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8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9.xml" ContentType="application/vnd.openxmlformats-officedocument.drawingml.chartshapes+xml"/>
  <Override PartName="/xl/drawings/drawing4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2.xml" ContentType="application/vnd.openxmlformats-officedocument.drawingml.chartshap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5D34526F-0651-4CF4-864E-87665DF8CD72}" xr6:coauthVersionLast="41" xr6:coauthVersionMax="41" xr10:uidLastSave="{00000000-0000-0000-0000-000000000000}"/>
  <bookViews>
    <workbookView xWindow="-120" yWindow="-120" windowWidth="29040" windowHeight="17640" activeTab="1" xr2:uid="{00000000-000D-0000-FFFF-FFFF00000000}"/>
  </bookViews>
  <sheets>
    <sheet name="readme" sheetId="46" r:id="rId1"/>
    <sheet name="sum_AM" sheetId="58" r:id="rId2"/>
    <sheet name="sum_PM" sheetId="59" r:id="rId3"/>
    <sheet name="chart_all" sheetId="56" r:id="rId4"/>
    <sheet name="I5" sheetId="20" r:id="rId5"/>
    <sheet name="I15" sheetId="22" r:id="rId6"/>
    <sheet name="I805" sheetId="23" r:id="rId7"/>
    <sheet name="SR163" sheetId="26" r:id="rId8"/>
    <sheet name="SR125" sheetId="27" r:id="rId9"/>
    <sheet name="SR67" sheetId="28" r:id="rId10"/>
    <sheet name="SR75" sheetId="35" r:id="rId11"/>
    <sheet name="I8" sheetId="29" r:id="rId12"/>
    <sheet name="SR78" sheetId="30" r:id="rId13"/>
    <sheet name="SR52" sheetId="31" r:id="rId14"/>
    <sheet name="SR54" sheetId="32" r:id="rId15"/>
    <sheet name="SR56" sheetId="33" r:id="rId16"/>
    <sheet name="SR905" sheetId="34" r:id="rId17"/>
    <sheet name="SR94" sheetId="36" r:id="rId18"/>
    <sheet name="worksheet" sheetId="52" r:id="rId19"/>
    <sheet name="abm" sheetId="48" state="hidden" r:id="rId20"/>
    <sheet name="INRIX" sheetId="49" state="hidden" r:id="rId21"/>
    <sheet name="ref" sheetId="38" state="hidden" r:id="rId22"/>
  </sheets>
  <externalReferences>
    <externalReference r:id="rId23"/>
  </externalReferences>
  <definedNames>
    <definedName name="_xlnm._FilterDatabase" localSheetId="20" hidden="1">INRIX!#REF!</definedName>
    <definedName name="a_am">worksheet!$M$2:$M$462</definedName>
    <definedName name="a_am_eb">worksheet!$M$419:$M$462</definedName>
    <definedName name="a_am_nb">worksheet!$M$2:$M$172</definedName>
    <definedName name="a_am_sb">worksheet!$M$173:$M$385</definedName>
    <definedName name="a_am_wb">worksheet!$M$386:$M$418</definedName>
    <definedName name="a_pm">worksheet!$O$2:$O$462</definedName>
    <definedName name="a_pm_eb">worksheet!$O$419:$O$462</definedName>
    <definedName name="a_pm_nb">worksheet!$O$2:$O$172</definedName>
    <definedName name="a_pm_sb">worksheet!$O$173:$O$385</definedName>
    <definedName name="a_pm_wb">worksheet!$O$386:$O$418</definedName>
    <definedName name="i_am">worksheet!$H$2:$H$462</definedName>
    <definedName name="i_am_eb">worksheet!$H$419:$H$462</definedName>
    <definedName name="i_am_nb">worksheet!$H$2:$H$172</definedName>
    <definedName name="i_am_sb">worksheet!$H$173:$H$385</definedName>
    <definedName name="i_am_wb">worksheet!$H$386:$H$418</definedName>
    <definedName name="i_pm">worksheet!$J$2:$J$462</definedName>
    <definedName name="i_pm_eb">worksheet!$J$419:$J$462</definedName>
    <definedName name="i_pm_nb">worksheet!$J$2:$J$172</definedName>
    <definedName name="i_pm_sb">worksheet!$J$173:$J$385</definedName>
    <definedName name="i_pm_wb">worksheet!$J$386:$J$418</definedName>
    <definedName name="ReportType">"Manifest"</definedName>
    <definedName name="socioeca8.sandag.org_abm2_spd" localSheetId="0" hidden="1">readme!$E$1:$K$1648</definedName>
    <definedName name="sql2014a8.sandag.org_ws_FreewaySpeed" localSheetId="0" hidden="1">readme!$M$1:$S$464</definedName>
    <definedName name="x2_am">worksheet!$R$2:$R$462</definedName>
    <definedName name="x2_am_eb">worksheet!$R$419:$R$462</definedName>
    <definedName name="x2_am_nb">worksheet!$R$2:$R$172</definedName>
    <definedName name="x2_am_sb">worksheet!$R$173:$R$385</definedName>
    <definedName name="x2_am_wb">worksheet!$R$386:$R$418</definedName>
    <definedName name="x2_pm">worksheet!$T$2:$T$462</definedName>
    <definedName name="x2_pm_eb">worksheet!$T$419:$T$462</definedName>
    <definedName name="x2_pm_nb">worksheet!$T$2:$T$172</definedName>
    <definedName name="x2_pm_sb">worksheet!$T$173:$T$385</definedName>
    <definedName name="x2_pm_wb">worksheet!$T$386:$T$418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46" l="1"/>
  <c r="G3" i="46" l="1"/>
  <c r="H3" i="46"/>
  <c r="I3" i="46"/>
  <c r="J3" i="46"/>
  <c r="K3" i="46"/>
  <c r="G4" i="46"/>
  <c r="H4" i="46"/>
  <c r="I4" i="46"/>
  <c r="J4" i="46"/>
  <c r="K4" i="46"/>
  <c r="G5" i="46"/>
  <c r="H5" i="46"/>
  <c r="I5" i="46"/>
  <c r="J5" i="46"/>
  <c r="K5" i="46"/>
  <c r="G6" i="46"/>
  <c r="H6" i="46"/>
  <c r="I6" i="46"/>
  <c r="J6" i="46"/>
  <c r="K6" i="46"/>
  <c r="G7" i="46"/>
  <c r="H7" i="46"/>
  <c r="I7" i="46"/>
  <c r="J7" i="46"/>
  <c r="K7" i="46"/>
  <c r="G8" i="46"/>
  <c r="H8" i="46"/>
  <c r="I8" i="46"/>
  <c r="J8" i="46"/>
  <c r="K8" i="46"/>
  <c r="G9" i="46"/>
  <c r="H9" i="46"/>
  <c r="I9" i="46"/>
  <c r="J9" i="46"/>
  <c r="K9" i="46"/>
  <c r="G10" i="46"/>
  <c r="H10" i="46"/>
  <c r="I10" i="46"/>
  <c r="J10" i="46"/>
  <c r="K10" i="46"/>
  <c r="G11" i="46"/>
  <c r="H11" i="46"/>
  <c r="I11" i="46"/>
  <c r="J11" i="46"/>
  <c r="K11" i="46"/>
  <c r="G12" i="46"/>
  <c r="H12" i="46"/>
  <c r="I12" i="46"/>
  <c r="J12" i="46"/>
  <c r="K12" i="46"/>
  <c r="G13" i="46"/>
  <c r="H13" i="46"/>
  <c r="I13" i="46"/>
  <c r="J13" i="46"/>
  <c r="K13" i="46"/>
  <c r="G14" i="46"/>
  <c r="H14" i="46"/>
  <c r="I14" i="46"/>
  <c r="J14" i="46"/>
  <c r="K14" i="46"/>
  <c r="G15" i="46"/>
  <c r="H15" i="46"/>
  <c r="I15" i="46"/>
  <c r="J15" i="46"/>
  <c r="K15" i="46"/>
  <c r="G16" i="46"/>
  <c r="H16" i="46"/>
  <c r="I16" i="46"/>
  <c r="J16" i="46"/>
  <c r="K16" i="46"/>
  <c r="G17" i="46"/>
  <c r="H17" i="46"/>
  <c r="I17" i="46"/>
  <c r="J17" i="46"/>
  <c r="K17" i="46"/>
  <c r="G18" i="46"/>
  <c r="H18" i="46"/>
  <c r="I18" i="46"/>
  <c r="J18" i="46"/>
  <c r="K18" i="46"/>
  <c r="G19" i="46"/>
  <c r="H19" i="46"/>
  <c r="I19" i="46"/>
  <c r="J19" i="46"/>
  <c r="K19" i="46"/>
  <c r="G20" i="46"/>
  <c r="H20" i="46"/>
  <c r="I20" i="46"/>
  <c r="J20" i="46"/>
  <c r="K20" i="46"/>
  <c r="G21" i="46"/>
  <c r="H21" i="46"/>
  <c r="I21" i="46"/>
  <c r="J21" i="46"/>
  <c r="K21" i="46"/>
  <c r="G22" i="46"/>
  <c r="H22" i="46"/>
  <c r="I22" i="46"/>
  <c r="J22" i="46"/>
  <c r="K22" i="46"/>
  <c r="G23" i="46"/>
  <c r="H23" i="46"/>
  <c r="I23" i="46"/>
  <c r="J23" i="46"/>
  <c r="K23" i="46"/>
  <c r="G24" i="46"/>
  <c r="H24" i="46"/>
  <c r="I24" i="46"/>
  <c r="J24" i="46"/>
  <c r="K24" i="46"/>
  <c r="G25" i="46"/>
  <c r="H25" i="46"/>
  <c r="I25" i="46"/>
  <c r="J25" i="46"/>
  <c r="K25" i="46"/>
  <c r="G26" i="46"/>
  <c r="H26" i="46"/>
  <c r="I26" i="46"/>
  <c r="J26" i="46"/>
  <c r="K26" i="46"/>
  <c r="G27" i="46"/>
  <c r="H27" i="46"/>
  <c r="I27" i="46"/>
  <c r="J27" i="46"/>
  <c r="K27" i="46"/>
  <c r="G28" i="46"/>
  <c r="H28" i="46"/>
  <c r="I28" i="46"/>
  <c r="J28" i="46"/>
  <c r="K28" i="46"/>
  <c r="G29" i="46"/>
  <c r="H29" i="46"/>
  <c r="I29" i="46"/>
  <c r="J29" i="46"/>
  <c r="K29" i="46"/>
  <c r="G30" i="46"/>
  <c r="H30" i="46"/>
  <c r="I30" i="46"/>
  <c r="J30" i="46"/>
  <c r="K30" i="46"/>
  <c r="G31" i="46"/>
  <c r="H31" i="46"/>
  <c r="I31" i="46"/>
  <c r="J31" i="46"/>
  <c r="K31" i="46"/>
  <c r="G32" i="46"/>
  <c r="H32" i="46"/>
  <c r="I32" i="46"/>
  <c r="J32" i="46"/>
  <c r="K32" i="46"/>
  <c r="G33" i="46"/>
  <c r="H33" i="46"/>
  <c r="I33" i="46"/>
  <c r="J33" i="46"/>
  <c r="K33" i="46"/>
  <c r="G34" i="46"/>
  <c r="H34" i="46"/>
  <c r="I34" i="46"/>
  <c r="J34" i="46"/>
  <c r="K34" i="46"/>
  <c r="G35" i="46"/>
  <c r="H35" i="46"/>
  <c r="I35" i="46"/>
  <c r="J35" i="46"/>
  <c r="K35" i="46"/>
  <c r="G36" i="46"/>
  <c r="H36" i="46"/>
  <c r="I36" i="46"/>
  <c r="J36" i="46"/>
  <c r="K36" i="46"/>
  <c r="G37" i="46"/>
  <c r="H37" i="46"/>
  <c r="I37" i="46"/>
  <c r="J37" i="46"/>
  <c r="K37" i="46"/>
  <c r="G38" i="46"/>
  <c r="H38" i="46"/>
  <c r="I38" i="46"/>
  <c r="J38" i="46"/>
  <c r="K38" i="46"/>
  <c r="G39" i="46"/>
  <c r="H39" i="46"/>
  <c r="I39" i="46"/>
  <c r="J39" i="46"/>
  <c r="K39" i="46"/>
  <c r="G40" i="46"/>
  <c r="H40" i="46"/>
  <c r="I40" i="46"/>
  <c r="J40" i="46"/>
  <c r="K40" i="46"/>
  <c r="G41" i="46"/>
  <c r="H41" i="46"/>
  <c r="I41" i="46"/>
  <c r="J41" i="46"/>
  <c r="K41" i="46"/>
  <c r="G42" i="46"/>
  <c r="H42" i="46"/>
  <c r="I42" i="46"/>
  <c r="J42" i="46"/>
  <c r="K42" i="46"/>
  <c r="G43" i="46"/>
  <c r="H43" i="46"/>
  <c r="I43" i="46"/>
  <c r="J43" i="46"/>
  <c r="K43" i="46"/>
  <c r="G44" i="46"/>
  <c r="H44" i="46"/>
  <c r="I44" i="46"/>
  <c r="J44" i="46"/>
  <c r="K44" i="46"/>
  <c r="G45" i="46"/>
  <c r="H45" i="46"/>
  <c r="I45" i="46"/>
  <c r="J45" i="46"/>
  <c r="K45" i="46"/>
  <c r="G46" i="46"/>
  <c r="H46" i="46"/>
  <c r="I46" i="46"/>
  <c r="J46" i="46"/>
  <c r="K46" i="46"/>
  <c r="G47" i="46"/>
  <c r="H47" i="46"/>
  <c r="I47" i="46"/>
  <c r="J47" i="46"/>
  <c r="K47" i="46"/>
  <c r="G48" i="46"/>
  <c r="H48" i="46"/>
  <c r="I48" i="46"/>
  <c r="J48" i="46"/>
  <c r="K48" i="46"/>
  <c r="G49" i="46"/>
  <c r="H49" i="46"/>
  <c r="I49" i="46"/>
  <c r="J49" i="46"/>
  <c r="K49" i="46"/>
  <c r="G50" i="46"/>
  <c r="H50" i="46"/>
  <c r="I50" i="46"/>
  <c r="J50" i="46"/>
  <c r="K50" i="46"/>
  <c r="G51" i="46"/>
  <c r="H51" i="46"/>
  <c r="I51" i="46"/>
  <c r="J51" i="46"/>
  <c r="K51" i="46"/>
  <c r="G52" i="46"/>
  <c r="H52" i="46"/>
  <c r="I52" i="46"/>
  <c r="J52" i="46"/>
  <c r="K52" i="46"/>
  <c r="G53" i="46"/>
  <c r="H53" i="46"/>
  <c r="I53" i="46"/>
  <c r="J53" i="46"/>
  <c r="K53" i="46"/>
  <c r="G54" i="46"/>
  <c r="H54" i="46"/>
  <c r="I54" i="46"/>
  <c r="J54" i="46"/>
  <c r="K54" i="46"/>
  <c r="G55" i="46"/>
  <c r="H55" i="46"/>
  <c r="I55" i="46"/>
  <c r="J55" i="46"/>
  <c r="K55" i="46"/>
  <c r="G56" i="46"/>
  <c r="H56" i="46"/>
  <c r="I56" i="46"/>
  <c r="J56" i="46"/>
  <c r="K56" i="46"/>
  <c r="G57" i="46"/>
  <c r="H57" i="46"/>
  <c r="I57" i="46"/>
  <c r="J57" i="46"/>
  <c r="K57" i="46"/>
  <c r="G58" i="46"/>
  <c r="H58" i="46"/>
  <c r="I58" i="46"/>
  <c r="J58" i="46"/>
  <c r="K58" i="46"/>
  <c r="G59" i="46"/>
  <c r="H59" i="46"/>
  <c r="I59" i="46"/>
  <c r="J59" i="46"/>
  <c r="K59" i="46"/>
  <c r="G60" i="46"/>
  <c r="H60" i="46"/>
  <c r="I60" i="46"/>
  <c r="J60" i="46"/>
  <c r="K60" i="46"/>
  <c r="G61" i="46"/>
  <c r="H61" i="46"/>
  <c r="I61" i="46"/>
  <c r="J61" i="46"/>
  <c r="K61" i="46"/>
  <c r="G62" i="46"/>
  <c r="H62" i="46"/>
  <c r="I62" i="46"/>
  <c r="J62" i="46"/>
  <c r="K62" i="46"/>
  <c r="G63" i="46"/>
  <c r="H63" i="46"/>
  <c r="I63" i="46"/>
  <c r="J63" i="46"/>
  <c r="K63" i="46"/>
  <c r="G64" i="46"/>
  <c r="H64" i="46"/>
  <c r="I64" i="46"/>
  <c r="J64" i="46"/>
  <c r="K64" i="46"/>
  <c r="G65" i="46"/>
  <c r="H65" i="46"/>
  <c r="I65" i="46"/>
  <c r="J65" i="46"/>
  <c r="K65" i="46"/>
  <c r="G66" i="46"/>
  <c r="H66" i="46"/>
  <c r="I66" i="46"/>
  <c r="J66" i="46"/>
  <c r="K66" i="46"/>
  <c r="G67" i="46"/>
  <c r="H67" i="46"/>
  <c r="I67" i="46"/>
  <c r="J67" i="46"/>
  <c r="K67" i="46"/>
  <c r="G68" i="46"/>
  <c r="H68" i="46"/>
  <c r="I68" i="46"/>
  <c r="J68" i="46"/>
  <c r="K68" i="46"/>
  <c r="G69" i="46"/>
  <c r="H69" i="46"/>
  <c r="I69" i="46"/>
  <c r="J69" i="46"/>
  <c r="K69" i="46"/>
  <c r="G70" i="46"/>
  <c r="H70" i="46"/>
  <c r="I70" i="46"/>
  <c r="J70" i="46"/>
  <c r="K70" i="46"/>
  <c r="G71" i="46"/>
  <c r="H71" i="46"/>
  <c r="I71" i="46"/>
  <c r="J71" i="46"/>
  <c r="K71" i="46"/>
  <c r="G72" i="46"/>
  <c r="H72" i="46"/>
  <c r="I72" i="46"/>
  <c r="J72" i="46"/>
  <c r="K72" i="46"/>
  <c r="G73" i="46"/>
  <c r="H73" i="46"/>
  <c r="I73" i="46"/>
  <c r="J73" i="46"/>
  <c r="K73" i="46"/>
  <c r="G74" i="46"/>
  <c r="H74" i="46"/>
  <c r="I74" i="46"/>
  <c r="J74" i="46"/>
  <c r="K74" i="46"/>
  <c r="G75" i="46"/>
  <c r="H75" i="46"/>
  <c r="I75" i="46"/>
  <c r="J75" i="46"/>
  <c r="K75" i="46"/>
  <c r="G76" i="46"/>
  <c r="H76" i="46"/>
  <c r="I76" i="46"/>
  <c r="J76" i="46"/>
  <c r="K76" i="46"/>
  <c r="G77" i="46"/>
  <c r="H77" i="46"/>
  <c r="I77" i="46"/>
  <c r="J77" i="46"/>
  <c r="K77" i="46"/>
  <c r="G78" i="46"/>
  <c r="H78" i="46"/>
  <c r="I78" i="46"/>
  <c r="J78" i="46"/>
  <c r="K78" i="46"/>
  <c r="G79" i="46"/>
  <c r="H79" i="46"/>
  <c r="I79" i="46"/>
  <c r="J79" i="46"/>
  <c r="K79" i="46"/>
  <c r="G80" i="46"/>
  <c r="H80" i="46"/>
  <c r="I80" i="46"/>
  <c r="J80" i="46"/>
  <c r="K80" i="46"/>
  <c r="G81" i="46"/>
  <c r="H81" i="46"/>
  <c r="I81" i="46"/>
  <c r="J81" i="46"/>
  <c r="K81" i="46"/>
  <c r="G82" i="46"/>
  <c r="H82" i="46"/>
  <c r="I82" i="46"/>
  <c r="J82" i="46"/>
  <c r="K82" i="46"/>
  <c r="G83" i="46"/>
  <c r="H83" i="46"/>
  <c r="I83" i="46"/>
  <c r="J83" i="46"/>
  <c r="K83" i="46"/>
  <c r="G84" i="46"/>
  <c r="H84" i="46"/>
  <c r="I84" i="46"/>
  <c r="J84" i="46"/>
  <c r="K84" i="46"/>
  <c r="G85" i="46"/>
  <c r="H85" i="46"/>
  <c r="I85" i="46"/>
  <c r="J85" i="46"/>
  <c r="K85" i="46"/>
  <c r="G86" i="46"/>
  <c r="H86" i="46"/>
  <c r="I86" i="46"/>
  <c r="J86" i="46"/>
  <c r="K86" i="46"/>
  <c r="G87" i="46"/>
  <c r="H87" i="46"/>
  <c r="I87" i="46"/>
  <c r="J87" i="46"/>
  <c r="K87" i="46"/>
  <c r="G88" i="46"/>
  <c r="H88" i="46"/>
  <c r="I88" i="46"/>
  <c r="J88" i="46"/>
  <c r="K88" i="46"/>
  <c r="G89" i="46"/>
  <c r="H89" i="46"/>
  <c r="I89" i="46"/>
  <c r="J89" i="46"/>
  <c r="K89" i="46"/>
  <c r="G90" i="46"/>
  <c r="H90" i="46"/>
  <c r="I90" i="46"/>
  <c r="J90" i="46"/>
  <c r="K90" i="46"/>
  <c r="G91" i="46"/>
  <c r="H91" i="46"/>
  <c r="I91" i="46"/>
  <c r="J91" i="46"/>
  <c r="K91" i="46"/>
  <c r="G92" i="46"/>
  <c r="H92" i="46"/>
  <c r="I92" i="46"/>
  <c r="J92" i="46"/>
  <c r="K92" i="46"/>
  <c r="G93" i="46"/>
  <c r="H93" i="46"/>
  <c r="I93" i="46"/>
  <c r="J93" i="46"/>
  <c r="K93" i="46"/>
  <c r="G94" i="46"/>
  <c r="H94" i="46"/>
  <c r="I94" i="46"/>
  <c r="J94" i="46"/>
  <c r="K94" i="46"/>
  <c r="G95" i="46"/>
  <c r="H95" i="46"/>
  <c r="I95" i="46"/>
  <c r="J95" i="46"/>
  <c r="K95" i="46"/>
  <c r="G96" i="46"/>
  <c r="H96" i="46"/>
  <c r="I96" i="46"/>
  <c r="J96" i="46"/>
  <c r="K96" i="46"/>
  <c r="G97" i="46"/>
  <c r="H97" i="46"/>
  <c r="I97" i="46"/>
  <c r="J97" i="46"/>
  <c r="K97" i="46"/>
  <c r="G98" i="46"/>
  <c r="H98" i="46"/>
  <c r="I98" i="46"/>
  <c r="J98" i="46"/>
  <c r="K98" i="46"/>
  <c r="G99" i="46"/>
  <c r="H99" i="46"/>
  <c r="I99" i="46"/>
  <c r="J99" i="46"/>
  <c r="K99" i="46"/>
  <c r="G100" i="46"/>
  <c r="H100" i="46"/>
  <c r="I100" i="46"/>
  <c r="J100" i="46"/>
  <c r="K100" i="46"/>
  <c r="G101" i="46"/>
  <c r="H101" i="46"/>
  <c r="I101" i="46"/>
  <c r="J101" i="46"/>
  <c r="K101" i="46"/>
  <c r="G102" i="46"/>
  <c r="H102" i="46"/>
  <c r="I102" i="46"/>
  <c r="J102" i="46"/>
  <c r="K102" i="46"/>
  <c r="G103" i="46"/>
  <c r="H103" i="46"/>
  <c r="I103" i="46"/>
  <c r="J103" i="46"/>
  <c r="K103" i="46"/>
  <c r="G104" i="46"/>
  <c r="H104" i="46"/>
  <c r="I104" i="46"/>
  <c r="J104" i="46"/>
  <c r="K104" i="46"/>
  <c r="G105" i="46"/>
  <c r="H105" i="46"/>
  <c r="I105" i="46"/>
  <c r="J105" i="46"/>
  <c r="K105" i="46"/>
  <c r="G106" i="46"/>
  <c r="H106" i="46"/>
  <c r="I106" i="46"/>
  <c r="J106" i="46"/>
  <c r="K106" i="46"/>
  <c r="G107" i="46"/>
  <c r="H107" i="46"/>
  <c r="I107" i="46"/>
  <c r="J107" i="46"/>
  <c r="K107" i="46"/>
  <c r="G108" i="46"/>
  <c r="H108" i="46"/>
  <c r="I108" i="46"/>
  <c r="J108" i="46"/>
  <c r="K108" i="46"/>
  <c r="G109" i="46"/>
  <c r="H109" i="46"/>
  <c r="I109" i="46"/>
  <c r="J109" i="46"/>
  <c r="K109" i="46"/>
  <c r="G110" i="46"/>
  <c r="H110" i="46"/>
  <c r="I110" i="46"/>
  <c r="J110" i="46"/>
  <c r="K110" i="46"/>
  <c r="G111" i="46"/>
  <c r="H111" i="46"/>
  <c r="I111" i="46"/>
  <c r="J111" i="46"/>
  <c r="K111" i="46"/>
  <c r="G112" i="46"/>
  <c r="H112" i="46"/>
  <c r="I112" i="46"/>
  <c r="J112" i="46"/>
  <c r="K112" i="46"/>
  <c r="G113" i="46"/>
  <c r="H113" i="46"/>
  <c r="I113" i="46"/>
  <c r="J113" i="46"/>
  <c r="K113" i="46"/>
  <c r="G114" i="46"/>
  <c r="H114" i="46"/>
  <c r="I114" i="46"/>
  <c r="J114" i="46"/>
  <c r="K114" i="46"/>
  <c r="G115" i="46"/>
  <c r="H115" i="46"/>
  <c r="I115" i="46"/>
  <c r="J115" i="46"/>
  <c r="K115" i="46"/>
  <c r="G116" i="46"/>
  <c r="H116" i="46"/>
  <c r="I116" i="46"/>
  <c r="J116" i="46"/>
  <c r="K116" i="46"/>
  <c r="G117" i="46"/>
  <c r="H117" i="46"/>
  <c r="I117" i="46"/>
  <c r="J117" i="46"/>
  <c r="K117" i="46"/>
  <c r="G118" i="46"/>
  <c r="H118" i="46"/>
  <c r="I118" i="46"/>
  <c r="J118" i="46"/>
  <c r="K118" i="46"/>
  <c r="G119" i="46"/>
  <c r="H119" i="46"/>
  <c r="I119" i="46"/>
  <c r="J119" i="46"/>
  <c r="K119" i="46"/>
  <c r="G120" i="46"/>
  <c r="H120" i="46"/>
  <c r="I120" i="46"/>
  <c r="J120" i="46"/>
  <c r="K120" i="46"/>
  <c r="G121" i="46"/>
  <c r="H121" i="46"/>
  <c r="I121" i="46"/>
  <c r="J121" i="46"/>
  <c r="K121" i="46"/>
  <c r="G122" i="46"/>
  <c r="H122" i="46"/>
  <c r="I122" i="46"/>
  <c r="J122" i="46"/>
  <c r="K122" i="46"/>
  <c r="G123" i="46"/>
  <c r="H123" i="46"/>
  <c r="I123" i="46"/>
  <c r="J123" i="46"/>
  <c r="K123" i="46"/>
  <c r="G124" i="46"/>
  <c r="H124" i="46"/>
  <c r="I124" i="46"/>
  <c r="J124" i="46"/>
  <c r="K124" i="46"/>
  <c r="G125" i="46"/>
  <c r="H125" i="46"/>
  <c r="I125" i="46"/>
  <c r="J125" i="46"/>
  <c r="K125" i="46"/>
  <c r="G126" i="46"/>
  <c r="H126" i="46"/>
  <c r="I126" i="46"/>
  <c r="J126" i="46"/>
  <c r="K126" i="46"/>
  <c r="G127" i="46"/>
  <c r="H127" i="46"/>
  <c r="I127" i="46"/>
  <c r="J127" i="46"/>
  <c r="K127" i="46"/>
  <c r="G128" i="46"/>
  <c r="H128" i="46"/>
  <c r="I128" i="46"/>
  <c r="J128" i="46"/>
  <c r="K128" i="46"/>
  <c r="G129" i="46"/>
  <c r="H129" i="46"/>
  <c r="I129" i="46"/>
  <c r="J129" i="46"/>
  <c r="K129" i="46"/>
  <c r="G130" i="46"/>
  <c r="H130" i="46"/>
  <c r="I130" i="46"/>
  <c r="J130" i="46"/>
  <c r="K130" i="46"/>
  <c r="G131" i="46"/>
  <c r="H131" i="46"/>
  <c r="I131" i="46"/>
  <c r="J131" i="46"/>
  <c r="K131" i="46"/>
  <c r="G132" i="46"/>
  <c r="H132" i="46"/>
  <c r="I132" i="46"/>
  <c r="J132" i="46"/>
  <c r="K132" i="46"/>
  <c r="G133" i="46"/>
  <c r="H133" i="46"/>
  <c r="I133" i="46"/>
  <c r="J133" i="46"/>
  <c r="K133" i="46"/>
  <c r="G134" i="46"/>
  <c r="H134" i="46"/>
  <c r="I134" i="46"/>
  <c r="J134" i="46"/>
  <c r="K134" i="46"/>
  <c r="G135" i="46"/>
  <c r="H135" i="46"/>
  <c r="I135" i="46"/>
  <c r="J135" i="46"/>
  <c r="K135" i="46"/>
  <c r="G136" i="46"/>
  <c r="H136" i="46"/>
  <c r="I136" i="46"/>
  <c r="J136" i="46"/>
  <c r="K136" i="46"/>
  <c r="G137" i="46"/>
  <c r="H137" i="46"/>
  <c r="I137" i="46"/>
  <c r="J137" i="46"/>
  <c r="K137" i="46"/>
  <c r="G138" i="46"/>
  <c r="H138" i="46"/>
  <c r="I138" i="46"/>
  <c r="J138" i="46"/>
  <c r="K138" i="46"/>
  <c r="G139" i="46"/>
  <c r="H139" i="46"/>
  <c r="I139" i="46"/>
  <c r="J139" i="46"/>
  <c r="K139" i="46"/>
  <c r="G140" i="46"/>
  <c r="H140" i="46"/>
  <c r="I140" i="46"/>
  <c r="J140" i="46"/>
  <c r="K140" i="46"/>
  <c r="G141" i="46"/>
  <c r="H141" i="46"/>
  <c r="I141" i="46"/>
  <c r="J141" i="46"/>
  <c r="K141" i="46"/>
  <c r="G142" i="46"/>
  <c r="H142" i="46"/>
  <c r="I142" i="46"/>
  <c r="J142" i="46"/>
  <c r="K142" i="46"/>
  <c r="G143" i="46"/>
  <c r="H143" i="46"/>
  <c r="I143" i="46"/>
  <c r="J143" i="46"/>
  <c r="K143" i="46"/>
  <c r="G144" i="46"/>
  <c r="H144" i="46"/>
  <c r="I144" i="46"/>
  <c r="J144" i="46"/>
  <c r="K144" i="46"/>
  <c r="G145" i="46"/>
  <c r="H145" i="46"/>
  <c r="I145" i="46"/>
  <c r="J145" i="46"/>
  <c r="K145" i="46"/>
  <c r="G146" i="46"/>
  <c r="H146" i="46"/>
  <c r="I146" i="46"/>
  <c r="J146" i="46"/>
  <c r="K146" i="46"/>
  <c r="G147" i="46"/>
  <c r="H147" i="46"/>
  <c r="I147" i="46"/>
  <c r="J147" i="46"/>
  <c r="K147" i="46"/>
  <c r="G148" i="46"/>
  <c r="H148" i="46"/>
  <c r="I148" i="46"/>
  <c r="J148" i="46"/>
  <c r="K148" i="46"/>
  <c r="G149" i="46"/>
  <c r="H149" i="46"/>
  <c r="I149" i="46"/>
  <c r="J149" i="46"/>
  <c r="K149" i="46"/>
  <c r="G150" i="46"/>
  <c r="H150" i="46"/>
  <c r="I150" i="46"/>
  <c r="J150" i="46"/>
  <c r="K150" i="46"/>
  <c r="G151" i="46"/>
  <c r="H151" i="46"/>
  <c r="I151" i="46"/>
  <c r="J151" i="46"/>
  <c r="K151" i="46"/>
  <c r="G152" i="46"/>
  <c r="H152" i="46"/>
  <c r="I152" i="46"/>
  <c r="J152" i="46"/>
  <c r="K152" i="46"/>
  <c r="G153" i="46"/>
  <c r="H153" i="46"/>
  <c r="I153" i="46"/>
  <c r="J153" i="46"/>
  <c r="K153" i="46"/>
  <c r="G154" i="46"/>
  <c r="H154" i="46"/>
  <c r="I154" i="46"/>
  <c r="J154" i="46"/>
  <c r="K154" i="46"/>
  <c r="G155" i="46"/>
  <c r="H155" i="46"/>
  <c r="I155" i="46"/>
  <c r="J155" i="46"/>
  <c r="K155" i="46"/>
  <c r="G156" i="46"/>
  <c r="H156" i="46"/>
  <c r="I156" i="46"/>
  <c r="J156" i="46"/>
  <c r="K156" i="46"/>
  <c r="G157" i="46"/>
  <c r="H157" i="46"/>
  <c r="I157" i="46"/>
  <c r="J157" i="46"/>
  <c r="K157" i="46"/>
  <c r="G158" i="46"/>
  <c r="H158" i="46"/>
  <c r="I158" i="46"/>
  <c r="J158" i="46"/>
  <c r="K158" i="46"/>
  <c r="G159" i="46"/>
  <c r="H159" i="46"/>
  <c r="I159" i="46"/>
  <c r="J159" i="46"/>
  <c r="K159" i="46"/>
  <c r="G160" i="46"/>
  <c r="H160" i="46"/>
  <c r="I160" i="46"/>
  <c r="J160" i="46"/>
  <c r="K160" i="46"/>
  <c r="G161" i="46"/>
  <c r="H161" i="46"/>
  <c r="I161" i="46"/>
  <c r="J161" i="46"/>
  <c r="K161" i="46"/>
  <c r="G162" i="46"/>
  <c r="H162" i="46"/>
  <c r="I162" i="46"/>
  <c r="J162" i="46"/>
  <c r="K162" i="46"/>
  <c r="G163" i="46"/>
  <c r="H163" i="46"/>
  <c r="I163" i="46"/>
  <c r="J163" i="46"/>
  <c r="K163" i="46"/>
  <c r="G164" i="46"/>
  <c r="H164" i="46"/>
  <c r="I164" i="46"/>
  <c r="J164" i="46"/>
  <c r="K164" i="46"/>
  <c r="G165" i="46"/>
  <c r="H165" i="46"/>
  <c r="I165" i="46"/>
  <c r="J165" i="46"/>
  <c r="K165" i="46"/>
  <c r="G166" i="46"/>
  <c r="H166" i="46"/>
  <c r="I166" i="46"/>
  <c r="J166" i="46"/>
  <c r="K166" i="46"/>
  <c r="G167" i="46"/>
  <c r="H167" i="46"/>
  <c r="I167" i="46"/>
  <c r="J167" i="46"/>
  <c r="K167" i="46"/>
  <c r="G168" i="46"/>
  <c r="H168" i="46"/>
  <c r="I168" i="46"/>
  <c r="J168" i="46"/>
  <c r="K168" i="46"/>
  <c r="G169" i="46"/>
  <c r="H169" i="46"/>
  <c r="I169" i="46"/>
  <c r="J169" i="46"/>
  <c r="K169" i="46"/>
  <c r="G170" i="46"/>
  <c r="H170" i="46"/>
  <c r="I170" i="46"/>
  <c r="J170" i="46"/>
  <c r="K170" i="46"/>
  <c r="G171" i="46"/>
  <c r="H171" i="46"/>
  <c r="I171" i="46"/>
  <c r="J171" i="46"/>
  <c r="K171" i="46"/>
  <c r="G172" i="46"/>
  <c r="H172" i="46"/>
  <c r="I172" i="46"/>
  <c r="J172" i="46"/>
  <c r="K172" i="46"/>
  <c r="G173" i="46"/>
  <c r="H173" i="46"/>
  <c r="I173" i="46"/>
  <c r="J173" i="46"/>
  <c r="K173" i="46"/>
  <c r="G174" i="46"/>
  <c r="H174" i="46"/>
  <c r="I174" i="46"/>
  <c r="J174" i="46"/>
  <c r="K174" i="46"/>
  <c r="G175" i="46"/>
  <c r="H175" i="46"/>
  <c r="I175" i="46"/>
  <c r="J175" i="46"/>
  <c r="K175" i="46"/>
  <c r="G176" i="46"/>
  <c r="H176" i="46"/>
  <c r="I176" i="46"/>
  <c r="J176" i="46"/>
  <c r="K176" i="46"/>
  <c r="G177" i="46"/>
  <c r="H177" i="46"/>
  <c r="I177" i="46"/>
  <c r="J177" i="46"/>
  <c r="K177" i="46"/>
  <c r="G178" i="46"/>
  <c r="H178" i="46"/>
  <c r="I178" i="46"/>
  <c r="J178" i="46"/>
  <c r="K178" i="46"/>
  <c r="G179" i="46"/>
  <c r="H179" i="46"/>
  <c r="I179" i="46"/>
  <c r="J179" i="46"/>
  <c r="K179" i="46"/>
  <c r="G180" i="46"/>
  <c r="H180" i="46"/>
  <c r="I180" i="46"/>
  <c r="J180" i="46"/>
  <c r="K180" i="46"/>
  <c r="G181" i="46"/>
  <c r="H181" i="46"/>
  <c r="I181" i="46"/>
  <c r="J181" i="46"/>
  <c r="K181" i="46"/>
  <c r="G182" i="46"/>
  <c r="H182" i="46"/>
  <c r="I182" i="46"/>
  <c r="J182" i="46"/>
  <c r="K182" i="46"/>
  <c r="G183" i="46"/>
  <c r="H183" i="46"/>
  <c r="I183" i="46"/>
  <c r="J183" i="46"/>
  <c r="K183" i="46"/>
  <c r="G184" i="46"/>
  <c r="H184" i="46"/>
  <c r="I184" i="46"/>
  <c r="J184" i="46"/>
  <c r="K184" i="46"/>
  <c r="G185" i="46"/>
  <c r="H185" i="46"/>
  <c r="I185" i="46"/>
  <c r="J185" i="46"/>
  <c r="K185" i="46"/>
  <c r="G186" i="46"/>
  <c r="H186" i="46"/>
  <c r="I186" i="46"/>
  <c r="J186" i="46"/>
  <c r="K186" i="46"/>
  <c r="G187" i="46"/>
  <c r="H187" i="46"/>
  <c r="I187" i="46"/>
  <c r="J187" i="46"/>
  <c r="K187" i="46"/>
  <c r="G188" i="46"/>
  <c r="H188" i="46"/>
  <c r="I188" i="46"/>
  <c r="J188" i="46"/>
  <c r="K188" i="46"/>
  <c r="G189" i="46"/>
  <c r="H189" i="46"/>
  <c r="I189" i="46"/>
  <c r="J189" i="46"/>
  <c r="K189" i="46"/>
  <c r="G190" i="46"/>
  <c r="H190" i="46"/>
  <c r="I190" i="46"/>
  <c r="J190" i="46"/>
  <c r="K190" i="46"/>
  <c r="G191" i="46"/>
  <c r="H191" i="46"/>
  <c r="I191" i="46"/>
  <c r="J191" i="46"/>
  <c r="K191" i="46"/>
  <c r="G192" i="46"/>
  <c r="H192" i="46"/>
  <c r="I192" i="46"/>
  <c r="J192" i="46"/>
  <c r="K192" i="46"/>
  <c r="G193" i="46"/>
  <c r="H193" i="46"/>
  <c r="I193" i="46"/>
  <c r="J193" i="46"/>
  <c r="K193" i="46"/>
  <c r="G194" i="46"/>
  <c r="H194" i="46"/>
  <c r="I194" i="46"/>
  <c r="J194" i="46"/>
  <c r="K194" i="46"/>
  <c r="G195" i="46"/>
  <c r="H195" i="46"/>
  <c r="I195" i="46"/>
  <c r="J195" i="46"/>
  <c r="K195" i="46"/>
  <c r="G196" i="46"/>
  <c r="H196" i="46"/>
  <c r="I196" i="46"/>
  <c r="J196" i="46"/>
  <c r="K196" i="46"/>
  <c r="G197" i="46"/>
  <c r="H197" i="46"/>
  <c r="I197" i="46"/>
  <c r="J197" i="46"/>
  <c r="K197" i="46"/>
  <c r="G198" i="46"/>
  <c r="H198" i="46"/>
  <c r="I198" i="46"/>
  <c r="J198" i="46"/>
  <c r="K198" i="46"/>
  <c r="G199" i="46"/>
  <c r="H199" i="46"/>
  <c r="I199" i="46"/>
  <c r="J199" i="46"/>
  <c r="K199" i="46"/>
  <c r="G200" i="46"/>
  <c r="H200" i="46"/>
  <c r="I200" i="46"/>
  <c r="J200" i="46"/>
  <c r="K200" i="46"/>
  <c r="G201" i="46"/>
  <c r="H201" i="46"/>
  <c r="I201" i="46"/>
  <c r="J201" i="46"/>
  <c r="K201" i="46"/>
  <c r="G202" i="46"/>
  <c r="H202" i="46"/>
  <c r="I202" i="46"/>
  <c r="J202" i="46"/>
  <c r="K202" i="46"/>
  <c r="G203" i="46"/>
  <c r="H203" i="46"/>
  <c r="I203" i="46"/>
  <c r="J203" i="46"/>
  <c r="K203" i="46"/>
  <c r="G204" i="46"/>
  <c r="H204" i="46"/>
  <c r="I204" i="46"/>
  <c r="J204" i="46"/>
  <c r="K204" i="46"/>
  <c r="G205" i="46"/>
  <c r="H205" i="46"/>
  <c r="I205" i="46"/>
  <c r="J205" i="46"/>
  <c r="K205" i="46"/>
  <c r="G206" i="46"/>
  <c r="H206" i="46"/>
  <c r="I206" i="46"/>
  <c r="J206" i="46"/>
  <c r="K206" i="46"/>
  <c r="G207" i="46"/>
  <c r="H207" i="46"/>
  <c r="I207" i="46"/>
  <c r="J207" i="46"/>
  <c r="K207" i="46"/>
  <c r="G208" i="46"/>
  <c r="H208" i="46"/>
  <c r="I208" i="46"/>
  <c r="J208" i="46"/>
  <c r="K208" i="46"/>
  <c r="G209" i="46"/>
  <c r="H209" i="46"/>
  <c r="I209" i="46"/>
  <c r="J209" i="46"/>
  <c r="K209" i="46"/>
  <c r="G210" i="46"/>
  <c r="H210" i="46"/>
  <c r="I210" i="46"/>
  <c r="J210" i="46"/>
  <c r="K210" i="46"/>
  <c r="G211" i="46"/>
  <c r="H211" i="46"/>
  <c r="I211" i="46"/>
  <c r="J211" i="46"/>
  <c r="K211" i="46"/>
  <c r="G212" i="46"/>
  <c r="H212" i="46"/>
  <c r="I212" i="46"/>
  <c r="J212" i="46"/>
  <c r="K212" i="46"/>
  <c r="G213" i="46"/>
  <c r="H213" i="46"/>
  <c r="I213" i="46"/>
  <c r="J213" i="46"/>
  <c r="K213" i="46"/>
  <c r="G214" i="46"/>
  <c r="H214" i="46"/>
  <c r="I214" i="46"/>
  <c r="J214" i="46"/>
  <c r="K214" i="46"/>
  <c r="G215" i="46"/>
  <c r="H215" i="46"/>
  <c r="I215" i="46"/>
  <c r="J215" i="46"/>
  <c r="K215" i="46"/>
  <c r="G216" i="46"/>
  <c r="H216" i="46"/>
  <c r="I216" i="46"/>
  <c r="J216" i="46"/>
  <c r="K216" i="46"/>
  <c r="G217" i="46"/>
  <c r="H217" i="46"/>
  <c r="I217" i="46"/>
  <c r="J217" i="46"/>
  <c r="K217" i="46"/>
  <c r="G218" i="46"/>
  <c r="H218" i="46"/>
  <c r="I218" i="46"/>
  <c r="J218" i="46"/>
  <c r="K218" i="46"/>
  <c r="G219" i="46"/>
  <c r="H219" i="46"/>
  <c r="I219" i="46"/>
  <c r="J219" i="46"/>
  <c r="K219" i="46"/>
  <c r="G220" i="46"/>
  <c r="H220" i="46"/>
  <c r="I220" i="46"/>
  <c r="J220" i="46"/>
  <c r="K220" i="46"/>
  <c r="G221" i="46"/>
  <c r="H221" i="46"/>
  <c r="I221" i="46"/>
  <c r="J221" i="46"/>
  <c r="K221" i="46"/>
  <c r="G222" i="46"/>
  <c r="H222" i="46"/>
  <c r="I222" i="46"/>
  <c r="J222" i="46"/>
  <c r="K222" i="46"/>
  <c r="G223" i="46"/>
  <c r="H223" i="46"/>
  <c r="I223" i="46"/>
  <c r="J223" i="46"/>
  <c r="K223" i="46"/>
  <c r="G224" i="46"/>
  <c r="H224" i="46"/>
  <c r="I224" i="46"/>
  <c r="J224" i="46"/>
  <c r="K224" i="46"/>
  <c r="G225" i="46"/>
  <c r="H225" i="46"/>
  <c r="I225" i="46"/>
  <c r="J225" i="46"/>
  <c r="K225" i="46"/>
  <c r="G226" i="46"/>
  <c r="H226" i="46"/>
  <c r="I226" i="46"/>
  <c r="J226" i="46"/>
  <c r="K226" i="46"/>
  <c r="G227" i="46"/>
  <c r="H227" i="46"/>
  <c r="I227" i="46"/>
  <c r="J227" i="46"/>
  <c r="K227" i="46"/>
  <c r="G228" i="46"/>
  <c r="H228" i="46"/>
  <c r="I228" i="46"/>
  <c r="J228" i="46"/>
  <c r="K228" i="46"/>
  <c r="G229" i="46"/>
  <c r="H229" i="46"/>
  <c r="I229" i="46"/>
  <c r="J229" i="46"/>
  <c r="K229" i="46"/>
  <c r="G230" i="46"/>
  <c r="H230" i="46"/>
  <c r="I230" i="46"/>
  <c r="J230" i="46"/>
  <c r="K230" i="46"/>
  <c r="G231" i="46"/>
  <c r="H231" i="46"/>
  <c r="I231" i="46"/>
  <c r="J231" i="46"/>
  <c r="K231" i="46"/>
  <c r="G232" i="46"/>
  <c r="H232" i="46"/>
  <c r="I232" i="46"/>
  <c r="J232" i="46"/>
  <c r="K232" i="46"/>
  <c r="G233" i="46"/>
  <c r="H233" i="46"/>
  <c r="I233" i="46"/>
  <c r="J233" i="46"/>
  <c r="K233" i="46"/>
  <c r="G234" i="46"/>
  <c r="H234" i="46"/>
  <c r="I234" i="46"/>
  <c r="J234" i="46"/>
  <c r="K234" i="46"/>
  <c r="G235" i="46"/>
  <c r="H235" i="46"/>
  <c r="I235" i="46"/>
  <c r="J235" i="46"/>
  <c r="K235" i="46"/>
  <c r="G236" i="46"/>
  <c r="H236" i="46"/>
  <c r="I236" i="46"/>
  <c r="J236" i="46"/>
  <c r="K236" i="46"/>
  <c r="G237" i="46"/>
  <c r="H237" i="46"/>
  <c r="I237" i="46"/>
  <c r="J237" i="46"/>
  <c r="K237" i="46"/>
  <c r="G238" i="46"/>
  <c r="H238" i="46"/>
  <c r="I238" i="46"/>
  <c r="J238" i="46"/>
  <c r="K238" i="46"/>
  <c r="G239" i="46"/>
  <c r="H239" i="46"/>
  <c r="I239" i="46"/>
  <c r="J239" i="46"/>
  <c r="K239" i="46"/>
  <c r="G240" i="46"/>
  <c r="H240" i="46"/>
  <c r="I240" i="46"/>
  <c r="J240" i="46"/>
  <c r="K240" i="46"/>
  <c r="G241" i="46"/>
  <c r="H241" i="46"/>
  <c r="I241" i="46"/>
  <c r="J241" i="46"/>
  <c r="K241" i="46"/>
  <c r="G242" i="46"/>
  <c r="H242" i="46"/>
  <c r="I242" i="46"/>
  <c r="J242" i="46"/>
  <c r="K242" i="46"/>
  <c r="G243" i="46"/>
  <c r="H243" i="46"/>
  <c r="I243" i="46"/>
  <c r="J243" i="46"/>
  <c r="K243" i="46"/>
  <c r="G244" i="46"/>
  <c r="H244" i="46"/>
  <c r="I244" i="46"/>
  <c r="J244" i="46"/>
  <c r="K244" i="46"/>
  <c r="G245" i="46"/>
  <c r="H245" i="46"/>
  <c r="I245" i="46"/>
  <c r="J245" i="46"/>
  <c r="K245" i="46"/>
  <c r="G246" i="46"/>
  <c r="H246" i="46"/>
  <c r="I246" i="46"/>
  <c r="J246" i="46"/>
  <c r="K246" i="46"/>
  <c r="G247" i="46"/>
  <c r="H247" i="46"/>
  <c r="I247" i="46"/>
  <c r="J247" i="46"/>
  <c r="K247" i="46"/>
  <c r="G248" i="46"/>
  <c r="H248" i="46"/>
  <c r="I248" i="46"/>
  <c r="J248" i="46"/>
  <c r="K248" i="46"/>
  <c r="G249" i="46"/>
  <c r="H249" i="46"/>
  <c r="I249" i="46"/>
  <c r="J249" i="46"/>
  <c r="K249" i="46"/>
  <c r="G250" i="46"/>
  <c r="H250" i="46"/>
  <c r="I250" i="46"/>
  <c r="J250" i="46"/>
  <c r="K250" i="46"/>
  <c r="G251" i="46"/>
  <c r="H251" i="46"/>
  <c r="I251" i="46"/>
  <c r="J251" i="46"/>
  <c r="K251" i="46"/>
  <c r="G252" i="46"/>
  <c r="H252" i="46"/>
  <c r="I252" i="46"/>
  <c r="J252" i="46"/>
  <c r="K252" i="46"/>
  <c r="G253" i="46"/>
  <c r="H253" i="46"/>
  <c r="I253" i="46"/>
  <c r="J253" i="46"/>
  <c r="K253" i="46"/>
  <c r="G254" i="46"/>
  <c r="H254" i="46"/>
  <c r="I254" i="46"/>
  <c r="J254" i="46"/>
  <c r="K254" i="46"/>
  <c r="G255" i="46"/>
  <c r="H255" i="46"/>
  <c r="I255" i="46"/>
  <c r="J255" i="46"/>
  <c r="K255" i="46"/>
  <c r="G256" i="46"/>
  <c r="H256" i="46"/>
  <c r="I256" i="46"/>
  <c r="J256" i="46"/>
  <c r="K256" i="46"/>
  <c r="G257" i="46"/>
  <c r="H257" i="46"/>
  <c r="I257" i="46"/>
  <c r="J257" i="46"/>
  <c r="K257" i="46"/>
  <c r="G258" i="46"/>
  <c r="H258" i="46"/>
  <c r="I258" i="46"/>
  <c r="J258" i="46"/>
  <c r="K258" i="46"/>
  <c r="G259" i="46"/>
  <c r="H259" i="46"/>
  <c r="I259" i="46"/>
  <c r="J259" i="46"/>
  <c r="K259" i="46"/>
  <c r="G260" i="46"/>
  <c r="H260" i="46"/>
  <c r="I260" i="46"/>
  <c r="J260" i="46"/>
  <c r="K260" i="46"/>
  <c r="G261" i="46"/>
  <c r="H261" i="46"/>
  <c r="I261" i="46"/>
  <c r="J261" i="46"/>
  <c r="K261" i="46"/>
  <c r="G262" i="46"/>
  <c r="H262" i="46"/>
  <c r="I262" i="46"/>
  <c r="J262" i="46"/>
  <c r="K262" i="46"/>
  <c r="G263" i="46"/>
  <c r="H263" i="46"/>
  <c r="I263" i="46"/>
  <c r="J263" i="46"/>
  <c r="K263" i="46"/>
  <c r="G264" i="46"/>
  <c r="H264" i="46"/>
  <c r="I264" i="46"/>
  <c r="J264" i="46"/>
  <c r="K264" i="46"/>
  <c r="G265" i="46"/>
  <c r="H265" i="46"/>
  <c r="I265" i="46"/>
  <c r="J265" i="46"/>
  <c r="K265" i="46"/>
  <c r="G266" i="46"/>
  <c r="H266" i="46"/>
  <c r="I266" i="46"/>
  <c r="J266" i="46"/>
  <c r="K266" i="46"/>
  <c r="G267" i="46"/>
  <c r="H267" i="46"/>
  <c r="I267" i="46"/>
  <c r="J267" i="46"/>
  <c r="K267" i="46"/>
  <c r="G268" i="46"/>
  <c r="H268" i="46"/>
  <c r="I268" i="46"/>
  <c r="J268" i="46"/>
  <c r="K268" i="46"/>
  <c r="G269" i="46"/>
  <c r="H269" i="46"/>
  <c r="I269" i="46"/>
  <c r="J269" i="46"/>
  <c r="K269" i="46"/>
  <c r="G270" i="46"/>
  <c r="H270" i="46"/>
  <c r="I270" i="46"/>
  <c r="J270" i="46"/>
  <c r="K270" i="46"/>
  <c r="G271" i="46"/>
  <c r="H271" i="46"/>
  <c r="I271" i="46"/>
  <c r="J271" i="46"/>
  <c r="K271" i="46"/>
  <c r="G272" i="46"/>
  <c r="H272" i="46"/>
  <c r="I272" i="46"/>
  <c r="J272" i="46"/>
  <c r="K272" i="46"/>
  <c r="G273" i="46"/>
  <c r="H273" i="46"/>
  <c r="I273" i="46"/>
  <c r="J273" i="46"/>
  <c r="K273" i="46"/>
  <c r="G274" i="46"/>
  <c r="H274" i="46"/>
  <c r="I274" i="46"/>
  <c r="J274" i="46"/>
  <c r="K274" i="46"/>
  <c r="G275" i="46"/>
  <c r="H275" i="46"/>
  <c r="I275" i="46"/>
  <c r="J275" i="46"/>
  <c r="K275" i="46"/>
  <c r="G276" i="46"/>
  <c r="H276" i="46"/>
  <c r="I276" i="46"/>
  <c r="J276" i="46"/>
  <c r="K276" i="46"/>
  <c r="G277" i="46"/>
  <c r="H277" i="46"/>
  <c r="I277" i="46"/>
  <c r="J277" i="46"/>
  <c r="K277" i="46"/>
  <c r="G278" i="46"/>
  <c r="H278" i="46"/>
  <c r="I278" i="46"/>
  <c r="J278" i="46"/>
  <c r="K278" i="46"/>
  <c r="G279" i="46"/>
  <c r="H279" i="46"/>
  <c r="I279" i="46"/>
  <c r="J279" i="46"/>
  <c r="K279" i="46"/>
  <c r="G280" i="46"/>
  <c r="H280" i="46"/>
  <c r="I280" i="46"/>
  <c r="J280" i="46"/>
  <c r="K280" i="46"/>
  <c r="G281" i="46"/>
  <c r="H281" i="46"/>
  <c r="I281" i="46"/>
  <c r="J281" i="46"/>
  <c r="K281" i="46"/>
  <c r="G282" i="46"/>
  <c r="H282" i="46"/>
  <c r="I282" i="46"/>
  <c r="J282" i="46"/>
  <c r="K282" i="46"/>
  <c r="G283" i="46"/>
  <c r="H283" i="46"/>
  <c r="I283" i="46"/>
  <c r="J283" i="46"/>
  <c r="K283" i="46"/>
  <c r="G284" i="46"/>
  <c r="H284" i="46"/>
  <c r="I284" i="46"/>
  <c r="J284" i="46"/>
  <c r="K284" i="46"/>
  <c r="G285" i="46"/>
  <c r="H285" i="46"/>
  <c r="I285" i="46"/>
  <c r="J285" i="46"/>
  <c r="K285" i="46"/>
  <c r="G286" i="46"/>
  <c r="H286" i="46"/>
  <c r="I286" i="46"/>
  <c r="J286" i="46"/>
  <c r="K286" i="46"/>
  <c r="G287" i="46"/>
  <c r="H287" i="46"/>
  <c r="I287" i="46"/>
  <c r="J287" i="46"/>
  <c r="K287" i="46"/>
  <c r="G288" i="46"/>
  <c r="H288" i="46"/>
  <c r="I288" i="46"/>
  <c r="J288" i="46"/>
  <c r="K288" i="46"/>
  <c r="G289" i="46"/>
  <c r="H289" i="46"/>
  <c r="I289" i="46"/>
  <c r="J289" i="46"/>
  <c r="K289" i="46"/>
  <c r="G290" i="46"/>
  <c r="H290" i="46"/>
  <c r="I290" i="46"/>
  <c r="J290" i="46"/>
  <c r="K290" i="46"/>
  <c r="G291" i="46"/>
  <c r="H291" i="46"/>
  <c r="I291" i="46"/>
  <c r="J291" i="46"/>
  <c r="K291" i="46"/>
  <c r="G292" i="46"/>
  <c r="H292" i="46"/>
  <c r="I292" i="46"/>
  <c r="J292" i="46"/>
  <c r="K292" i="46"/>
  <c r="G293" i="46"/>
  <c r="H293" i="46"/>
  <c r="I293" i="46"/>
  <c r="J293" i="46"/>
  <c r="K293" i="46"/>
  <c r="G294" i="46"/>
  <c r="H294" i="46"/>
  <c r="I294" i="46"/>
  <c r="J294" i="46"/>
  <c r="K294" i="46"/>
  <c r="G295" i="46"/>
  <c r="H295" i="46"/>
  <c r="I295" i="46"/>
  <c r="J295" i="46"/>
  <c r="K295" i="46"/>
  <c r="G296" i="46"/>
  <c r="H296" i="46"/>
  <c r="I296" i="46"/>
  <c r="J296" i="46"/>
  <c r="K296" i="46"/>
  <c r="G297" i="46"/>
  <c r="H297" i="46"/>
  <c r="I297" i="46"/>
  <c r="J297" i="46"/>
  <c r="K297" i="46"/>
  <c r="G298" i="46"/>
  <c r="H298" i="46"/>
  <c r="I298" i="46"/>
  <c r="J298" i="46"/>
  <c r="K298" i="46"/>
  <c r="G299" i="46"/>
  <c r="H299" i="46"/>
  <c r="I299" i="46"/>
  <c r="J299" i="46"/>
  <c r="K299" i="46"/>
  <c r="G300" i="46"/>
  <c r="H300" i="46"/>
  <c r="I300" i="46"/>
  <c r="J300" i="46"/>
  <c r="K300" i="46"/>
  <c r="G301" i="46"/>
  <c r="H301" i="46"/>
  <c r="I301" i="46"/>
  <c r="J301" i="46"/>
  <c r="K301" i="46"/>
  <c r="G302" i="46"/>
  <c r="H302" i="46"/>
  <c r="I302" i="46"/>
  <c r="J302" i="46"/>
  <c r="K302" i="46"/>
  <c r="G303" i="46"/>
  <c r="H303" i="46"/>
  <c r="I303" i="46"/>
  <c r="J303" i="46"/>
  <c r="K303" i="46"/>
  <c r="G304" i="46"/>
  <c r="H304" i="46"/>
  <c r="I304" i="46"/>
  <c r="J304" i="46"/>
  <c r="K304" i="46"/>
  <c r="G305" i="46"/>
  <c r="H305" i="46"/>
  <c r="I305" i="46"/>
  <c r="J305" i="46"/>
  <c r="K305" i="46"/>
  <c r="G306" i="46"/>
  <c r="H306" i="46"/>
  <c r="I306" i="46"/>
  <c r="J306" i="46"/>
  <c r="K306" i="46"/>
  <c r="G307" i="46"/>
  <c r="H307" i="46"/>
  <c r="I307" i="46"/>
  <c r="J307" i="46"/>
  <c r="K307" i="46"/>
  <c r="G308" i="46"/>
  <c r="H308" i="46"/>
  <c r="I308" i="46"/>
  <c r="J308" i="46"/>
  <c r="K308" i="46"/>
  <c r="G309" i="46"/>
  <c r="H309" i="46"/>
  <c r="I309" i="46"/>
  <c r="J309" i="46"/>
  <c r="K309" i="46"/>
  <c r="G310" i="46"/>
  <c r="H310" i="46"/>
  <c r="I310" i="46"/>
  <c r="J310" i="46"/>
  <c r="K310" i="46"/>
  <c r="G311" i="46"/>
  <c r="H311" i="46"/>
  <c r="I311" i="46"/>
  <c r="J311" i="46"/>
  <c r="K311" i="46"/>
  <c r="G312" i="46"/>
  <c r="H312" i="46"/>
  <c r="I312" i="46"/>
  <c r="J312" i="46"/>
  <c r="K312" i="46"/>
  <c r="G313" i="46"/>
  <c r="H313" i="46"/>
  <c r="I313" i="46"/>
  <c r="J313" i="46"/>
  <c r="K313" i="46"/>
  <c r="G314" i="46"/>
  <c r="H314" i="46"/>
  <c r="I314" i="46"/>
  <c r="J314" i="46"/>
  <c r="K314" i="46"/>
  <c r="G315" i="46"/>
  <c r="H315" i="46"/>
  <c r="I315" i="46"/>
  <c r="J315" i="46"/>
  <c r="K315" i="46"/>
  <c r="G316" i="46"/>
  <c r="H316" i="46"/>
  <c r="I316" i="46"/>
  <c r="J316" i="46"/>
  <c r="K316" i="46"/>
  <c r="G317" i="46"/>
  <c r="H317" i="46"/>
  <c r="I317" i="46"/>
  <c r="J317" i="46"/>
  <c r="K317" i="46"/>
  <c r="G318" i="46"/>
  <c r="H318" i="46"/>
  <c r="I318" i="46"/>
  <c r="J318" i="46"/>
  <c r="K318" i="46"/>
  <c r="G319" i="46"/>
  <c r="H319" i="46"/>
  <c r="I319" i="46"/>
  <c r="J319" i="46"/>
  <c r="K319" i="46"/>
  <c r="G320" i="46"/>
  <c r="H320" i="46"/>
  <c r="I320" i="46"/>
  <c r="J320" i="46"/>
  <c r="K320" i="46"/>
  <c r="G321" i="46"/>
  <c r="H321" i="46"/>
  <c r="I321" i="46"/>
  <c r="J321" i="46"/>
  <c r="K321" i="46"/>
  <c r="G322" i="46"/>
  <c r="H322" i="46"/>
  <c r="I322" i="46"/>
  <c r="J322" i="46"/>
  <c r="K322" i="46"/>
  <c r="G323" i="46"/>
  <c r="H323" i="46"/>
  <c r="I323" i="46"/>
  <c r="J323" i="46"/>
  <c r="K323" i="46"/>
  <c r="G324" i="46"/>
  <c r="H324" i="46"/>
  <c r="I324" i="46"/>
  <c r="J324" i="46"/>
  <c r="K324" i="46"/>
  <c r="G325" i="46"/>
  <c r="H325" i="46"/>
  <c r="I325" i="46"/>
  <c r="J325" i="46"/>
  <c r="K325" i="46"/>
  <c r="G326" i="46"/>
  <c r="H326" i="46"/>
  <c r="I326" i="46"/>
  <c r="J326" i="46"/>
  <c r="K326" i="46"/>
  <c r="G327" i="46"/>
  <c r="H327" i="46"/>
  <c r="I327" i="46"/>
  <c r="J327" i="46"/>
  <c r="K327" i="46"/>
  <c r="G328" i="46"/>
  <c r="H328" i="46"/>
  <c r="I328" i="46"/>
  <c r="J328" i="46"/>
  <c r="K328" i="46"/>
  <c r="G329" i="46"/>
  <c r="H329" i="46"/>
  <c r="I329" i="46"/>
  <c r="J329" i="46"/>
  <c r="K329" i="46"/>
  <c r="G330" i="46"/>
  <c r="H330" i="46"/>
  <c r="I330" i="46"/>
  <c r="J330" i="46"/>
  <c r="K330" i="46"/>
  <c r="G331" i="46"/>
  <c r="H331" i="46"/>
  <c r="I331" i="46"/>
  <c r="J331" i="46"/>
  <c r="K331" i="46"/>
  <c r="G332" i="46"/>
  <c r="H332" i="46"/>
  <c r="I332" i="46"/>
  <c r="J332" i="46"/>
  <c r="K332" i="46"/>
  <c r="G333" i="46"/>
  <c r="H333" i="46"/>
  <c r="I333" i="46"/>
  <c r="J333" i="46"/>
  <c r="K333" i="46"/>
  <c r="G334" i="46"/>
  <c r="H334" i="46"/>
  <c r="I334" i="46"/>
  <c r="J334" i="46"/>
  <c r="K334" i="46"/>
  <c r="G335" i="46"/>
  <c r="H335" i="46"/>
  <c r="I335" i="46"/>
  <c r="J335" i="46"/>
  <c r="K335" i="46"/>
  <c r="G336" i="46"/>
  <c r="H336" i="46"/>
  <c r="I336" i="46"/>
  <c r="J336" i="46"/>
  <c r="K336" i="46"/>
  <c r="G337" i="46"/>
  <c r="H337" i="46"/>
  <c r="I337" i="46"/>
  <c r="J337" i="46"/>
  <c r="K337" i="46"/>
  <c r="G338" i="46"/>
  <c r="H338" i="46"/>
  <c r="I338" i="46"/>
  <c r="J338" i="46"/>
  <c r="K338" i="46"/>
  <c r="G339" i="46"/>
  <c r="H339" i="46"/>
  <c r="I339" i="46"/>
  <c r="J339" i="46"/>
  <c r="K339" i="46"/>
  <c r="G340" i="46"/>
  <c r="H340" i="46"/>
  <c r="I340" i="46"/>
  <c r="J340" i="46"/>
  <c r="K340" i="46"/>
  <c r="G341" i="46"/>
  <c r="H341" i="46"/>
  <c r="I341" i="46"/>
  <c r="J341" i="46"/>
  <c r="K341" i="46"/>
  <c r="G342" i="46"/>
  <c r="H342" i="46"/>
  <c r="I342" i="46"/>
  <c r="J342" i="46"/>
  <c r="K342" i="46"/>
  <c r="G343" i="46"/>
  <c r="H343" i="46"/>
  <c r="I343" i="46"/>
  <c r="J343" i="46"/>
  <c r="K343" i="46"/>
  <c r="G344" i="46"/>
  <c r="H344" i="46"/>
  <c r="I344" i="46"/>
  <c r="J344" i="46"/>
  <c r="K344" i="46"/>
  <c r="G345" i="46"/>
  <c r="H345" i="46"/>
  <c r="I345" i="46"/>
  <c r="J345" i="46"/>
  <c r="K345" i="46"/>
  <c r="G346" i="46"/>
  <c r="H346" i="46"/>
  <c r="I346" i="46"/>
  <c r="J346" i="46"/>
  <c r="K346" i="46"/>
  <c r="G347" i="46"/>
  <c r="H347" i="46"/>
  <c r="I347" i="46"/>
  <c r="J347" i="46"/>
  <c r="K347" i="46"/>
  <c r="G348" i="46"/>
  <c r="H348" i="46"/>
  <c r="I348" i="46"/>
  <c r="J348" i="46"/>
  <c r="K348" i="46"/>
  <c r="G349" i="46"/>
  <c r="H349" i="46"/>
  <c r="I349" i="46"/>
  <c r="J349" i="46"/>
  <c r="K349" i="46"/>
  <c r="G350" i="46"/>
  <c r="H350" i="46"/>
  <c r="I350" i="46"/>
  <c r="J350" i="46"/>
  <c r="K350" i="46"/>
  <c r="G351" i="46"/>
  <c r="H351" i="46"/>
  <c r="I351" i="46"/>
  <c r="J351" i="46"/>
  <c r="K351" i="46"/>
  <c r="G352" i="46"/>
  <c r="H352" i="46"/>
  <c r="I352" i="46"/>
  <c r="J352" i="46"/>
  <c r="K352" i="46"/>
  <c r="G353" i="46"/>
  <c r="H353" i="46"/>
  <c r="I353" i="46"/>
  <c r="J353" i="46"/>
  <c r="K353" i="46"/>
  <c r="G354" i="46"/>
  <c r="H354" i="46"/>
  <c r="I354" i="46"/>
  <c r="J354" i="46"/>
  <c r="K354" i="46"/>
  <c r="G355" i="46"/>
  <c r="H355" i="46"/>
  <c r="I355" i="46"/>
  <c r="J355" i="46"/>
  <c r="K355" i="46"/>
  <c r="G356" i="46"/>
  <c r="H356" i="46"/>
  <c r="I356" i="46"/>
  <c r="J356" i="46"/>
  <c r="K356" i="46"/>
  <c r="G357" i="46"/>
  <c r="H357" i="46"/>
  <c r="I357" i="46"/>
  <c r="J357" i="46"/>
  <c r="K357" i="46"/>
  <c r="G358" i="46"/>
  <c r="H358" i="46"/>
  <c r="I358" i="46"/>
  <c r="J358" i="46"/>
  <c r="K358" i="46"/>
  <c r="G359" i="46"/>
  <c r="H359" i="46"/>
  <c r="I359" i="46"/>
  <c r="J359" i="46"/>
  <c r="K359" i="46"/>
  <c r="G360" i="46"/>
  <c r="H360" i="46"/>
  <c r="I360" i="46"/>
  <c r="J360" i="46"/>
  <c r="K360" i="46"/>
  <c r="G361" i="46"/>
  <c r="H361" i="46"/>
  <c r="I361" i="46"/>
  <c r="J361" i="46"/>
  <c r="K361" i="46"/>
  <c r="G362" i="46"/>
  <c r="H362" i="46"/>
  <c r="I362" i="46"/>
  <c r="J362" i="46"/>
  <c r="K362" i="46"/>
  <c r="G363" i="46"/>
  <c r="H363" i="46"/>
  <c r="I363" i="46"/>
  <c r="J363" i="46"/>
  <c r="K363" i="46"/>
  <c r="G364" i="46"/>
  <c r="H364" i="46"/>
  <c r="I364" i="46"/>
  <c r="J364" i="46"/>
  <c r="K364" i="46"/>
  <c r="G365" i="46"/>
  <c r="H365" i="46"/>
  <c r="I365" i="46"/>
  <c r="J365" i="46"/>
  <c r="K365" i="46"/>
  <c r="G366" i="46"/>
  <c r="H366" i="46"/>
  <c r="I366" i="46"/>
  <c r="J366" i="46"/>
  <c r="K366" i="46"/>
  <c r="G367" i="46"/>
  <c r="H367" i="46"/>
  <c r="I367" i="46"/>
  <c r="J367" i="46"/>
  <c r="K367" i="46"/>
  <c r="G368" i="46"/>
  <c r="H368" i="46"/>
  <c r="I368" i="46"/>
  <c r="J368" i="46"/>
  <c r="K368" i="46"/>
  <c r="G369" i="46"/>
  <c r="H369" i="46"/>
  <c r="I369" i="46"/>
  <c r="J369" i="46"/>
  <c r="K369" i="46"/>
  <c r="G370" i="46"/>
  <c r="H370" i="46"/>
  <c r="I370" i="46"/>
  <c r="J370" i="46"/>
  <c r="K370" i="46"/>
  <c r="G371" i="46"/>
  <c r="H371" i="46"/>
  <c r="I371" i="46"/>
  <c r="J371" i="46"/>
  <c r="K371" i="46"/>
  <c r="G372" i="46"/>
  <c r="H372" i="46"/>
  <c r="I372" i="46"/>
  <c r="J372" i="46"/>
  <c r="K372" i="46"/>
  <c r="G373" i="46"/>
  <c r="H373" i="46"/>
  <c r="I373" i="46"/>
  <c r="J373" i="46"/>
  <c r="K373" i="46"/>
  <c r="G374" i="46"/>
  <c r="H374" i="46"/>
  <c r="I374" i="46"/>
  <c r="J374" i="46"/>
  <c r="K374" i="46"/>
  <c r="G375" i="46"/>
  <c r="H375" i="46"/>
  <c r="I375" i="46"/>
  <c r="J375" i="46"/>
  <c r="K375" i="46"/>
  <c r="G376" i="46"/>
  <c r="H376" i="46"/>
  <c r="I376" i="46"/>
  <c r="J376" i="46"/>
  <c r="K376" i="46"/>
  <c r="G377" i="46"/>
  <c r="H377" i="46"/>
  <c r="I377" i="46"/>
  <c r="J377" i="46"/>
  <c r="K377" i="46"/>
  <c r="G378" i="46"/>
  <c r="H378" i="46"/>
  <c r="I378" i="46"/>
  <c r="J378" i="46"/>
  <c r="K378" i="46"/>
  <c r="G379" i="46"/>
  <c r="H379" i="46"/>
  <c r="I379" i="46"/>
  <c r="J379" i="46"/>
  <c r="K379" i="46"/>
  <c r="G380" i="46"/>
  <c r="H380" i="46"/>
  <c r="I380" i="46"/>
  <c r="J380" i="46"/>
  <c r="K380" i="46"/>
  <c r="G381" i="46"/>
  <c r="H381" i="46"/>
  <c r="I381" i="46"/>
  <c r="J381" i="46"/>
  <c r="K381" i="46"/>
  <c r="G382" i="46"/>
  <c r="H382" i="46"/>
  <c r="I382" i="46"/>
  <c r="J382" i="46"/>
  <c r="K382" i="46"/>
  <c r="G383" i="46"/>
  <c r="H383" i="46"/>
  <c r="I383" i="46"/>
  <c r="J383" i="46"/>
  <c r="K383" i="46"/>
  <c r="G384" i="46"/>
  <c r="H384" i="46"/>
  <c r="I384" i="46"/>
  <c r="J384" i="46"/>
  <c r="K384" i="46"/>
  <c r="G385" i="46"/>
  <c r="H385" i="46"/>
  <c r="I385" i="46"/>
  <c r="J385" i="46"/>
  <c r="K385" i="46"/>
  <c r="G386" i="46"/>
  <c r="H386" i="46"/>
  <c r="I386" i="46"/>
  <c r="J386" i="46"/>
  <c r="K386" i="46"/>
  <c r="G387" i="46"/>
  <c r="H387" i="46"/>
  <c r="I387" i="46"/>
  <c r="J387" i="46"/>
  <c r="K387" i="46"/>
  <c r="G388" i="46"/>
  <c r="H388" i="46"/>
  <c r="I388" i="46"/>
  <c r="J388" i="46"/>
  <c r="K388" i="46"/>
  <c r="G389" i="46"/>
  <c r="H389" i="46"/>
  <c r="I389" i="46"/>
  <c r="J389" i="46"/>
  <c r="K389" i="46"/>
  <c r="G390" i="46"/>
  <c r="H390" i="46"/>
  <c r="I390" i="46"/>
  <c r="J390" i="46"/>
  <c r="K390" i="46"/>
  <c r="G391" i="46"/>
  <c r="H391" i="46"/>
  <c r="I391" i="46"/>
  <c r="J391" i="46"/>
  <c r="K391" i="46"/>
  <c r="G392" i="46"/>
  <c r="H392" i="46"/>
  <c r="I392" i="46"/>
  <c r="J392" i="46"/>
  <c r="K392" i="46"/>
  <c r="G393" i="46"/>
  <c r="H393" i="46"/>
  <c r="I393" i="46"/>
  <c r="J393" i="46"/>
  <c r="K393" i="46"/>
  <c r="G394" i="46"/>
  <c r="H394" i="46"/>
  <c r="I394" i="46"/>
  <c r="J394" i="46"/>
  <c r="K394" i="46"/>
  <c r="G395" i="46"/>
  <c r="H395" i="46"/>
  <c r="I395" i="46"/>
  <c r="J395" i="46"/>
  <c r="K395" i="46"/>
  <c r="G396" i="46"/>
  <c r="H396" i="46"/>
  <c r="I396" i="46"/>
  <c r="J396" i="46"/>
  <c r="K396" i="46"/>
  <c r="G397" i="46"/>
  <c r="H397" i="46"/>
  <c r="I397" i="46"/>
  <c r="J397" i="46"/>
  <c r="K397" i="46"/>
  <c r="G398" i="46"/>
  <c r="H398" i="46"/>
  <c r="I398" i="46"/>
  <c r="J398" i="46"/>
  <c r="K398" i="46"/>
  <c r="G399" i="46"/>
  <c r="H399" i="46"/>
  <c r="I399" i="46"/>
  <c r="J399" i="46"/>
  <c r="K399" i="46"/>
  <c r="G400" i="46"/>
  <c r="H400" i="46"/>
  <c r="I400" i="46"/>
  <c r="J400" i="46"/>
  <c r="K400" i="46"/>
  <c r="G401" i="46"/>
  <c r="H401" i="46"/>
  <c r="I401" i="46"/>
  <c r="J401" i="46"/>
  <c r="K401" i="46"/>
  <c r="G402" i="46"/>
  <c r="H402" i="46"/>
  <c r="I402" i="46"/>
  <c r="J402" i="46"/>
  <c r="K402" i="46"/>
  <c r="G403" i="46"/>
  <c r="H403" i="46"/>
  <c r="I403" i="46"/>
  <c r="J403" i="46"/>
  <c r="K403" i="46"/>
  <c r="G404" i="46"/>
  <c r="H404" i="46"/>
  <c r="I404" i="46"/>
  <c r="J404" i="46"/>
  <c r="K404" i="46"/>
  <c r="G405" i="46"/>
  <c r="H405" i="46"/>
  <c r="I405" i="46"/>
  <c r="J405" i="46"/>
  <c r="K405" i="46"/>
  <c r="G406" i="46"/>
  <c r="H406" i="46"/>
  <c r="I406" i="46"/>
  <c r="J406" i="46"/>
  <c r="K406" i="46"/>
  <c r="G407" i="46"/>
  <c r="H407" i="46"/>
  <c r="I407" i="46"/>
  <c r="J407" i="46"/>
  <c r="K407" i="46"/>
  <c r="G408" i="46"/>
  <c r="H408" i="46"/>
  <c r="I408" i="46"/>
  <c r="J408" i="46"/>
  <c r="K408" i="46"/>
  <c r="G409" i="46"/>
  <c r="H409" i="46"/>
  <c r="I409" i="46"/>
  <c r="J409" i="46"/>
  <c r="K409" i="46"/>
  <c r="G410" i="46"/>
  <c r="H410" i="46"/>
  <c r="I410" i="46"/>
  <c r="J410" i="46"/>
  <c r="K410" i="46"/>
  <c r="G411" i="46"/>
  <c r="H411" i="46"/>
  <c r="I411" i="46"/>
  <c r="J411" i="46"/>
  <c r="K411" i="46"/>
  <c r="G412" i="46"/>
  <c r="H412" i="46"/>
  <c r="I412" i="46"/>
  <c r="J412" i="46"/>
  <c r="K412" i="46"/>
  <c r="G413" i="46"/>
  <c r="H413" i="46"/>
  <c r="I413" i="46"/>
  <c r="J413" i="46"/>
  <c r="K413" i="46"/>
  <c r="G414" i="46"/>
  <c r="H414" i="46"/>
  <c r="I414" i="46"/>
  <c r="J414" i="46"/>
  <c r="K414" i="46"/>
  <c r="G415" i="46"/>
  <c r="H415" i="46"/>
  <c r="I415" i="46"/>
  <c r="J415" i="46"/>
  <c r="K415" i="46"/>
  <c r="G416" i="46"/>
  <c r="H416" i="46"/>
  <c r="I416" i="46"/>
  <c r="J416" i="46"/>
  <c r="K416" i="46"/>
  <c r="G417" i="46"/>
  <c r="H417" i="46"/>
  <c r="I417" i="46"/>
  <c r="J417" i="46"/>
  <c r="K417" i="46"/>
  <c r="G418" i="46"/>
  <c r="H418" i="46"/>
  <c r="I418" i="46"/>
  <c r="J418" i="46"/>
  <c r="K418" i="46"/>
  <c r="G419" i="46"/>
  <c r="H419" i="46"/>
  <c r="I419" i="46"/>
  <c r="J419" i="46"/>
  <c r="K419" i="46"/>
  <c r="G420" i="46"/>
  <c r="H420" i="46"/>
  <c r="I420" i="46"/>
  <c r="J420" i="46"/>
  <c r="K420" i="46"/>
  <c r="G421" i="46"/>
  <c r="H421" i="46"/>
  <c r="I421" i="46"/>
  <c r="J421" i="46"/>
  <c r="K421" i="46"/>
  <c r="G422" i="46"/>
  <c r="H422" i="46"/>
  <c r="I422" i="46"/>
  <c r="J422" i="46"/>
  <c r="K422" i="46"/>
  <c r="G423" i="46"/>
  <c r="H423" i="46"/>
  <c r="I423" i="46"/>
  <c r="J423" i="46"/>
  <c r="K423" i="46"/>
  <c r="G424" i="46"/>
  <c r="H424" i="46"/>
  <c r="I424" i="46"/>
  <c r="J424" i="46"/>
  <c r="K424" i="46"/>
  <c r="G425" i="46"/>
  <c r="H425" i="46"/>
  <c r="I425" i="46"/>
  <c r="J425" i="46"/>
  <c r="K425" i="46"/>
  <c r="G426" i="46"/>
  <c r="H426" i="46"/>
  <c r="I426" i="46"/>
  <c r="J426" i="46"/>
  <c r="K426" i="46"/>
  <c r="G427" i="46"/>
  <c r="H427" i="46"/>
  <c r="I427" i="46"/>
  <c r="J427" i="46"/>
  <c r="K427" i="46"/>
  <c r="G428" i="46"/>
  <c r="H428" i="46"/>
  <c r="I428" i="46"/>
  <c r="J428" i="46"/>
  <c r="K428" i="46"/>
  <c r="G429" i="46"/>
  <c r="H429" i="46"/>
  <c r="I429" i="46"/>
  <c r="J429" i="46"/>
  <c r="K429" i="46"/>
  <c r="G430" i="46"/>
  <c r="H430" i="46"/>
  <c r="I430" i="46"/>
  <c r="J430" i="46"/>
  <c r="K430" i="46"/>
  <c r="G431" i="46"/>
  <c r="H431" i="46"/>
  <c r="I431" i="46"/>
  <c r="J431" i="46"/>
  <c r="K431" i="46"/>
  <c r="G432" i="46"/>
  <c r="H432" i="46"/>
  <c r="I432" i="46"/>
  <c r="J432" i="46"/>
  <c r="K432" i="46"/>
  <c r="G433" i="46"/>
  <c r="H433" i="46"/>
  <c r="I433" i="46"/>
  <c r="J433" i="46"/>
  <c r="K433" i="46"/>
  <c r="G434" i="46"/>
  <c r="H434" i="46"/>
  <c r="I434" i="46"/>
  <c r="J434" i="46"/>
  <c r="K434" i="46"/>
  <c r="G435" i="46"/>
  <c r="H435" i="46"/>
  <c r="I435" i="46"/>
  <c r="J435" i="46"/>
  <c r="K435" i="46"/>
  <c r="G436" i="46"/>
  <c r="H436" i="46"/>
  <c r="I436" i="46"/>
  <c r="J436" i="46"/>
  <c r="K436" i="46"/>
  <c r="G437" i="46"/>
  <c r="H437" i="46"/>
  <c r="I437" i="46"/>
  <c r="J437" i="46"/>
  <c r="K437" i="46"/>
  <c r="G438" i="46"/>
  <c r="H438" i="46"/>
  <c r="I438" i="46"/>
  <c r="J438" i="46"/>
  <c r="K438" i="46"/>
  <c r="G439" i="46"/>
  <c r="H439" i="46"/>
  <c r="I439" i="46"/>
  <c r="J439" i="46"/>
  <c r="K439" i="46"/>
  <c r="G440" i="46"/>
  <c r="H440" i="46"/>
  <c r="I440" i="46"/>
  <c r="J440" i="46"/>
  <c r="K440" i="46"/>
  <c r="G441" i="46"/>
  <c r="H441" i="46"/>
  <c r="I441" i="46"/>
  <c r="J441" i="46"/>
  <c r="K441" i="46"/>
  <c r="G442" i="46"/>
  <c r="H442" i="46"/>
  <c r="I442" i="46"/>
  <c r="J442" i="46"/>
  <c r="K442" i="46"/>
  <c r="G443" i="46"/>
  <c r="H443" i="46"/>
  <c r="I443" i="46"/>
  <c r="J443" i="46"/>
  <c r="K443" i="46"/>
  <c r="G444" i="46"/>
  <c r="H444" i="46"/>
  <c r="I444" i="46"/>
  <c r="J444" i="46"/>
  <c r="K444" i="46"/>
  <c r="G445" i="46"/>
  <c r="H445" i="46"/>
  <c r="I445" i="46"/>
  <c r="J445" i="46"/>
  <c r="K445" i="46"/>
  <c r="G446" i="46"/>
  <c r="H446" i="46"/>
  <c r="I446" i="46"/>
  <c r="J446" i="46"/>
  <c r="K446" i="46"/>
  <c r="G447" i="46"/>
  <c r="H447" i="46"/>
  <c r="I447" i="46"/>
  <c r="J447" i="46"/>
  <c r="K447" i="46"/>
  <c r="G448" i="46"/>
  <c r="H448" i="46"/>
  <c r="I448" i="46"/>
  <c r="J448" i="46"/>
  <c r="K448" i="46"/>
  <c r="G449" i="46"/>
  <c r="H449" i="46"/>
  <c r="I449" i="46"/>
  <c r="J449" i="46"/>
  <c r="K449" i="46"/>
  <c r="G450" i="46"/>
  <c r="H450" i="46"/>
  <c r="I450" i="46"/>
  <c r="J450" i="46"/>
  <c r="K450" i="46"/>
  <c r="G451" i="46"/>
  <c r="H451" i="46"/>
  <c r="I451" i="46"/>
  <c r="J451" i="46"/>
  <c r="K451" i="46"/>
  <c r="G452" i="46"/>
  <c r="H452" i="46"/>
  <c r="I452" i="46"/>
  <c r="J452" i="46"/>
  <c r="K452" i="46"/>
  <c r="G453" i="46"/>
  <c r="H453" i="46"/>
  <c r="I453" i="46"/>
  <c r="J453" i="46"/>
  <c r="K453" i="46"/>
  <c r="G454" i="46"/>
  <c r="H454" i="46"/>
  <c r="I454" i="46"/>
  <c r="J454" i="46"/>
  <c r="K454" i="46"/>
  <c r="G455" i="46"/>
  <c r="H455" i="46"/>
  <c r="I455" i="46"/>
  <c r="J455" i="46"/>
  <c r="K455" i="46"/>
  <c r="G456" i="46"/>
  <c r="H456" i="46"/>
  <c r="I456" i="46"/>
  <c r="J456" i="46"/>
  <c r="K456" i="46"/>
  <c r="G457" i="46"/>
  <c r="H457" i="46"/>
  <c r="I457" i="46"/>
  <c r="J457" i="46"/>
  <c r="K457" i="46"/>
  <c r="G458" i="46"/>
  <c r="H458" i="46"/>
  <c r="I458" i="46"/>
  <c r="J458" i="46"/>
  <c r="K458" i="46"/>
  <c r="G459" i="46"/>
  <c r="H459" i="46"/>
  <c r="I459" i="46"/>
  <c r="J459" i="46"/>
  <c r="K459" i="46"/>
  <c r="G460" i="46"/>
  <c r="H460" i="46"/>
  <c r="I460" i="46"/>
  <c r="J460" i="46"/>
  <c r="K460" i="46"/>
  <c r="G461" i="46"/>
  <c r="H461" i="46"/>
  <c r="I461" i="46"/>
  <c r="J461" i="46"/>
  <c r="K461" i="46"/>
  <c r="G462" i="46"/>
  <c r="H462" i="46"/>
  <c r="I462" i="46"/>
  <c r="J462" i="46"/>
  <c r="K462" i="46"/>
  <c r="G463" i="46"/>
  <c r="H463" i="46"/>
  <c r="I463" i="46"/>
  <c r="J463" i="46"/>
  <c r="K463" i="46"/>
  <c r="G464" i="46"/>
  <c r="H464" i="46"/>
  <c r="I464" i="46"/>
  <c r="J464" i="46"/>
  <c r="K464" i="46"/>
  <c r="G465" i="46"/>
  <c r="H465" i="46"/>
  <c r="I465" i="46"/>
  <c r="J465" i="46"/>
  <c r="K465" i="46"/>
  <c r="G466" i="46"/>
  <c r="H466" i="46"/>
  <c r="I466" i="46"/>
  <c r="J466" i="46"/>
  <c r="K466" i="46"/>
  <c r="G467" i="46"/>
  <c r="H467" i="46"/>
  <c r="I467" i="46"/>
  <c r="J467" i="46"/>
  <c r="K467" i="46"/>
  <c r="G468" i="46"/>
  <c r="H468" i="46"/>
  <c r="I468" i="46"/>
  <c r="J468" i="46"/>
  <c r="K468" i="46"/>
  <c r="G469" i="46"/>
  <c r="H469" i="46"/>
  <c r="I469" i="46"/>
  <c r="J469" i="46"/>
  <c r="K469" i="46"/>
  <c r="G470" i="46"/>
  <c r="H470" i="46"/>
  <c r="I470" i="46"/>
  <c r="J470" i="46"/>
  <c r="K470" i="46"/>
  <c r="G471" i="46"/>
  <c r="H471" i="46"/>
  <c r="I471" i="46"/>
  <c r="J471" i="46"/>
  <c r="K471" i="46"/>
  <c r="G472" i="46"/>
  <c r="H472" i="46"/>
  <c r="I472" i="46"/>
  <c r="J472" i="46"/>
  <c r="K472" i="46"/>
  <c r="G473" i="46"/>
  <c r="H473" i="46"/>
  <c r="I473" i="46"/>
  <c r="J473" i="46"/>
  <c r="K473" i="46"/>
  <c r="G474" i="46"/>
  <c r="H474" i="46"/>
  <c r="I474" i="46"/>
  <c r="J474" i="46"/>
  <c r="K474" i="46"/>
  <c r="G475" i="46"/>
  <c r="H475" i="46"/>
  <c r="I475" i="46"/>
  <c r="J475" i="46"/>
  <c r="K475" i="46"/>
  <c r="G476" i="46"/>
  <c r="H476" i="46"/>
  <c r="I476" i="46"/>
  <c r="J476" i="46"/>
  <c r="K476" i="46"/>
  <c r="G477" i="46"/>
  <c r="H477" i="46"/>
  <c r="I477" i="46"/>
  <c r="J477" i="46"/>
  <c r="K477" i="46"/>
  <c r="G478" i="46"/>
  <c r="H478" i="46"/>
  <c r="I478" i="46"/>
  <c r="J478" i="46"/>
  <c r="K478" i="46"/>
  <c r="G479" i="46"/>
  <c r="H479" i="46"/>
  <c r="I479" i="46"/>
  <c r="J479" i="46"/>
  <c r="K479" i="46"/>
  <c r="G480" i="46"/>
  <c r="H480" i="46"/>
  <c r="I480" i="46"/>
  <c r="J480" i="46"/>
  <c r="K480" i="46"/>
  <c r="G481" i="46"/>
  <c r="H481" i="46"/>
  <c r="I481" i="46"/>
  <c r="J481" i="46"/>
  <c r="K481" i="46"/>
  <c r="G482" i="46"/>
  <c r="H482" i="46"/>
  <c r="I482" i="46"/>
  <c r="J482" i="46"/>
  <c r="K482" i="46"/>
  <c r="G483" i="46"/>
  <c r="H483" i="46"/>
  <c r="I483" i="46"/>
  <c r="J483" i="46"/>
  <c r="K483" i="46"/>
  <c r="G484" i="46"/>
  <c r="H484" i="46"/>
  <c r="I484" i="46"/>
  <c r="J484" i="46"/>
  <c r="K484" i="46"/>
  <c r="G485" i="46"/>
  <c r="H485" i="46"/>
  <c r="I485" i="46"/>
  <c r="J485" i="46"/>
  <c r="K485" i="46"/>
  <c r="G486" i="46"/>
  <c r="H486" i="46"/>
  <c r="I486" i="46"/>
  <c r="J486" i="46"/>
  <c r="K486" i="46"/>
  <c r="G487" i="46"/>
  <c r="H487" i="46"/>
  <c r="I487" i="46"/>
  <c r="J487" i="46"/>
  <c r="K487" i="46"/>
  <c r="G488" i="46"/>
  <c r="H488" i="46"/>
  <c r="I488" i="46"/>
  <c r="J488" i="46"/>
  <c r="K488" i="46"/>
  <c r="G489" i="46"/>
  <c r="H489" i="46"/>
  <c r="I489" i="46"/>
  <c r="J489" i="46"/>
  <c r="K489" i="46"/>
  <c r="G490" i="46"/>
  <c r="H490" i="46"/>
  <c r="I490" i="46"/>
  <c r="J490" i="46"/>
  <c r="K490" i="46"/>
  <c r="G491" i="46"/>
  <c r="H491" i="46"/>
  <c r="I491" i="46"/>
  <c r="J491" i="46"/>
  <c r="K491" i="46"/>
  <c r="G492" i="46"/>
  <c r="H492" i="46"/>
  <c r="I492" i="46"/>
  <c r="J492" i="46"/>
  <c r="K492" i="46"/>
  <c r="G493" i="46"/>
  <c r="H493" i="46"/>
  <c r="I493" i="46"/>
  <c r="J493" i="46"/>
  <c r="K493" i="46"/>
  <c r="G494" i="46"/>
  <c r="H494" i="46"/>
  <c r="I494" i="46"/>
  <c r="J494" i="46"/>
  <c r="K494" i="46"/>
  <c r="G495" i="46"/>
  <c r="H495" i="46"/>
  <c r="I495" i="46"/>
  <c r="J495" i="46"/>
  <c r="K495" i="46"/>
  <c r="G496" i="46"/>
  <c r="H496" i="46"/>
  <c r="I496" i="46"/>
  <c r="J496" i="46"/>
  <c r="K496" i="46"/>
  <c r="G497" i="46"/>
  <c r="H497" i="46"/>
  <c r="I497" i="46"/>
  <c r="J497" i="46"/>
  <c r="K497" i="46"/>
  <c r="G498" i="46"/>
  <c r="H498" i="46"/>
  <c r="I498" i="46"/>
  <c r="J498" i="46"/>
  <c r="K498" i="46"/>
  <c r="G499" i="46"/>
  <c r="H499" i="46"/>
  <c r="I499" i="46"/>
  <c r="J499" i="46"/>
  <c r="K499" i="46"/>
  <c r="G500" i="46"/>
  <c r="H500" i="46"/>
  <c r="I500" i="46"/>
  <c r="J500" i="46"/>
  <c r="K500" i="46"/>
  <c r="G501" i="46"/>
  <c r="H501" i="46"/>
  <c r="I501" i="46"/>
  <c r="J501" i="46"/>
  <c r="K501" i="46"/>
  <c r="G502" i="46"/>
  <c r="H502" i="46"/>
  <c r="I502" i="46"/>
  <c r="J502" i="46"/>
  <c r="K502" i="46"/>
  <c r="G503" i="46"/>
  <c r="H503" i="46"/>
  <c r="I503" i="46"/>
  <c r="J503" i="46"/>
  <c r="K503" i="46"/>
  <c r="G504" i="46"/>
  <c r="H504" i="46"/>
  <c r="I504" i="46"/>
  <c r="J504" i="46"/>
  <c r="K504" i="46"/>
  <c r="G505" i="46"/>
  <c r="H505" i="46"/>
  <c r="I505" i="46"/>
  <c r="J505" i="46"/>
  <c r="K505" i="46"/>
  <c r="G506" i="46"/>
  <c r="H506" i="46"/>
  <c r="I506" i="46"/>
  <c r="J506" i="46"/>
  <c r="K506" i="46"/>
  <c r="G507" i="46"/>
  <c r="H507" i="46"/>
  <c r="I507" i="46"/>
  <c r="J507" i="46"/>
  <c r="K507" i="46"/>
  <c r="G508" i="46"/>
  <c r="H508" i="46"/>
  <c r="I508" i="46"/>
  <c r="J508" i="46"/>
  <c r="K508" i="46"/>
  <c r="G509" i="46"/>
  <c r="H509" i="46"/>
  <c r="I509" i="46"/>
  <c r="J509" i="46"/>
  <c r="K509" i="46"/>
  <c r="G510" i="46"/>
  <c r="H510" i="46"/>
  <c r="I510" i="46"/>
  <c r="J510" i="46"/>
  <c r="K510" i="46"/>
  <c r="G511" i="46"/>
  <c r="H511" i="46"/>
  <c r="I511" i="46"/>
  <c r="J511" i="46"/>
  <c r="K511" i="46"/>
  <c r="G512" i="46"/>
  <c r="H512" i="46"/>
  <c r="I512" i="46"/>
  <c r="J512" i="46"/>
  <c r="K512" i="46"/>
  <c r="G513" i="46"/>
  <c r="H513" i="46"/>
  <c r="I513" i="46"/>
  <c r="J513" i="46"/>
  <c r="K513" i="46"/>
  <c r="G514" i="46"/>
  <c r="H514" i="46"/>
  <c r="I514" i="46"/>
  <c r="J514" i="46"/>
  <c r="K514" i="46"/>
  <c r="G515" i="46"/>
  <c r="H515" i="46"/>
  <c r="I515" i="46"/>
  <c r="J515" i="46"/>
  <c r="K515" i="46"/>
  <c r="G516" i="46"/>
  <c r="H516" i="46"/>
  <c r="I516" i="46"/>
  <c r="J516" i="46"/>
  <c r="K516" i="46"/>
  <c r="G517" i="46"/>
  <c r="H517" i="46"/>
  <c r="I517" i="46"/>
  <c r="J517" i="46"/>
  <c r="K517" i="46"/>
  <c r="G518" i="46"/>
  <c r="H518" i="46"/>
  <c r="I518" i="46"/>
  <c r="J518" i="46"/>
  <c r="K518" i="46"/>
  <c r="G519" i="46"/>
  <c r="H519" i="46"/>
  <c r="I519" i="46"/>
  <c r="J519" i="46"/>
  <c r="K519" i="46"/>
  <c r="G520" i="46"/>
  <c r="H520" i="46"/>
  <c r="I520" i="46"/>
  <c r="J520" i="46"/>
  <c r="K520" i="46"/>
  <c r="G521" i="46"/>
  <c r="H521" i="46"/>
  <c r="I521" i="46"/>
  <c r="J521" i="46"/>
  <c r="K521" i="46"/>
  <c r="G522" i="46"/>
  <c r="H522" i="46"/>
  <c r="I522" i="46"/>
  <c r="J522" i="46"/>
  <c r="K522" i="46"/>
  <c r="G523" i="46"/>
  <c r="H523" i="46"/>
  <c r="I523" i="46"/>
  <c r="J523" i="46"/>
  <c r="K523" i="46"/>
  <c r="G524" i="46"/>
  <c r="H524" i="46"/>
  <c r="I524" i="46"/>
  <c r="J524" i="46"/>
  <c r="K524" i="46"/>
  <c r="G525" i="46"/>
  <c r="H525" i="46"/>
  <c r="I525" i="46"/>
  <c r="J525" i="46"/>
  <c r="K525" i="46"/>
  <c r="G526" i="46"/>
  <c r="H526" i="46"/>
  <c r="I526" i="46"/>
  <c r="J526" i="46"/>
  <c r="K526" i="46"/>
  <c r="G527" i="46"/>
  <c r="H527" i="46"/>
  <c r="I527" i="46"/>
  <c r="J527" i="46"/>
  <c r="K527" i="46"/>
  <c r="G528" i="46"/>
  <c r="H528" i="46"/>
  <c r="I528" i="46"/>
  <c r="J528" i="46"/>
  <c r="K528" i="46"/>
  <c r="G529" i="46"/>
  <c r="H529" i="46"/>
  <c r="I529" i="46"/>
  <c r="J529" i="46"/>
  <c r="K529" i="46"/>
  <c r="G530" i="46"/>
  <c r="H530" i="46"/>
  <c r="I530" i="46"/>
  <c r="J530" i="46"/>
  <c r="K530" i="46"/>
  <c r="G531" i="46"/>
  <c r="H531" i="46"/>
  <c r="I531" i="46"/>
  <c r="J531" i="46"/>
  <c r="K531" i="46"/>
  <c r="G532" i="46"/>
  <c r="H532" i="46"/>
  <c r="I532" i="46"/>
  <c r="J532" i="46"/>
  <c r="K532" i="46"/>
  <c r="G533" i="46"/>
  <c r="H533" i="46"/>
  <c r="I533" i="46"/>
  <c r="J533" i="46"/>
  <c r="K533" i="46"/>
  <c r="G534" i="46"/>
  <c r="H534" i="46"/>
  <c r="I534" i="46"/>
  <c r="J534" i="46"/>
  <c r="K534" i="46"/>
  <c r="G535" i="46"/>
  <c r="H535" i="46"/>
  <c r="I535" i="46"/>
  <c r="J535" i="46"/>
  <c r="K535" i="46"/>
  <c r="G536" i="46"/>
  <c r="H536" i="46"/>
  <c r="I536" i="46"/>
  <c r="J536" i="46"/>
  <c r="K536" i="46"/>
  <c r="G537" i="46"/>
  <c r="H537" i="46"/>
  <c r="I537" i="46"/>
  <c r="J537" i="46"/>
  <c r="K537" i="46"/>
  <c r="G538" i="46"/>
  <c r="H538" i="46"/>
  <c r="I538" i="46"/>
  <c r="J538" i="46"/>
  <c r="K538" i="46"/>
  <c r="G539" i="46"/>
  <c r="H539" i="46"/>
  <c r="I539" i="46"/>
  <c r="J539" i="46"/>
  <c r="K539" i="46"/>
  <c r="G540" i="46"/>
  <c r="H540" i="46"/>
  <c r="I540" i="46"/>
  <c r="J540" i="46"/>
  <c r="K540" i="46"/>
  <c r="G541" i="46"/>
  <c r="H541" i="46"/>
  <c r="I541" i="46"/>
  <c r="J541" i="46"/>
  <c r="K541" i="46"/>
  <c r="G542" i="46"/>
  <c r="H542" i="46"/>
  <c r="I542" i="46"/>
  <c r="J542" i="46"/>
  <c r="K542" i="46"/>
  <c r="G543" i="46"/>
  <c r="H543" i="46"/>
  <c r="I543" i="46"/>
  <c r="J543" i="46"/>
  <c r="K543" i="46"/>
  <c r="G544" i="46"/>
  <c r="H544" i="46"/>
  <c r="I544" i="46"/>
  <c r="J544" i="46"/>
  <c r="K544" i="46"/>
  <c r="G545" i="46"/>
  <c r="H545" i="46"/>
  <c r="I545" i="46"/>
  <c r="J545" i="46"/>
  <c r="K545" i="46"/>
  <c r="G546" i="46"/>
  <c r="H546" i="46"/>
  <c r="I546" i="46"/>
  <c r="J546" i="46"/>
  <c r="K546" i="46"/>
  <c r="G547" i="46"/>
  <c r="H547" i="46"/>
  <c r="I547" i="46"/>
  <c r="J547" i="46"/>
  <c r="K547" i="46"/>
  <c r="G548" i="46"/>
  <c r="H548" i="46"/>
  <c r="I548" i="46"/>
  <c r="J548" i="46"/>
  <c r="K548" i="46"/>
  <c r="G549" i="46"/>
  <c r="H549" i="46"/>
  <c r="I549" i="46"/>
  <c r="J549" i="46"/>
  <c r="K549" i="46"/>
  <c r="G550" i="46"/>
  <c r="H550" i="46"/>
  <c r="I550" i="46"/>
  <c r="J550" i="46"/>
  <c r="K550" i="46"/>
  <c r="G551" i="46"/>
  <c r="H551" i="46"/>
  <c r="I551" i="46"/>
  <c r="J551" i="46"/>
  <c r="K551" i="46"/>
  <c r="G552" i="46"/>
  <c r="H552" i="46"/>
  <c r="I552" i="46"/>
  <c r="J552" i="46"/>
  <c r="K552" i="46"/>
  <c r="G553" i="46"/>
  <c r="H553" i="46"/>
  <c r="I553" i="46"/>
  <c r="J553" i="46"/>
  <c r="K553" i="46"/>
  <c r="G554" i="46"/>
  <c r="H554" i="46"/>
  <c r="I554" i="46"/>
  <c r="J554" i="46"/>
  <c r="K554" i="46"/>
  <c r="G555" i="46"/>
  <c r="H555" i="46"/>
  <c r="I555" i="46"/>
  <c r="J555" i="46"/>
  <c r="K555" i="46"/>
  <c r="G556" i="46"/>
  <c r="H556" i="46"/>
  <c r="I556" i="46"/>
  <c r="J556" i="46"/>
  <c r="K556" i="46"/>
  <c r="G557" i="46"/>
  <c r="H557" i="46"/>
  <c r="I557" i="46"/>
  <c r="J557" i="46"/>
  <c r="K557" i="46"/>
  <c r="G558" i="46"/>
  <c r="H558" i="46"/>
  <c r="I558" i="46"/>
  <c r="J558" i="46"/>
  <c r="K558" i="46"/>
  <c r="G559" i="46"/>
  <c r="H559" i="46"/>
  <c r="I559" i="46"/>
  <c r="J559" i="46"/>
  <c r="K559" i="46"/>
  <c r="G560" i="46"/>
  <c r="H560" i="46"/>
  <c r="I560" i="46"/>
  <c r="J560" i="46"/>
  <c r="K560" i="46"/>
  <c r="G561" i="46"/>
  <c r="H561" i="46"/>
  <c r="I561" i="46"/>
  <c r="J561" i="46"/>
  <c r="K561" i="46"/>
  <c r="G562" i="46"/>
  <c r="H562" i="46"/>
  <c r="I562" i="46"/>
  <c r="J562" i="46"/>
  <c r="K562" i="46"/>
  <c r="G563" i="46"/>
  <c r="H563" i="46"/>
  <c r="I563" i="46"/>
  <c r="J563" i="46"/>
  <c r="K563" i="46"/>
  <c r="G564" i="46"/>
  <c r="H564" i="46"/>
  <c r="I564" i="46"/>
  <c r="J564" i="46"/>
  <c r="K564" i="46"/>
  <c r="G565" i="46"/>
  <c r="H565" i="46"/>
  <c r="I565" i="46"/>
  <c r="J565" i="46"/>
  <c r="K565" i="46"/>
  <c r="G566" i="46"/>
  <c r="H566" i="46"/>
  <c r="I566" i="46"/>
  <c r="J566" i="46"/>
  <c r="K566" i="46"/>
  <c r="G567" i="46"/>
  <c r="H567" i="46"/>
  <c r="I567" i="46"/>
  <c r="J567" i="46"/>
  <c r="K567" i="46"/>
  <c r="G568" i="46"/>
  <c r="H568" i="46"/>
  <c r="I568" i="46"/>
  <c r="J568" i="46"/>
  <c r="K568" i="46"/>
  <c r="G569" i="46"/>
  <c r="H569" i="46"/>
  <c r="I569" i="46"/>
  <c r="J569" i="46"/>
  <c r="K569" i="46"/>
  <c r="G570" i="46"/>
  <c r="H570" i="46"/>
  <c r="I570" i="46"/>
  <c r="J570" i="46"/>
  <c r="K570" i="46"/>
  <c r="G571" i="46"/>
  <c r="H571" i="46"/>
  <c r="I571" i="46"/>
  <c r="J571" i="46"/>
  <c r="K571" i="46"/>
  <c r="G572" i="46"/>
  <c r="H572" i="46"/>
  <c r="I572" i="46"/>
  <c r="J572" i="46"/>
  <c r="K572" i="46"/>
  <c r="G573" i="46"/>
  <c r="H573" i="46"/>
  <c r="I573" i="46"/>
  <c r="J573" i="46"/>
  <c r="K573" i="46"/>
  <c r="G574" i="46"/>
  <c r="H574" i="46"/>
  <c r="I574" i="46"/>
  <c r="J574" i="46"/>
  <c r="K574" i="46"/>
  <c r="G575" i="46"/>
  <c r="H575" i="46"/>
  <c r="I575" i="46"/>
  <c r="J575" i="46"/>
  <c r="K575" i="46"/>
  <c r="G576" i="46"/>
  <c r="H576" i="46"/>
  <c r="I576" i="46"/>
  <c r="J576" i="46"/>
  <c r="K576" i="46"/>
  <c r="G577" i="46"/>
  <c r="H577" i="46"/>
  <c r="I577" i="46"/>
  <c r="J577" i="46"/>
  <c r="K577" i="46"/>
  <c r="G578" i="46"/>
  <c r="H578" i="46"/>
  <c r="I578" i="46"/>
  <c r="J578" i="46"/>
  <c r="K578" i="46"/>
  <c r="G579" i="46"/>
  <c r="H579" i="46"/>
  <c r="I579" i="46"/>
  <c r="J579" i="46"/>
  <c r="K579" i="46"/>
  <c r="G580" i="46"/>
  <c r="H580" i="46"/>
  <c r="I580" i="46"/>
  <c r="J580" i="46"/>
  <c r="K580" i="46"/>
  <c r="G581" i="46"/>
  <c r="H581" i="46"/>
  <c r="I581" i="46"/>
  <c r="J581" i="46"/>
  <c r="K581" i="46"/>
  <c r="G582" i="46"/>
  <c r="H582" i="46"/>
  <c r="I582" i="46"/>
  <c r="J582" i="46"/>
  <c r="K582" i="46"/>
  <c r="G583" i="46"/>
  <c r="H583" i="46"/>
  <c r="I583" i="46"/>
  <c r="J583" i="46"/>
  <c r="K583" i="46"/>
  <c r="G584" i="46"/>
  <c r="H584" i="46"/>
  <c r="I584" i="46"/>
  <c r="J584" i="46"/>
  <c r="K584" i="46"/>
  <c r="G585" i="46"/>
  <c r="H585" i="46"/>
  <c r="I585" i="46"/>
  <c r="J585" i="46"/>
  <c r="K585" i="46"/>
  <c r="G586" i="46"/>
  <c r="H586" i="46"/>
  <c r="I586" i="46"/>
  <c r="J586" i="46"/>
  <c r="K586" i="46"/>
  <c r="G587" i="46"/>
  <c r="H587" i="46"/>
  <c r="I587" i="46"/>
  <c r="J587" i="46"/>
  <c r="K587" i="46"/>
  <c r="G588" i="46"/>
  <c r="H588" i="46"/>
  <c r="I588" i="46"/>
  <c r="J588" i="46"/>
  <c r="K588" i="46"/>
  <c r="G589" i="46"/>
  <c r="H589" i="46"/>
  <c r="I589" i="46"/>
  <c r="J589" i="46"/>
  <c r="K589" i="46"/>
  <c r="G590" i="46"/>
  <c r="H590" i="46"/>
  <c r="I590" i="46"/>
  <c r="J590" i="46"/>
  <c r="K590" i="46"/>
  <c r="G591" i="46"/>
  <c r="H591" i="46"/>
  <c r="I591" i="46"/>
  <c r="J591" i="46"/>
  <c r="K591" i="46"/>
  <c r="G592" i="46"/>
  <c r="H592" i="46"/>
  <c r="I592" i="46"/>
  <c r="J592" i="46"/>
  <c r="K592" i="46"/>
  <c r="G593" i="46"/>
  <c r="H593" i="46"/>
  <c r="I593" i="46"/>
  <c r="J593" i="46"/>
  <c r="K593" i="46"/>
  <c r="G594" i="46"/>
  <c r="H594" i="46"/>
  <c r="I594" i="46"/>
  <c r="J594" i="46"/>
  <c r="K594" i="46"/>
  <c r="G595" i="46"/>
  <c r="H595" i="46"/>
  <c r="I595" i="46"/>
  <c r="J595" i="46"/>
  <c r="K595" i="46"/>
  <c r="G596" i="46"/>
  <c r="H596" i="46"/>
  <c r="I596" i="46"/>
  <c r="J596" i="46"/>
  <c r="K596" i="46"/>
  <c r="G597" i="46"/>
  <c r="H597" i="46"/>
  <c r="I597" i="46"/>
  <c r="J597" i="46"/>
  <c r="K597" i="46"/>
  <c r="G598" i="46"/>
  <c r="H598" i="46"/>
  <c r="I598" i="46"/>
  <c r="J598" i="46"/>
  <c r="K598" i="46"/>
  <c r="G599" i="46"/>
  <c r="H599" i="46"/>
  <c r="I599" i="46"/>
  <c r="J599" i="46"/>
  <c r="K599" i="46"/>
  <c r="G600" i="46"/>
  <c r="H600" i="46"/>
  <c r="I600" i="46"/>
  <c r="J600" i="46"/>
  <c r="K600" i="46"/>
  <c r="G601" i="46"/>
  <c r="H601" i="46"/>
  <c r="I601" i="46"/>
  <c r="J601" i="46"/>
  <c r="K601" i="46"/>
  <c r="G602" i="46"/>
  <c r="H602" i="46"/>
  <c r="I602" i="46"/>
  <c r="J602" i="46"/>
  <c r="K602" i="46"/>
  <c r="G603" i="46"/>
  <c r="H603" i="46"/>
  <c r="I603" i="46"/>
  <c r="J603" i="46"/>
  <c r="K603" i="46"/>
  <c r="G604" i="46"/>
  <c r="H604" i="46"/>
  <c r="I604" i="46"/>
  <c r="J604" i="46"/>
  <c r="K604" i="46"/>
  <c r="G605" i="46"/>
  <c r="H605" i="46"/>
  <c r="I605" i="46"/>
  <c r="J605" i="46"/>
  <c r="K605" i="46"/>
  <c r="G606" i="46"/>
  <c r="H606" i="46"/>
  <c r="I606" i="46"/>
  <c r="J606" i="46"/>
  <c r="K606" i="46"/>
  <c r="G607" i="46"/>
  <c r="H607" i="46"/>
  <c r="I607" i="46"/>
  <c r="J607" i="46"/>
  <c r="K607" i="46"/>
  <c r="G608" i="46"/>
  <c r="H608" i="46"/>
  <c r="I608" i="46"/>
  <c r="J608" i="46"/>
  <c r="K608" i="46"/>
  <c r="G609" i="46"/>
  <c r="H609" i="46"/>
  <c r="I609" i="46"/>
  <c r="J609" i="46"/>
  <c r="K609" i="46"/>
  <c r="G610" i="46"/>
  <c r="H610" i="46"/>
  <c r="I610" i="46"/>
  <c r="J610" i="46"/>
  <c r="K610" i="46"/>
  <c r="G611" i="46"/>
  <c r="H611" i="46"/>
  <c r="I611" i="46"/>
  <c r="J611" i="46"/>
  <c r="K611" i="46"/>
  <c r="G612" i="46"/>
  <c r="H612" i="46"/>
  <c r="I612" i="46"/>
  <c r="J612" i="46"/>
  <c r="K612" i="46"/>
  <c r="G613" i="46"/>
  <c r="H613" i="46"/>
  <c r="I613" i="46"/>
  <c r="J613" i="46"/>
  <c r="K613" i="46"/>
  <c r="G614" i="46"/>
  <c r="H614" i="46"/>
  <c r="I614" i="46"/>
  <c r="J614" i="46"/>
  <c r="K614" i="46"/>
  <c r="G615" i="46"/>
  <c r="H615" i="46"/>
  <c r="I615" i="46"/>
  <c r="J615" i="46"/>
  <c r="K615" i="46"/>
  <c r="G616" i="46"/>
  <c r="H616" i="46"/>
  <c r="I616" i="46"/>
  <c r="J616" i="46"/>
  <c r="K616" i="46"/>
  <c r="G617" i="46"/>
  <c r="H617" i="46"/>
  <c r="I617" i="46"/>
  <c r="J617" i="46"/>
  <c r="K617" i="46"/>
  <c r="G618" i="46"/>
  <c r="H618" i="46"/>
  <c r="I618" i="46"/>
  <c r="J618" i="46"/>
  <c r="K618" i="46"/>
  <c r="G619" i="46"/>
  <c r="H619" i="46"/>
  <c r="I619" i="46"/>
  <c r="J619" i="46"/>
  <c r="K619" i="46"/>
  <c r="G620" i="46"/>
  <c r="H620" i="46"/>
  <c r="I620" i="46"/>
  <c r="J620" i="46"/>
  <c r="K620" i="46"/>
  <c r="G621" i="46"/>
  <c r="H621" i="46"/>
  <c r="I621" i="46"/>
  <c r="J621" i="46"/>
  <c r="K621" i="46"/>
  <c r="G622" i="46"/>
  <c r="H622" i="46"/>
  <c r="I622" i="46"/>
  <c r="J622" i="46"/>
  <c r="K622" i="46"/>
  <c r="G623" i="46"/>
  <c r="H623" i="46"/>
  <c r="I623" i="46"/>
  <c r="J623" i="46"/>
  <c r="K623" i="46"/>
  <c r="G624" i="46"/>
  <c r="H624" i="46"/>
  <c r="I624" i="46"/>
  <c r="J624" i="46"/>
  <c r="K624" i="46"/>
  <c r="G625" i="46"/>
  <c r="H625" i="46"/>
  <c r="I625" i="46"/>
  <c r="J625" i="46"/>
  <c r="K625" i="46"/>
  <c r="G626" i="46"/>
  <c r="H626" i="46"/>
  <c r="I626" i="46"/>
  <c r="J626" i="46"/>
  <c r="K626" i="46"/>
  <c r="G627" i="46"/>
  <c r="H627" i="46"/>
  <c r="I627" i="46"/>
  <c r="J627" i="46"/>
  <c r="K627" i="46"/>
  <c r="G628" i="46"/>
  <c r="H628" i="46"/>
  <c r="I628" i="46"/>
  <c r="J628" i="46"/>
  <c r="K628" i="46"/>
  <c r="G629" i="46"/>
  <c r="H629" i="46"/>
  <c r="I629" i="46"/>
  <c r="J629" i="46"/>
  <c r="K629" i="46"/>
  <c r="G630" i="46"/>
  <c r="H630" i="46"/>
  <c r="I630" i="46"/>
  <c r="J630" i="46"/>
  <c r="K630" i="46"/>
  <c r="G631" i="46"/>
  <c r="H631" i="46"/>
  <c r="I631" i="46"/>
  <c r="J631" i="46"/>
  <c r="K631" i="46"/>
  <c r="G632" i="46"/>
  <c r="H632" i="46"/>
  <c r="I632" i="46"/>
  <c r="J632" i="46"/>
  <c r="K632" i="46"/>
  <c r="G633" i="46"/>
  <c r="H633" i="46"/>
  <c r="I633" i="46"/>
  <c r="J633" i="46"/>
  <c r="K633" i="46"/>
  <c r="G634" i="46"/>
  <c r="H634" i="46"/>
  <c r="I634" i="46"/>
  <c r="J634" i="46"/>
  <c r="K634" i="46"/>
  <c r="G635" i="46"/>
  <c r="H635" i="46"/>
  <c r="I635" i="46"/>
  <c r="J635" i="46"/>
  <c r="K635" i="46"/>
  <c r="G636" i="46"/>
  <c r="H636" i="46"/>
  <c r="I636" i="46"/>
  <c r="J636" i="46"/>
  <c r="K636" i="46"/>
  <c r="G637" i="46"/>
  <c r="H637" i="46"/>
  <c r="I637" i="46"/>
  <c r="J637" i="46"/>
  <c r="K637" i="46"/>
  <c r="G638" i="46"/>
  <c r="H638" i="46"/>
  <c r="I638" i="46"/>
  <c r="J638" i="46"/>
  <c r="K638" i="46"/>
  <c r="G639" i="46"/>
  <c r="H639" i="46"/>
  <c r="I639" i="46"/>
  <c r="J639" i="46"/>
  <c r="K639" i="46"/>
  <c r="G640" i="46"/>
  <c r="H640" i="46"/>
  <c r="I640" i="46"/>
  <c r="J640" i="46"/>
  <c r="K640" i="46"/>
  <c r="G641" i="46"/>
  <c r="H641" i="46"/>
  <c r="I641" i="46"/>
  <c r="J641" i="46"/>
  <c r="K641" i="46"/>
  <c r="G642" i="46"/>
  <c r="H642" i="46"/>
  <c r="I642" i="46"/>
  <c r="J642" i="46"/>
  <c r="K642" i="46"/>
  <c r="G643" i="46"/>
  <c r="H643" i="46"/>
  <c r="I643" i="46"/>
  <c r="J643" i="46"/>
  <c r="K643" i="46"/>
  <c r="G644" i="46"/>
  <c r="H644" i="46"/>
  <c r="I644" i="46"/>
  <c r="J644" i="46"/>
  <c r="K644" i="46"/>
  <c r="G645" i="46"/>
  <c r="H645" i="46"/>
  <c r="I645" i="46"/>
  <c r="J645" i="46"/>
  <c r="K645" i="46"/>
  <c r="G646" i="46"/>
  <c r="H646" i="46"/>
  <c r="I646" i="46"/>
  <c r="J646" i="46"/>
  <c r="K646" i="46"/>
  <c r="G647" i="46"/>
  <c r="H647" i="46"/>
  <c r="I647" i="46"/>
  <c r="J647" i="46"/>
  <c r="K647" i="46"/>
  <c r="G648" i="46"/>
  <c r="H648" i="46"/>
  <c r="I648" i="46"/>
  <c r="J648" i="46"/>
  <c r="K648" i="46"/>
  <c r="G649" i="46"/>
  <c r="H649" i="46"/>
  <c r="I649" i="46"/>
  <c r="J649" i="46"/>
  <c r="K649" i="46"/>
  <c r="G650" i="46"/>
  <c r="H650" i="46"/>
  <c r="I650" i="46"/>
  <c r="J650" i="46"/>
  <c r="K650" i="46"/>
  <c r="G651" i="46"/>
  <c r="H651" i="46"/>
  <c r="I651" i="46"/>
  <c r="J651" i="46"/>
  <c r="K651" i="46"/>
  <c r="G652" i="46"/>
  <c r="H652" i="46"/>
  <c r="I652" i="46"/>
  <c r="J652" i="46"/>
  <c r="K652" i="46"/>
  <c r="G653" i="46"/>
  <c r="H653" i="46"/>
  <c r="I653" i="46"/>
  <c r="J653" i="46"/>
  <c r="K653" i="46"/>
  <c r="G654" i="46"/>
  <c r="H654" i="46"/>
  <c r="I654" i="46"/>
  <c r="J654" i="46"/>
  <c r="K654" i="46"/>
  <c r="G655" i="46"/>
  <c r="H655" i="46"/>
  <c r="I655" i="46"/>
  <c r="J655" i="46"/>
  <c r="K655" i="46"/>
  <c r="G656" i="46"/>
  <c r="H656" i="46"/>
  <c r="I656" i="46"/>
  <c r="J656" i="46"/>
  <c r="K656" i="46"/>
  <c r="G657" i="46"/>
  <c r="H657" i="46"/>
  <c r="I657" i="46"/>
  <c r="J657" i="46"/>
  <c r="K657" i="46"/>
  <c r="G658" i="46"/>
  <c r="H658" i="46"/>
  <c r="I658" i="46"/>
  <c r="J658" i="46"/>
  <c r="K658" i="46"/>
  <c r="G659" i="46"/>
  <c r="H659" i="46"/>
  <c r="I659" i="46"/>
  <c r="J659" i="46"/>
  <c r="K659" i="46"/>
  <c r="G660" i="46"/>
  <c r="H660" i="46"/>
  <c r="I660" i="46"/>
  <c r="J660" i="46"/>
  <c r="K660" i="46"/>
  <c r="G661" i="46"/>
  <c r="H661" i="46"/>
  <c r="I661" i="46"/>
  <c r="J661" i="46"/>
  <c r="K661" i="46"/>
  <c r="G662" i="46"/>
  <c r="H662" i="46"/>
  <c r="I662" i="46"/>
  <c r="J662" i="46"/>
  <c r="K662" i="46"/>
  <c r="G663" i="46"/>
  <c r="H663" i="46"/>
  <c r="I663" i="46"/>
  <c r="J663" i="46"/>
  <c r="K663" i="46"/>
  <c r="G664" i="46"/>
  <c r="H664" i="46"/>
  <c r="I664" i="46"/>
  <c r="J664" i="46"/>
  <c r="K664" i="46"/>
  <c r="G665" i="46"/>
  <c r="H665" i="46"/>
  <c r="I665" i="46"/>
  <c r="J665" i="46"/>
  <c r="K665" i="46"/>
  <c r="G666" i="46"/>
  <c r="H666" i="46"/>
  <c r="I666" i="46"/>
  <c r="J666" i="46"/>
  <c r="K666" i="46"/>
  <c r="G667" i="46"/>
  <c r="H667" i="46"/>
  <c r="I667" i="46"/>
  <c r="J667" i="46"/>
  <c r="K667" i="46"/>
  <c r="G668" i="46"/>
  <c r="H668" i="46"/>
  <c r="I668" i="46"/>
  <c r="J668" i="46"/>
  <c r="K668" i="46"/>
  <c r="G669" i="46"/>
  <c r="H669" i="46"/>
  <c r="I669" i="46"/>
  <c r="J669" i="46"/>
  <c r="K669" i="46"/>
  <c r="G670" i="46"/>
  <c r="H670" i="46"/>
  <c r="I670" i="46"/>
  <c r="J670" i="46"/>
  <c r="K670" i="46"/>
  <c r="G671" i="46"/>
  <c r="H671" i="46"/>
  <c r="I671" i="46"/>
  <c r="J671" i="46"/>
  <c r="K671" i="46"/>
  <c r="G672" i="46"/>
  <c r="H672" i="46"/>
  <c r="I672" i="46"/>
  <c r="J672" i="46"/>
  <c r="K672" i="46"/>
  <c r="G673" i="46"/>
  <c r="H673" i="46"/>
  <c r="I673" i="46"/>
  <c r="J673" i="46"/>
  <c r="K673" i="46"/>
  <c r="G674" i="46"/>
  <c r="H674" i="46"/>
  <c r="I674" i="46"/>
  <c r="J674" i="46"/>
  <c r="K674" i="46"/>
  <c r="G675" i="46"/>
  <c r="H675" i="46"/>
  <c r="I675" i="46"/>
  <c r="J675" i="46"/>
  <c r="K675" i="46"/>
  <c r="G676" i="46"/>
  <c r="H676" i="46"/>
  <c r="I676" i="46"/>
  <c r="J676" i="46"/>
  <c r="K676" i="46"/>
  <c r="G677" i="46"/>
  <c r="H677" i="46"/>
  <c r="I677" i="46"/>
  <c r="J677" i="46"/>
  <c r="K677" i="46"/>
  <c r="G678" i="46"/>
  <c r="H678" i="46"/>
  <c r="I678" i="46"/>
  <c r="J678" i="46"/>
  <c r="K678" i="46"/>
  <c r="G679" i="46"/>
  <c r="H679" i="46"/>
  <c r="I679" i="46"/>
  <c r="J679" i="46"/>
  <c r="K679" i="46"/>
  <c r="G680" i="46"/>
  <c r="H680" i="46"/>
  <c r="I680" i="46"/>
  <c r="J680" i="46"/>
  <c r="K680" i="46"/>
  <c r="G681" i="46"/>
  <c r="H681" i="46"/>
  <c r="I681" i="46"/>
  <c r="J681" i="46"/>
  <c r="K681" i="46"/>
  <c r="G682" i="46"/>
  <c r="H682" i="46"/>
  <c r="I682" i="46"/>
  <c r="J682" i="46"/>
  <c r="K682" i="46"/>
  <c r="G683" i="46"/>
  <c r="H683" i="46"/>
  <c r="I683" i="46"/>
  <c r="J683" i="46"/>
  <c r="K683" i="46"/>
  <c r="G684" i="46"/>
  <c r="H684" i="46"/>
  <c r="I684" i="46"/>
  <c r="J684" i="46"/>
  <c r="K684" i="46"/>
  <c r="G685" i="46"/>
  <c r="H685" i="46"/>
  <c r="I685" i="46"/>
  <c r="J685" i="46"/>
  <c r="K685" i="46"/>
  <c r="G686" i="46"/>
  <c r="H686" i="46"/>
  <c r="I686" i="46"/>
  <c r="J686" i="46"/>
  <c r="K686" i="46"/>
  <c r="G687" i="46"/>
  <c r="H687" i="46"/>
  <c r="I687" i="46"/>
  <c r="J687" i="46"/>
  <c r="K687" i="46"/>
  <c r="G688" i="46"/>
  <c r="H688" i="46"/>
  <c r="I688" i="46"/>
  <c r="J688" i="46"/>
  <c r="K688" i="46"/>
  <c r="G689" i="46"/>
  <c r="H689" i="46"/>
  <c r="I689" i="46"/>
  <c r="J689" i="46"/>
  <c r="K689" i="46"/>
  <c r="G690" i="46"/>
  <c r="H690" i="46"/>
  <c r="I690" i="46"/>
  <c r="J690" i="46"/>
  <c r="K690" i="46"/>
  <c r="G691" i="46"/>
  <c r="H691" i="46"/>
  <c r="I691" i="46"/>
  <c r="J691" i="46"/>
  <c r="K691" i="46"/>
  <c r="G692" i="46"/>
  <c r="H692" i="46"/>
  <c r="I692" i="46"/>
  <c r="J692" i="46"/>
  <c r="K692" i="46"/>
  <c r="G693" i="46"/>
  <c r="H693" i="46"/>
  <c r="I693" i="46"/>
  <c r="J693" i="46"/>
  <c r="K693" i="46"/>
  <c r="G694" i="46"/>
  <c r="H694" i="46"/>
  <c r="I694" i="46"/>
  <c r="J694" i="46"/>
  <c r="K694" i="46"/>
  <c r="G695" i="46"/>
  <c r="H695" i="46"/>
  <c r="I695" i="46"/>
  <c r="J695" i="46"/>
  <c r="K695" i="46"/>
  <c r="G696" i="46"/>
  <c r="H696" i="46"/>
  <c r="I696" i="46"/>
  <c r="J696" i="46"/>
  <c r="K696" i="46"/>
  <c r="G697" i="46"/>
  <c r="H697" i="46"/>
  <c r="I697" i="46"/>
  <c r="J697" i="46"/>
  <c r="K697" i="46"/>
  <c r="G698" i="46"/>
  <c r="H698" i="46"/>
  <c r="I698" i="46"/>
  <c r="J698" i="46"/>
  <c r="K698" i="46"/>
  <c r="G699" i="46"/>
  <c r="H699" i="46"/>
  <c r="I699" i="46"/>
  <c r="J699" i="46"/>
  <c r="K699" i="46"/>
  <c r="G700" i="46"/>
  <c r="H700" i="46"/>
  <c r="I700" i="46"/>
  <c r="J700" i="46"/>
  <c r="K700" i="46"/>
  <c r="G701" i="46"/>
  <c r="H701" i="46"/>
  <c r="I701" i="46"/>
  <c r="J701" i="46"/>
  <c r="K701" i="46"/>
  <c r="G702" i="46"/>
  <c r="H702" i="46"/>
  <c r="I702" i="46"/>
  <c r="J702" i="46"/>
  <c r="K702" i="46"/>
  <c r="G703" i="46"/>
  <c r="H703" i="46"/>
  <c r="I703" i="46"/>
  <c r="J703" i="46"/>
  <c r="K703" i="46"/>
  <c r="G704" i="46"/>
  <c r="H704" i="46"/>
  <c r="I704" i="46"/>
  <c r="J704" i="46"/>
  <c r="K704" i="46"/>
  <c r="G705" i="46"/>
  <c r="H705" i="46"/>
  <c r="I705" i="46"/>
  <c r="J705" i="46"/>
  <c r="K705" i="46"/>
  <c r="G706" i="46"/>
  <c r="H706" i="46"/>
  <c r="I706" i="46"/>
  <c r="J706" i="46"/>
  <c r="K706" i="46"/>
  <c r="G707" i="46"/>
  <c r="H707" i="46"/>
  <c r="I707" i="46"/>
  <c r="J707" i="46"/>
  <c r="K707" i="46"/>
  <c r="G708" i="46"/>
  <c r="H708" i="46"/>
  <c r="I708" i="46"/>
  <c r="J708" i="46"/>
  <c r="K708" i="46"/>
  <c r="G709" i="46"/>
  <c r="H709" i="46"/>
  <c r="I709" i="46"/>
  <c r="J709" i="46"/>
  <c r="K709" i="46"/>
  <c r="G710" i="46"/>
  <c r="H710" i="46"/>
  <c r="I710" i="46"/>
  <c r="J710" i="46"/>
  <c r="K710" i="46"/>
  <c r="G711" i="46"/>
  <c r="H711" i="46"/>
  <c r="I711" i="46"/>
  <c r="J711" i="46"/>
  <c r="K711" i="46"/>
  <c r="G712" i="46"/>
  <c r="H712" i="46"/>
  <c r="I712" i="46"/>
  <c r="J712" i="46"/>
  <c r="K712" i="46"/>
  <c r="G713" i="46"/>
  <c r="H713" i="46"/>
  <c r="I713" i="46"/>
  <c r="J713" i="46"/>
  <c r="K713" i="46"/>
  <c r="G714" i="46"/>
  <c r="H714" i="46"/>
  <c r="I714" i="46"/>
  <c r="J714" i="46"/>
  <c r="K714" i="46"/>
  <c r="G715" i="46"/>
  <c r="H715" i="46"/>
  <c r="I715" i="46"/>
  <c r="J715" i="46"/>
  <c r="K715" i="46"/>
  <c r="G716" i="46"/>
  <c r="H716" i="46"/>
  <c r="I716" i="46"/>
  <c r="J716" i="46"/>
  <c r="K716" i="46"/>
  <c r="G717" i="46"/>
  <c r="H717" i="46"/>
  <c r="I717" i="46"/>
  <c r="J717" i="46"/>
  <c r="K717" i="46"/>
  <c r="G718" i="46"/>
  <c r="H718" i="46"/>
  <c r="I718" i="46"/>
  <c r="J718" i="46"/>
  <c r="K718" i="46"/>
  <c r="G719" i="46"/>
  <c r="H719" i="46"/>
  <c r="I719" i="46"/>
  <c r="J719" i="46"/>
  <c r="K719" i="46"/>
  <c r="G720" i="46"/>
  <c r="H720" i="46"/>
  <c r="I720" i="46"/>
  <c r="J720" i="46"/>
  <c r="K720" i="46"/>
  <c r="G721" i="46"/>
  <c r="H721" i="46"/>
  <c r="I721" i="46"/>
  <c r="J721" i="46"/>
  <c r="K721" i="46"/>
  <c r="G722" i="46"/>
  <c r="H722" i="46"/>
  <c r="I722" i="46"/>
  <c r="J722" i="46"/>
  <c r="K722" i="46"/>
  <c r="G723" i="46"/>
  <c r="H723" i="46"/>
  <c r="I723" i="46"/>
  <c r="J723" i="46"/>
  <c r="K723" i="46"/>
  <c r="G724" i="46"/>
  <c r="H724" i="46"/>
  <c r="I724" i="46"/>
  <c r="J724" i="46"/>
  <c r="K724" i="46"/>
  <c r="G725" i="46"/>
  <c r="H725" i="46"/>
  <c r="I725" i="46"/>
  <c r="J725" i="46"/>
  <c r="K725" i="46"/>
  <c r="G726" i="46"/>
  <c r="H726" i="46"/>
  <c r="I726" i="46"/>
  <c r="J726" i="46"/>
  <c r="K726" i="46"/>
  <c r="G727" i="46"/>
  <c r="H727" i="46"/>
  <c r="I727" i="46"/>
  <c r="J727" i="46"/>
  <c r="K727" i="46"/>
  <c r="G728" i="46"/>
  <c r="H728" i="46"/>
  <c r="I728" i="46"/>
  <c r="J728" i="46"/>
  <c r="K728" i="46"/>
  <c r="G729" i="46"/>
  <c r="H729" i="46"/>
  <c r="I729" i="46"/>
  <c r="J729" i="46"/>
  <c r="K729" i="46"/>
  <c r="G730" i="46"/>
  <c r="H730" i="46"/>
  <c r="I730" i="46"/>
  <c r="J730" i="46"/>
  <c r="K730" i="46"/>
  <c r="G731" i="46"/>
  <c r="H731" i="46"/>
  <c r="I731" i="46"/>
  <c r="J731" i="46"/>
  <c r="K731" i="46"/>
  <c r="G732" i="46"/>
  <c r="H732" i="46"/>
  <c r="I732" i="46"/>
  <c r="J732" i="46"/>
  <c r="K732" i="46"/>
  <c r="G733" i="46"/>
  <c r="H733" i="46"/>
  <c r="I733" i="46"/>
  <c r="J733" i="46"/>
  <c r="K733" i="46"/>
  <c r="G734" i="46"/>
  <c r="H734" i="46"/>
  <c r="I734" i="46"/>
  <c r="J734" i="46"/>
  <c r="K734" i="46"/>
  <c r="G735" i="46"/>
  <c r="H735" i="46"/>
  <c r="I735" i="46"/>
  <c r="J735" i="46"/>
  <c r="K735" i="46"/>
  <c r="G736" i="46"/>
  <c r="H736" i="46"/>
  <c r="I736" i="46"/>
  <c r="J736" i="46"/>
  <c r="K736" i="46"/>
  <c r="G737" i="46"/>
  <c r="H737" i="46"/>
  <c r="I737" i="46"/>
  <c r="J737" i="46"/>
  <c r="K737" i="46"/>
  <c r="G738" i="46"/>
  <c r="H738" i="46"/>
  <c r="I738" i="46"/>
  <c r="J738" i="46"/>
  <c r="K738" i="46"/>
  <c r="G739" i="46"/>
  <c r="H739" i="46"/>
  <c r="I739" i="46"/>
  <c r="J739" i="46"/>
  <c r="K739" i="46"/>
  <c r="G740" i="46"/>
  <c r="H740" i="46"/>
  <c r="I740" i="46"/>
  <c r="J740" i="46"/>
  <c r="K740" i="46"/>
  <c r="G741" i="46"/>
  <c r="H741" i="46"/>
  <c r="I741" i="46"/>
  <c r="J741" i="46"/>
  <c r="K741" i="46"/>
  <c r="G742" i="46"/>
  <c r="H742" i="46"/>
  <c r="I742" i="46"/>
  <c r="J742" i="46"/>
  <c r="K742" i="46"/>
  <c r="G743" i="46"/>
  <c r="H743" i="46"/>
  <c r="I743" i="46"/>
  <c r="J743" i="46"/>
  <c r="K743" i="46"/>
  <c r="G744" i="46"/>
  <c r="H744" i="46"/>
  <c r="I744" i="46"/>
  <c r="J744" i="46"/>
  <c r="K744" i="46"/>
  <c r="G745" i="46"/>
  <c r="H745" i="46"/>
  <c r="I745" i="46"/>
  <c r="J745" i="46"/>
  <c r="K745" i="46"/>
  <c r="G746" i="46"/>
  <c r="H746" i="46"/>
  <c r="I746" i="46"/>
  <c r="J746" i="46"/>
  <c r="K746" i="46"/>
  <c r="G747" i="46"/>
  <c r="H747" i="46"/>
  <c r="I747" i="46"/>
  <c r="J747" i="46"/>
  <c r="K747" i="46"/>
  <c r="G748" i="46"/>
  <c r="H748" i="46"/>
  <c r="I748" i="46"/>
  <c r="J748" i="46"/>
  <c r="K748" i="46"/>
  <c r="G749" i="46"/>
  <c r="H749" i="46"/>
  <c r="I749" i="46"/>
  <c r="J749" i="46"/>
  <c r="K749" i="46"/>
  <c r="G750" i="46"/>
  <c r="H750" i="46"/>
  <c r="I750" i="46"/>
  <c r="J750" i="46"/>
  <c r="K750" i="46"/>
  <c r="G751" i="46"/>
  <c r="H751" i="46"/>
  <c r="I751" i="46"/>
  <c r="J751" i="46"/>
  <c r="K751" i="46"/>
  <c r="G752" i="46"/>
  <c r="H752" i="46"/>
  <c r="I752" i="46"/>
  <c r="J752" i="46"/>
  <c r="K752" i="46"/>
  <c r="G753" i="46"/>
  <c r="H753" i="46"/>
  <c r="I753" i="46"/>
  <c r="J753" i="46"/>
  <c r="K753" i="46"/>
  <c r="G754" i="46"/>
  <c r="H754" i="46"/>
  <c r="I754" i="46"/>
  <c r="J754" i="46"/>
  <c r="K754" i="46"/>
  <c r="G755" i="46"/>
  <c r="H755" i="46"/>
  <c r="I755" i="46"/>
  <c r="J755" i="46"/>
  <c r="K755" i="46"/>
  <c r="G756" i="46"/>
  <c r="H756" i="46"/>
  <c r="I756" i="46"/>
  <c r="J756" i="46"/>
  <c r="K756" i="46"/>
  <c r="G757" i="46"/>
  <c r="H757" i="46"/>
  <c r="I757" i="46"/>
  <c r="J757" i="46"/>
  <c r="K757" i="46"/>
  <c r="G758" i="46"/>
  <c r="H758" i="46"/>
  <c r="I758" i="46"/>
  <c r="J758" i="46"/>
  <c r="K758" i="46"/>
  <c r="G759" i="46"/>
  <c r="H759" i="46"/>
  <c r="I759" i="46"/>
  <c r="J759" i="46"/>
  <c r="K759" i="46"/>
  <c r="G760" i="46"/>
  <c r="H760" i="46"/>
  <c r="I760" i="46"/>
  <c r="J760" i="46"/>
  <c r="K760" i="46"/>
  <c r="G761" i="46"/>
  <c r="H761" i="46"/>
  <c r="I761" i="46"/>
  <c r="J761" i="46"/>
  <c r="K761" i="46"/>
  <c r="G762" i="46"/>
  <c r="H762" i="46"/>
  <c r="I762" i="46"/>
  <c r="J762" i="46"/>
  <c r="K762" i="46"/>
  <c r="G763" i="46"/>
  <c r="H763" i="46"/>
  <c r="I763" i="46"/>
  <c r="J763" i="46"/>
  <c r="K763" i="46"/>
  <c r="G764" i="46"/>
  <c r="H764" i="46"/>
  <c r="I764" i="46"/>
  <c r="J764" i="46"/>
  <c r="K764" i="46"/>
  <c r="G765" i="46"/>
  <c r="H765" i="46"/>
  <c r="I765" i="46"/>
  <c r="J765" i="46"/>
  <c r="K765" i="46"/>
  <c r="G766" i="46"/>
  <c r="H766" i="46"/>
  <c r="I766" i="46"/>
  <c r="J766" i="46"/>
  <c r="K766" i="46"/>
  <c r="G767" i="46"/>
  <c r="H767" i="46"/>
  <c r="I767" i="46"/>
  <c r="J767" i="46"/>
  <c r="K767" i="46"/>
  <c r="G768" i="46"/>
  <c r="H768" i="46"/>
  <c r="I768" i="46"/>
  <c r="J768" i="46"/>
  <c r="K768" i="46"/>
  <c r="G769" i="46"/>
  <c r="H769" i="46"/>
  <c r="I769" i="46"/>
  <c r="J769" i="46"/>
  <c r="K769" i="46"/>
  <c r="G770" i="46"/>
  <c r="H770" i="46"/>
  <c r="I770" i="46"/>
  <c r="J770" i="46"/>
  <c r="K770" i="46"/>
  <c r="G771" i="46"/>
  <c r="H771" i="46"/>
  <c r="I771" i="46"/>
  <c r="J771" i="46"/>
  <c r="K771" i="46"/>
  <c r="G772" i="46"/>
  <c r="H772" i="46"/>
  <c r="I772" i="46"/>
  <c r="J772" i="46"/>
  <c r="K772" i="46"/>
  <c r="G773" i="46"/>
  <c r="H773" i="46"/>
  <c r="I773" i="46"/>
  <c r="J773" i="46"/>
  <c r="K773" i="46"/>
  <c r="G774" i="46"/>
  <c r="H774" i="46"/>
  <c r="I774" i="46"/>
  <c r="J774" i="46"/>
  <c r="K774" i="46"/>
  <c r="G775" i="46"/>
  <c r="H775" i="46"/>
  <c r="I775" i="46"/>
  <c r="J775" i="46"/>
  <c r="K775" i="46"/>
  <c r="G776" i="46"/>
  <c r="H776" i="46"/>
  <c r="I776" i="46"/>
  <c r="J776" i="46"/>
  <c r="K776" i="46"/>
  <c r="G777" i="46"/>
  <c r="H777" i="46"/>
  <c r="I777" i="46"/>
  <c r="J777" i="46"/>
  <c r="K777" i="46"/>
  <c r="G778" i="46"/>
  <c r="H778" i="46"/>
  <c r="I778" i="46"/>
  <c r="J778" i="46"/>
  <c r="K778" i="46"/>
  <c r="G779" i="46"/>
  <c r="H779" i="46"/>
  <c r="I779" i="46"/>
  <c r="J779" i="46"/>
  <c r="K779" i="46"/>
  <c r="G780" i="46"/>
  <c r="H780" i="46"/>
  <c r="I780" i="46"/>
  <c r="J780" i="46"/>
  <c r="K780" i="46"/>
  <c r="G781" i="46"/>
  <c r="H781" i="46"/>
  <c r="I781" i="46"/>
  <c r="J781" i="46"/>
  <c r="K781" i="46"/>
  <c r="G782" i="46"/>
  <c r="H782" i="46"/>
  <c r="I782" i="46"/>
  <c r="J782" i="46"/>
  <c r="K782" i="46"/>
  <c r="G783" i="46"/>
  <c r="H783" i="46"/>
  <c r="I783" i="46"/>
  <c r="J783" i="46"/>
  <c r="K783" i="46"/>
  <c r="G784" i="46"/>
  <c r="H784" i="46"/>
  <c r="I784" i="46"/>
  <c r="J784" i="46"/>
  <c r="K784" i="46"/>
  <c r="G785" i="46"/>
  <c r="H785" i="46"/>
  <c r="I785" i="46"/>
  <c r="J785" i="46"/>
  <c r="K785" i="46"/>
  <c r="G786" i="46"/>
  <c r="H786" i="46"/>
  <c r="I786" i="46"/>
  <c r="J786" i="46"/>
  <c r="K786" i="46"/>
  <c r="G787" i="46"/>
  <c r="H787" i="46"/>
  <c r="I787" i="46"/>
  <c r="J787" i="46"/>
  <c r="K787" i="46"/>
  <c r="G788" i="46"/>
  <c r="H788" i="46"/>
  <c r="I788" i="46"/>
  <c r="J788" i="46"/>
  <c r="K788" i="46"/>
  <c r="G789" i="46"/>
  <c r="H789" i="46"/>
  <c r="I789" i="46"/>
  <c r="J789" i="46"/>
  <c r="K789" i="46"/>
  <c r="G790" i="46"/>
  <c r="H790" i="46"/>
  <c r="I790" i="46"/>
  <c r="J790" i="46"/>
  <c r="K790" i="46"/>
  <c r="G791" i="46"/>
  <c r="H791" i="46"/>
  <c r="I791" i="46"/>
  <c r="J791" i="46"/>
  <c r="K791" i="46"/>
  <c r="G792" i="46"/>
  <c r="H792" i="46"/>
  <c r="I792" i="46"/>
  <c r="J792" i="46"/>
  <c r="K792" i="46"/>
  <c r="G793" i="46"/>
  <c r="H793" i="46"/>
  <c r="I793" i="46"/>
  <c r="J793" i="46"/>
  <c r="K793" i="46"/>
  <c r="G794" i="46"/>
  <c r="H794" i="46"/>
  <c r="I794" i="46"/>
  <c r="J794" i="46"/>
  <c r="K794" i="46"/>
  <c r="G795" i="46"/>
  <c r="H795" i="46"/>
  <c r="I795" i="46"/>
  <c r="J795" i="46"/>
  <c r="K795" i="46"/>
  <c r="G796" i="46"/>
  <c r="H796" i="46"/>
  <c r="I796" i="46"/>
  <c r="J796" i="46"/>
  <c r="K796" i="46"/>
  <c r="G797" i="46"/>
  <c r="H797" i="46"/>
  <c r="I797" i="46"/>
  <c r="J797" i="46"/>
  <c r="K797" i="46"/>
  <c r="G798" i="46"/>
  <c r="H798" i="46"/>
  <c r="I798" i="46"/>
  <c r="J798" i="46"/>
  <c r="K798" i="46"/>
  <c r="G799" i="46"/>
  <c r="H799" i="46"/>
  <c r="I799" i="46"/>
  <c r="J799" i="46"/>
  <c r="K799" i="46"/>
  <c r="G800" i="46"/>
  <c r="H800" i="46"/>
  <c r="I800" i="46"/>
  <c r="J800" i="46"/>
  <c r="K800" i="46"/>
  <c r="G801" i="46"/>
  <c r="H801" i="46"/>
  <c r="I801" i="46"/>
  <c r="J801" i="46"/>
  <c r="K801" i="46"/>
  <c r="G802" i="46"/>
  <c r="H802" i="46"/>
  <c r="I802" i="46"/>
  <c r="J802" i="46"/>
  <c r="K802" i="46"/>
  <c r="G803" i="46"/>
  <c r="H803" i="46"/>
  <c r="I803" i="46"/>
  <c r="J803" i="46"/>
  <c r="K803" i="46"/>
  <c r="G804" i="46"/>
  <c r="H804" i="46"/>
  <c r="I804" i="46"/>
  <c r="J804" i="46"/>
  <c r="K804" i="46"/>
  <c r="G805" i="46"/>
  <c r="H805" i="46"/>
  <c r="I805" i="46"/>
  <c r="J805" i="46"/>
  <c r="K805" i="46"/>
  <c r="G806" i="46"/>
  <c r="H806" i="46"/>
  <c r="I806" i="46"/>
  <c r="J806" i="46"/>
  <c r="K806" i="46"/>
  <c r="G807" i="46"/>
  <c r="H807" i="46"/>
  <c r="I807" i="46"/>
  <c r="J807" i="46"/>
  <c r="K807" i="46"/>
  <c r="G808" i="46"/>
  <c r="H808" i="46"/>
  <c r="I808" i="46"/>
  <c r="J808" i="46"/>
  <c r="K808" i="46"/>
  <c r="G809" i="46"/>
  <c r="H809" i="46"/>
  <c r="I809" i="46"/>
  <c r="J809" i="46"/>
  <c r="K809" i="46"/>
  <c r="G810" i="46"/>
  <c r="H810" i="46"/>
  <c r="I810" i="46"/>
  <c r="J810" i="46"/>
  <c r="K810" i="46"/>
  <c r="G811" i="46"/>
  <c r="H811" i="46"/>
  <c r="I811" i="46"/>
  <c r="J811" i="46"/>
  <c r="K811" i="46"/>
  <c r="G812" i="46"/>
  <c r="H812" i="46"/>
  <c r="I812" i="46"/>
  <c r="J812" i="46"/>
  <c r="K812" i="46"/>
  <c r="G813" i="46"/>
  <c r="H813" i="46"/>
  <c r="I813" i="46"/>
  <c r="J813" i="46"/>
  <c r="K813" i="46"/>
  <c r="G814" i="46"/>
  <c r="H814" i="46"/>
  <c r="I814" i="46"/>
  <c r="J814" i="46"/>
  <c r="K814" i="46"/>
  <c r="G815" i="46"/>
  <c r="H815" i="46"/>
  <c r="I815" i="46"/>
  <c r="J815" i="46"/>
  <c r="K815" i="46"/>
  <c r="G816" i="46"/>
  <c r="H816" i="46"/>
  <c r="I816" i="46"/>
  <c r="J816" i="46"/>
  <c r="K816" i="46"/>
  <c r="G817" i="46"/>
  <c r="H817" i="46"/>
  <c r="I817" i="46"/>
  <c r="J817" i="46"/>
  <c r="K817" i="46"/>
  <c r="G818" i="46"/>
  <c r="H818" i="46"/>
  <c r="I818" i="46"/>
  <c r="J818" i="46"/>
  <c r="K818" i="46"/>
  <c r="G819" i="46"/>
  <c r="H819" i="46"/>
  <c r="I819" i="46"/>
  <c r="J819" i="46"/>
  <c r="K819" i="46"/>
  <c r="G820" i="46"/>
  <c r="H820" i="46"/>
  <c r="I820" i="46"/>
  <c r="J820" i="46"/>
  <c r="K820" i="46"/>
  <c r="G821" i="46"/>
  <c r="H821" i="46"/>
  <c r="I821" i="46"/>
  <c r="J821" i="46"/>
  <c r="K821" i="46"/>
  <c r="G822" i="46"/>
  <c r="H822" i="46"/>
  <c r="I822" i="46"/>
  <c r="J822" i="46"/>
  <c r="K822" i="46"/>
  <c r="G823" i="46"/>
  <c r="H823" i="46"/>
  <c r="I823" i="46"/>
  <c r="J823" i="46"/>
  <c r="K823" i="46"/>
  <c r="G824" i="46"/>
  <c r="H824" i="46"/>
  <c r="I824" i="46"/>
  <c r="J824" i="46"/>
  <c r="K824" i="46"/>
  <c r="G825" i="46"/>
  <c r="H825" i="46"/>
  <c r="I825" i="46"/>
  <c r="J825" i="46"/>
  <c r="K825" i="46"/>
  <c r="G826" i="46"/>
  <c r="H826" i="46"/>
  <c r="I826" i="46"/>
  <c r="J826" i="46"/>
  <c r="K826" i="46"/>
  <c r="G827" i="46"/>
  <c r="H827" i="46"/>
  <c r="I827" i="46"/>
  <c r="J827" i="46"/>
  <c r="K827" i="46"/>
  <c r="G828" i="46"/>
  <c r="H828" i="46"/>
  <c r="I828" i="46"/>
  <c r="J828" i="46"/>
  <c r="K828" i="46"/>
  <c r="G829" i="46"/>
  <c r="H829" i="46"/>
  <c r="I829" i="46"/>
  <c r="J829" i="46"/>
  <c r="K829" i="46"/>
  <c r="G830" i="46"/>
  <c r="H830" i="46"/>
  <c r="I830" i="46"/>
  <c r="J830" i="46"/>
  <c r="K830" i="46"/>
  <c r="G831" i="46"/>
  <c r="H831" i="46"/>
  <c r="I831" i="46"/>
  <c r="J831" i="46"/>
  <c r="K831" i="46"/>
  <c r="G832" i="46"/>
  <c r="H832" i="46"/>
  <c r="I832" i="46"/>
  <c r="J832" i="46"/>
  <c r="K832" i="46"/>
  <c r="G833" i="46"/>
  <c r="H833" i="46"/>
  <c r="I833" i="46"/>
  <c r="J833" i="46"/>
  <c r="K833" i="46"/>
  <c r="G834" i="46"/>
  <c r="H834" i="46"/>
  <c r="I834" i="46"/>
  <c r="J834" i="46"/>
  <c r="K834" i="46"/>
  <c r="G835" i="46"/>
  <c r="H835" i="46"/>
  <c r="I835" i="46"/>
  <c r="J835" i="46"/>
  <c r="K835" i="46"/>
  <c r="G836" i="46"/>
  <c r="H836" i="46"/>
  <c r="I836" i="46"/>
  <c r="J836" i="46"/>
  <c r="K836" i="46"/>
  <c r="G837" i="46"/>
  <c r="H837" i="46"/>
  <c r="I837" i="46"/>
  <c r="J837" i="46"/>
  <c r="K837" i="46"/>
  <c r="G838" i="46"/>
  <c r="H838" i="46"/>
  <c r="I838" i="46"/>
  <c r="J838" i="46"/>
  <c r="K838" i="46"/>
  <c r="G839" i="46"/>
  <c r="H839" i="46"/>
  <c r="I839" i="46"/>
  <c r="J839" i="46"/>
  <c r="K839" i="46"/>
  <c r="G840" i="46"/>
  <c r="H840" i="46"/>
  <c r="I840" i="46"/>
  <c r="J840" i="46"/>
  <c r="K840" i="46"/>
  <c r="G841" i="46"/>
  <c r="H841" i="46"/>
  <c r="I841" i="46"/>
  <c r="J841" i="46"/>
  <c r="K841" i="46"/>
  <c r="G842" i="46"/>
  <c r="H842" i="46"/>
  <c r="I842" i="46"/>
  <c r="J842" i="46"/>
  <c r="K842" i="46"/>
  <c r="G843" i="46"/>
  <c r="H843" i="46"/>
  <c r="I843" i="46"/>
  <c r="J843" i="46"/>
  <c r="K843" i="46"/>
  <c r="G844" i="46"/>
  <c r="H844" i="46"/>
  <c r="I844" i="46"/>
  <c r="J844" i="46"/>
  <c r="K844" i="46"/>
  <c r="G845" i="46"/>
  <c r="H845" i="46"/>
  <c r="I845" i="46"/>
  <c r="J845" i="46"/>
  <c r="K845" i="46"/>
  <c r="G846" i="46"/>
  <c r="H846" i="46"/>
  <c r="I846" i="46"/>
  <c r="J846" i="46"/>
  <c r="K846" i="46"/>
  <c r="G847" i="46"/>
  <c r="H847" i="46"/>
  <c r="I847" i="46"/>
  <c r="J847" i="46"/>
  <c r="K847" i="46"/>
  <c r="G848" i="46"/>
  <c r="H848" i="46"/>
  <c r="I848" i="46"/>
  <c r="J848" i="46"/>
  <c r="K848" i="46"/>
  <c r="G849" i="46"/>
  <c r="H849" i="46"/>
  <c r="I849" i="46"/>
  <c r="J849" i="46"/>
  <c r="K849" i="46"/>
  <c r="G850" i="46"/>
  <c r="H850" i="46"/>
  <c r="I850" i="46"/>
  <c r="J850" i="46"/>
  <c r="K850" i="46"/>
  <c r="G851" i="46"/>
  <c r="H851" i="46"/>
  <c r="I851" i="46"/>
  <c r="J851" i="46"/>
  <c r="K851" i="46"/>
  <c r="G852" i="46"/>
  <c r="H852" i="46"/>
  <c r="I852" i="46"/>
  <c r="J852" i="46"/>
  <c r="K852" i="46"/>
  <c r="G853" i="46"/>
  <c r="H853" i="46"/>
  <c r="I853" i="46"/>
  <c r="J853" i="46"/>
  <c r="K853" i="46"/>
  <c r="G854" i="46"/>
  <c r="H854" i="46"/>
  <c r="I854" i="46"/>
  <c r="J854" i="46"/>
  <c r="K854" i="46"/>
  <c r="G855" i="46"/>
  <c r="H855" i="46"/>
  <c r="I855" i="46"/>
  <c r="J855" i="46"/>
  <c r="K855" i="46"/>
  <c r="G856" i="46"/>
  <c r="H856" i="46"/>
  <c r="I856" i="46"/>
  <c r="J856" i="46"/>
  <c r="K856" i="46"/>
  <c r="G857" i="46"/>
  <c r="H857" i="46"/>
  <c r="I857" i="46"/>
  <c r="J857" i="46"/>
  <c r="K857" i="46"/>
  <c r="G858" i="46"/>
  <c r="H858" i="46"/>
  <c r="I858" i="46"/>
  <c r="J858" i="46"/>
  <c r="K858" i="46"/>
  <c r="G859" i="46"/>
  <c r="H859" i="46"/>
  <c r="I859" i="46"/>
  <c r="J859" i="46"/>
  <c r="K859" i="46"/>
  <c r="G860" i="46"/>
  <c r="H860" i="46"/>
  <c r="I860" i="46"/>
  <c r="J860" i="46"/>
  <c r="K860" i="46"/>
  <c r="G861" i="46"/>
  <c r="H861" i="46"/>
  <c r="I861" i="46"/>
  <c r="J861" i="46"/>
  <c r="K861" i="46"/>
  <c r="G862" i="46"/>
  <c r="H862" i="46"/>
  <c r="I862" i="46"/>
  <c r="J862" i="46"/>
  <c r="K862" i="46"/>
  <c r="G863" i="46"/>
  <c r="H863" i="46"/>
  <c r="I863" i="46"/>
  <c r="J863" i="46"/>
  <c r="K863" i="46"/>
  <c r="G864" i="46"/>
  <c r="H864" i="46"/>
  <c r="I864" i="46"/>
  <c r="J864" i="46"/>
  <c r="K864" i="46"/>
  <c r="G865" i="46"/>
  <c r="H865" i="46"/>
  <c r="I865" i="46"/>
  <c r="J865" i="46"/>
  <c r="K865" i="46"/>
  <c r="G866" i="46"/>
  <c r="H866" i="46"/>
  <c r="I866" i="46"/>
  <c r="J866" i="46"/>
  <c r="K866" i="46"/>
  <c r="G867" i="46"/>
  <c r="H867" i="46"/>
  <c r="I867" i="46"/>
  <c r="J867" i="46"/>
  <c r="K867" i="46"/>
  <c r="G868" i="46"/>
  <c r="H868" i="46"/>
  <c r="I868" i="46"/>
  <c r="J868" i="46"/>
  <c r="K868" i="46"/>
  <c r="G869" i="46"/>
  <c r="H869" i="46"/>
  <c r="I869" i="46"/>
  <c r="J869" i="46"/>
  <c r="K869" i="46"/>
  <c r="G870" i="46"/>
  <c r="H870" i="46"/>
  <c r="I870" i="46"/>
  <c r="J870" i="46"/>
  <c r="K870" i="46"/>
  <c r="G871" i="46"/>
  <c r="H871" i="46"/>
  <c r="I871" i="46"/>
  <c r="J871" i="46"/>
  <c r="K871" i="46"/>
  <c r="G872" i="46"/>
  <c r="H872" i="46"/>
  <c r="I872" i="46"/>
  <c r="J872" i="46"/>
  <c r="K872" i="46"/>
  <c r="G873" i="46"/>
  <c r="H873" i="46"/>
  <c r="I873" i="46"/>
  <c r="J873" i="46"/>
  <c r="K873" i="46"/>
  <c r="G874" i="46"/>
  <c r="H874" i="46"/>
  <c r="I874" i="46"/>
  <c r="J874" i="46"/>
  <c r="K874" i="46"/>
  <c r="G875" i="46"/>
  <c r="H875" i="46"/>
  <c r="I875" i="46"/>
  <c r="J875" i="46"/>
  <c r="K875" i="46"/>
  <c r="G876" i="46"/>
  <c r="H876" i="46"/>
  <c r="I876" i="46"/>
  <c r="J876" i="46"/>
  <c r="K876" i="46"/>
  <c r="G877" i="46"/>
  <c r="H877" i="46"/>
  <c r="I877" i="46"/>
  <c r="J877" i="46"/>
  <c r="K877" i="46"/>
  <c r="G878" i="46"/>
  <c r="H878" i="46"/>
  <c r="I878" i="46"/>
  <c r="J878" i="46"/>
  <c r="K878" i="46"/>
  <c r="G879" i="46"/>
  <c r="H879" i="46"/>
  <c r="I879" i="46"/>
  <c r="J879" i="46"/>
  <c r="K879" i="46"/>
  <c r="G880" i="46"/>
  <c r="H880" i="46"/>
  <c r="I880" i="46"/>
  <c r="J880" i="46"/>
  <c r="K880" i="46"/>
  <c r="G881" i="46"/>
  <c r="H881" i="46"/>
  <c r="I881" i="46"/>
  <c r="J881" i="46"/>
  <c r="K881" i="46"/>
  <c r="G882" i="46"/>
  <c r="H882" i="46"/>
  <c r="I882" i="46"/>
  <c r="J882" i="46"/>
  <c r="K882" i="46"/>
  <c r="G883" i="46"/>
  <c r="H883" i="46"/>
  <c r="I883" i="46"/>
  <c r="J883" i="46"/>
  <c r="K883" i="46"/>
  <c r="G884" i="46"/>
  <c r="H884" i="46"/>
  <c r="I884" i="46"/>
  <c r="J884" i="46"/>
  <c r="K884" i="46"/>
  <c r="G885" i="46"/>
  <c r="H885" i="46"/>
  <c r="I885" i="46"/>
  <c r="J885" i="46"/>
  <c r="K885" i="46"/>
  <c r="G886" i="46"/>
  <c r="H886" i="46"/>
  <c r="I886" i="46"/>
  <c r="J886" i="46"/>
  <c r="K886" i="46"/>
  <c r="G887" i="46"/>
  <c r="H887" i="46"/>
  <c r="I887" i="46"/>
  <c r="J887" i="46"/>
  <c r="K887" i="46"/>
  <c r="G888" i="46"/>
  <c r="H888" i="46"/>
  <c r="I888" i="46"/>
  <c r="J888" i="46"/>
  <c r="K888" i="46"/>
  <c r="G889" i="46"/>
  <c r="H889" i="46"/>
  <c r="I889" i="46"/>
  <c r="J889" i="46"/>
  <c r="K889" i="46"/>
  <c r="G890" i="46"/>
  <c r="H890" i="46"/>
  <c r="I890" i="46"/>
  <c r="J890" i="46"/>
  <c r="K890" i="46"/>
  <c r="G891" i="46"/>
  <c r="H891" i="46"/>
  <c r="I891" i="46"/>
  <c r="J891" i="46"/>
  <c r="K891" i="46"/>
  <c r="G892" i="46"/>
  <c r="H892" i="46"/>
  <c r="I892" i="46"/>
  <c r="J892" i="46"/>
  <c r="K892" i="46"/>
  <c r="G893" i="46"/>
  <c r="H893" i="46"/>
  <c r="I893" i="46"/>
  <c r="J893" i="46"/>
  <c r="K893" i="46"/>
  <c r="G894" i="46"/>
  <c r="H894" i="46"/>
  <c r="I894" i="46"/>
  <c r="J894" i="46"/>
  <c r="K894" i="46"/>
  <c r="G895" i="46"/>
  <c r="H895" i="46"/>
  <c r="I895" i="46"/>
  <c r="J895" i="46"/>
  <c r="K895" i="46"/>
  <c r="G896" i="46"/>
  <c r="H896" i="46"/>
  <c r="I896" i="46"/>
  <c r="J896" i="46"/>
  <c r="K896" i="46"/>
  <c r="G897" i="46"/>
  <c r="H897" i="46"/>
  <c r="I897" i="46"/>
  <c r="J897" i="46"/>
  <c r="K897" i="46"/>
  <c r="G898" i="46"/>
  <c r="H898" i="46"/>
  <c r="I898" i="46"/>
  <c r="J898" i="46"/>
  <c r="K898" i="46"/>
  <c r="G899" i="46"/>
  <c r="H899" i="46"/>
  <c r="I899" i="46"/>
  <c r="J899" i="46"/>
  <c r="K899" i="46"/>
  <c r="G900" i="46"/>
  <c r="H900" i="46"/>
  <c r="I900" i="46"/>
  <c r="J900" i="46"/>
  <c r="K900" i="46"/>
  <c r="G901" i="46"/>
  <c r="H901" i="46"/>
  <c r="I901" i="46"/>
  <c r="J901" i="46"/>
  <c r="K901" i="46"/>
  <c r="G902" i="46"/>
  <c r="H902" i="46"/>
  <c r="I902" i="46"/>
  <c r="J902" i="46"/>
  <c r="K902" i="46"/>
  <c r="G903" i="46"/>
  <c r="H903" i="46"/>
  <c r="I903" i="46"/>
  <c r="J903" i="46"/>
  <c r="K903" i="46"/>
  <c r="G904" i="46"/>
  <c r="H904" i="46"/>
  <c r="I904" i="46"/>
  <c r="J904" i="46"/>
  <c r="K904" i="46"/>
  <c r="G905" i="46"/>
  <c r="H905" i="46"/>
  <c r="I905" i="46"/>
  <c r="J905" i="46"/>
  <c r="K905" i="46"/>
  <c r="G906" i="46"/>
  <c r="H906" i="46"/>
  <c r="I906" i="46"/>
  <c r="J906" i="46"/>
  <c r="K906" i="46"/>
  <c r="G907" i="46"/>
  <c r="H907" i="46"/>
  <c r="I907" i="46"/>
  <c r="J907" i="46"/>
  <c r="K907" i="46"/>
  <c r="G908" i="46"/>
  <c r="H908" i="46"/>
  <c r="I908" i="46"/>
  <c r="J908" i="46"/>
  <c r="K908" i="46"/>
  <c r="G909" i="46"/>
  <c r="H909" i="46"/>
  <c r="I909" i="46"/>
  <c r="J909" i="46"/>
  <c r="K909" i="46"/>
  <c r="G910" i="46"/>
  <c r="H910" i="46"/>
  <c r="I910" i="46"/>
  <c r="J910" i="46"/>
  <c r="K910" i="46"/>
  <c r="G911" i="46"/>
  <c r="H911" i="46"/>
  <c r="I911" i="46"/>
  <c r="J911" i="46"/>
  <c r="K911" i="46"/>
  <c r="G912" i="46"/>
  <c r="H912" i="46"/>
  <c r="I912" i="46"/>
  <c r="J912" i="46"/>
  <c r="K912" i="46"/>
  <c r="G913" i="46"/>
  <c r="H913" i="46"/>
  <c r="I913" i="46"/>
  <c r="J913" i="46"/>
  <c r="K913" i="46"/>
  <c r="G914" i="46"/>
  <c r="H914" i="46"/>
  <c r="I914" i="46"/>
  <c r="J914" i="46"/>
  <c r="K914" i="46"/>
  <c r="G915" i="46"/>
  <c r="H915" i="46"/>
  <c r="I915" i="46"/>
  <c r="J915" i="46"/>
  <c r="K915" i="46"/>
  <c r="G916" i="46"/>
  <c r="H916" i="46"/>
  <c r="I916" i="46"/>
  <c r="J916" i="46"/>
  <c r="K916" i="46"/>
  <c r="G917" i="46"/>
  <c r="H917" i="46"/>
  <c r="I917" i="46"/>
  <c r="J917" i="46"/>
  <c r="K917" i="46"/>
  <c r="G918" i="46"/>
  <c r="H918" i="46"/>
  <c r="I918" i="46"/>
  <c r="J918" i="46"/>
  <c r="K918" i="46"/>
  <c r="G919" i="46"/>
  <c r="H919" i="46"/>
  <c r="I919" i="46"/>
  <c r="J919" i="46"/>
  <c r="K919" i="46"/>
  <c r="G920" i="46"/>
  <c r="H920" i="46"/>
  <c r="I920" i="46"/>
  <c r="J920" i="46"/>
  <c r="K920" i="46"/>
  <c r="G921" i="46"/>
  <c r="H921" i="46"/>
  <c r="I921" i="46"/>
  <c r="J921" i="46"/>
  <c r="K921" i="46"/>
  <c r="G922" i="46"/>
  <c r="H922" i="46"/>
  <c r="I922" i="46"/>
  <c r="J922" i="46"/>
  <c r="K922" i="46"/>
  <c r="G923" i="46"/>
  <c r="H923" i="46"/>
  <c r="I923" i="46"/>
  <c r="J923" i="46"/>
  <c r="K923" i="46"/>
  <c r="G924" i="46"/>
  <c r="H924" i="46"/>
  <c r="I924" i="46"/>
  <c r="J924" i="46"/>
  <c r="K924" i="46"/>
  <c r="G925" i="46"/>
  <c r="H925" i="46"/>
  <c r="I925" i="46"/>
  <c r="J925" i="46"/>
  <c r="K925" i="46"/>
  <c r="G926" i="46"/>
  <c r="H926" i="46"/>
  <c r="I926" i="46"/>
  <c r="J926" i="46"/>
  <c r="K926" i="46"/>
  <c r="G927" i="46"/>
  <c r="H927" i="46"/>
  <c r="I927" i="46"/>
  <c r="J927" i="46"/>
  <c r="K927" i="46"/>
  <c r="G928" i="46"/>
  <c r="H928" i="46"/>
  <c r="I928" i="46"/>
  <c r="J928" i="46"/>
  <c r="K928" i="46"/>
  <c r="G929" i="46"/>
  <c r="H929" i="46"/>
  <c r="I929" i="46"/>
  <c r="J929" i="46"/>
  <c r="K929" i="46"/>
  <c r="G930" i="46"/>
  <c r="H930" i="46"/>
  <c r="I930" i="46"/>
  <c r="J930" i="46"/>
  <c r="K930" i="46"/>
  <c r="G931" i="46"/>
  <c r="H931" i="46"/>
  <c r="I931" i="46"/>
  <c r="J931" i="46"/>
  <c r="K931" i="46"/>
  <c r="G932" i="46"/>
  <c r="H932" i="46"/>
  <c r="I932" i="46"/>
  <c r="J932" i="46"/>
  <c r="K932" i="46"/>
  <c r="G933" i="46"/>
  <c r="H933" i="46"/>
  <c r="I933" i="46"/>
  <c r="J933" i="46"/>
  <c r="K933" i="46"/>
  <c r="G934" i="46"/>
  <c r="H934" i="46"/>
  <c r="I934" i="46"/>
  <c r="J934" i="46"/>
  <c r="K934" i="46"/>
  <c r="G935" i="46"/>
  <c r="H935" i="46"/>
  <c r="I935" i="46"/>
  <c r="J935" i="46"/>
  <c r="K935" i="46"/>
  <c r="G936" i="46"/>
  <c r="H936" i="46"/>
  <c r="I936" i="46"/>
  <c r="J936" i="46"/>
  <c r="K936" i="46"/>
  <c r="G937" i="46"/>
  <c r="H937" i="46"/>
  <c r="I937" i="46"/>
  <c r="J937" i="46"/>
  <c r="K937" i="46"/>
  <c r="G938" i="46"/>
  <c r="H938" i="46"/>
  <c r="I938" i="46"/>
  <c r="J938" i="46"/>
  <c r="K938" i="46"/>
  <c r="G939" i="46"/>
  <c r="H939" i="46"/>
  <c r="I939" i="46"/>
  <c r="J939" i="46"/>
  <c r="K939" i="46"/>
  <c r="G940" i="46"/>
  <c r="H940" i="46"/>
  <c r="I940" i="46"/>
  <c r="J940" i="46"/>
  <c r="K940" i="46"/>
  <c r="G941" i="46"/>
  <c r="H941" i="46"/>
  <c r="I941" i="46"/>
  <c r="J941" i="46"/>
  <c r="K941" i="46"/>
  <c r="G942" i="46"/>
  <c r="H942" i="46"/>
  <c r="I942" i="46"/>
  <c r="J942" i="46"/>
  <c r="K942" i="46"/>
  <c r="G943" i="46"/>
  <c r="H943" i="46"/>
  <c r="I943" i="46"/>
  <c r="J943" i="46"/>
  <c r="K943" i="46"/>
  <c r="G944" i="46"/>
  <c r="H944" i="46"/>
  <c r="I944" i="46"/>
  <c r="J944" i="46"/>
  <c r="K944" i="46"/>
  <c r="G945" i="46"/>
  <c r="H945" i="46"/>
  <c r="I945" i="46"/>
  <c r="J945" i="46"/>
  <c r="K945" i="46"/>
  <c r="G946" i="46"/>
  <c r="H946" i="46"/>
  <c r="I946" i="46"/>
  <c r="J946" i="46"/>
  <c r="K946" i="46"/>
  <c r="G947" i="46"/>
  <c r="H947" i="46"/>
  <c r="I947" i="46"/>
  <c r="J947" i="46"/>
  <c r="K947" i="46"/>
  <c r="G948" i="46"/>
  <c r="H948" i="46"/>
  <c r="I948" i="46"/>
  <c r="J948" i="46"/>
  <c r="K948" i="46"/>
  <c r="G949" i="46"/>
  <c r="H949" i="46"/>
  <c r="I949" i="46"/>
  <c r="J949" i="46"/>
  <c r="K949" i="46"/>
  <c r="G950" i="46"/>
  <c r="H950" i="46"/>
  <c r="I950" i="46"/>
  <c r="J950" i="46"/>
  <c r="K950" i="46"/>
  <c r="G951" i="46"/>
  <c r="H951" i="46"/>
  <c r="I951" i="46"/>
  <c r="J951" i="46"/>
  <c r="K951" i="46"/>
  <c r="G952" i="46"/>
  <c r="H952" i="46"/>
  <c r="I952" i="46"/>
  <c r="J952" i="46"/>
  <c r="K952" i="46"/>
  <c r="G953" i="46"/>
  <c r="H953" i="46"/>
  <c r="I953" i="46"/>
  <c r="J953" i="46"/>
  <c r="K953" i="46"/>
  <c r="G954" i="46"/>
  <c r="H954" i="46"/>
  <c r="I954" i="46"/>
  <c r="J954" i="46"/>
  <c r="K954" i="46"/>
  <c r="G955" i="46"/>
  <c r="H955" i="46"/>
  <c r="I955" i="46"/>
  <c r="J955" i="46"/>
  <c r="K955" i="46"/>
  <c r="G956" i="46"/>
  <c r="H956" i="46"/>
  <c r="I956" i="46"/>
  <c r="J956" i="46"/>
  <c r="K956" i="46"/>
  <c r="G957" i="46"/>
  <c r="H957" i="46"/>
  <c r="I957" i="46"/>
  <c r="J957" i="46"/>
  <c r="K957" i="46"/>
  <c r="G958" i="46"/>
  <c r="H958" i="46"/>
  <c r="I958" i="46"/>
  <c r="J958" i="46"/>
  <c r="K958" i="46"/>
  <c r="G959" i="46"/>
  <c r="H959" i="46"/>
  <c r="I959" i="46"/>
  <c r="J959" i="46"/>
  <c r="K959" i="46"/>
  <c r="G960" i="46"/>
  <c r="H960" i="46"/>
  <c r="I960" i="46"/>
  <c r="J960" i="46"/>
  <c r="K960" i="46"/>
  <c r="G961" i="46"/>
  <c r="H961" i="46"/>
  <c r="I961" i="46"/>
  <c r="J961" i="46"/>
  <c r="K961" i="46"/>
  <c r="G962" i="46"/>
  <c r="H962" i="46"/>
  <c r="I962" i="46"/>
  <c r="J962" i="46"/>
  <c r="K962" i="46"/>
  <c r="G963" i="46"/>
  <c r="H963" i="46"/>
  <c r="I963" i="46"/>
  <c r="J963" i="46"/>
  <c r="K963" i="46"/>
  <c r="G964" i="46"/>
  <c r="H964" i="46"/>
  <c r="I964" i="46"/>
  <c r="J964" i="46"/>
  <c r="K964" i="46"/>
  <c r="G965" i="46"/>
  <c r="H965" i="46"/>
  <c r="I965" i="46"/>
  <c r="J965" i="46"/>
  <c r="K965" i="46"/>
  <c r="G966" i="46"/>
  <c r="H966" i="46"/>
  <c r="I966" i="46"/>
  <c r="J966" i="46"/>
  <c r="K966" i="46"/>
  <c r="G967" i="46"/>
  <c r="H967" i="46"/>
  <c r="I967" i="46"/>
  <c r="J967" i="46"/>
  <c r="K967" i="46"/>
  <c r="G968" i="46"/>
  <c r="H968" i="46"/>
  <c r="I968" i="46"/>
  <c r="J968" i="46"/>
  <c r="K968" i="46"/>
  <c r="G969" i="46"/>
  <c r="H969" i="46"/>
  <c r="I969" i="46"/>
  <c r="J969" i="46"/>
  <c r="K969" i="46"/>
  <c r="G970" i="46"/>
  <c r="H970" i="46"/>
  <c r="I970" i="46"/>
  <c r="J970" i="46"/>
  <c r="K970" i="46"/>
  <c r="G971" i="46"/>
  <c r="H971" i="46"/>
  <c r="I971" i="46"/>
  <c r="J971" i="46"/>
  <c r="K971" i="46"/>
  <c r="G972" i="46"/>
  <c r="H972" i="46"/>
  <c r="I972" i="46"/>
  <c r="J972" i="46"/>
  <c r="K972" i="46"/>
  <c r="G973" i="46"/>
  <c r="H973" i="46"/>
  <c r="I973" i="46"/>
  <c r="J973" i="46"/>
  <c r="K973" i="46"/>
  <c r="G974" i="46"/>
  <c r="H974" i="46"/>
  <c r="I974" i="46"/>
  <c r="J974" i="46"/>
  <c r="K974" i="46"/>
  <c r="G975" i="46"/>
  <c r="H975" i="46"/>
  <c r="I975" i="46"/>
  <c r="J975" i="46"/>
  <c r="K975" i="46"/>
  <c r="G976" i="46"/>
  <c r="H976" i="46"/>
  <c r="I976" i="46"/>
  <c r="J976" i="46"/>
  <c r="K976" i="46"/>
  <c r="G977" i="46"/>
  <c r="H977" i="46"/>
  <c r="I977" i="46"/>
  <c r="J977" i="46"/>
  <c r="K977" i="46"/>
  <c r="G978" i="46"/>
  <c r="H978" i="46"/>
  <c r="I978" i="46"/>
  <c r="J978" i="46"/>
  <c r="K978" i="46"/>
  <c r="G979" i="46"/>
  <c r="H979" i="46"/>
  <c r="I979" i="46"/>
  <c r="J979" i="46"/>
  <c r="K979" i="46"/>
  <c r="G980" i="46"/>
  <c r="H980" i="46"/>
  <c r="I980" i="46"/>
  <c r="J980" i="46"/>
  <c r="K980" i="46"/>
  <c r="G981" i="46"/>
  <c r="H981" i="46"/>
  <c r="I981" i="46"/>
  <c r="J981" i="46"/>
  <c r="K981" i="46"/>
  <c r="G982" i="46"/>
  <c r="H982" i="46"/>
  <c r="I982" i="46"/>
  <c r="J982" i="46"/>
  <c r="K982" i="46"/>
  <c r="G983" i="46"/>
  <c r="H983" i="46"/>
  <c r="I983" i="46"/>
  <c r="J983" i="46"/>
  <c r="K983" i="46"/>
  <c r="G984" i="46"/>
  <c r="H984" i="46"/>
  <c r="I984" i="46"/>
  <c r="J984" i="46"/>
  <c r="K984" i="46"/>
  <c r="G985" i="46"/>
  <c r="H985" i="46"/>
  <c r="I985" i="46"/>
  <c r="J985" i="46"/>
  <c r="K985" i="46"/>
  <c r="G986" i="46"/>
  <c r="H986" i="46"/>
  <c r="I986" i="46"/>
  <c r="J986" i="46"/>
  <c r="K986" i="46"/>
  <c r="G987" i="46"/>
  <c r="H987" i="46"/>
  <c r="I987" i="46"/>
  <c r="J987" i="46"/>
  <c r="K987" i="46"/>
  <c r="G988" i="46"/>
  <c r="H988" i="46"/>
  <c r="I988" i="46"/>
  <c r="J988" i="46"/>
  <c r="K988" i="46"/>
  <c r="G989" i="46"/>
  <c r="H989" i="46"/>
  <c r="I989" i="46"/>
  <c r="J989" i="46"/>
  <c r="K989" i="46"/>
  <c r="G990" i="46"/>
  <c r="H990" i="46"/>
  <c r="I990" i="46"/>
  <c r="J990" i="46"/>
  <c r="K990" i="46"/>
  <c r="G991" i="46"/>
  <c r="H991" i="46"/>
  <c r="I991" i="46"/>
  <c r="J991" i="46"/>
  <c r="K991" i="46"/>
  <c r="G992" i="46"/>
  <c r="H992" i="46"/>
  <c r="I992" i="46"/>
  <c r="J992" i="46"/>
  <c r="K992" i="46"/>
  <c r="G993" i="46"/>
  <c r="H993" i="46"/>
  <c r="I993" i="46"/>
  <c r="J993" i="46"/>
  <c r="K993" i="46"/>
  <c r="G994" i="46"/>
  <c r="H994" i="46"/>
  <c r="I994" i="46"/>
  <c r="J994" i="46"/>
  <c r="K994" i="46"/>
  <c r="G995" i="46"/>
  <c r="H995" i="46"/>
  <c r="I995" i="46"/>
  <c r="J995" i="46"/>
  <c r="K995" i="46"/>
  <c r="G996" i="46"/>
  <c r="H996" i="46"/>
  <c r="I996" i="46"/>
  <c r="J996" i="46"/>
  <c r="K996" i="46"/>
  <c r="G997" i="46"/>
  <c r="H997" i="46"/>
  <c r="I997" i="46"/>
  <c r="J997" i="46"/>
  <c r="K997" i="46"/>
  <c r="G998" i="46"/>
  <c r="H998" i="46"/>
  <c r="I998" i="46"/>
  <c r="J998" i="46"/>
  <c r="K998" i="46"/>
  <c r="G999" i="46"/>
  <c r="H999" i="46"/>
  <c r="I999" i="46"/>
  <c r="J999" i="46"/>
  <c r="K999" i="46"/>
  <c r="G1000" i="46"/>
  <c r="H1000" i="46"/>
  <c r="I1000" i="46"/>
  <c r="J1000" i="46"/>
  <c r="K1000" i="46"/>
  <c r="G1001" i="46"/>
  <c r="H1001" i="46"/>
  <c r="I1001" i="46"/>
  <c r="J1001" i="46"/>
  <c r="K1001" i="46"/>
  <c r="G1002" i="46"/>
  <c r="H1002" i="46"/>
  <c r="I1002" i="46"/>
  <c r="J1002" i="46"/>
  <c r="K1002" i="46"/>
  <c r="G1003" i="46"/>
  <c r="H1003" i="46"/>
  <c r="I1003" i="46"/>
  <c r="J1003" i="46"/>
  <c r="K1003" i="46"/>
  <c r="G1004" i="46"/>
  <c r="H1004" i="46"/>
  <c r="I1004" i="46"/>
  <c r="J1004" i="46"/>
  <c r="K1004" i="46"/>
  <c r="G1005" i="46"/>
  <c r="H1005" i="46"/>
  <c r="I1005" i="46"/>
  <c r="J1005" i="46"/>
  <c r="K1005" i="46"/>
  <c r="G1006" i="46"/>
  <c r="H1006" i="46"/>
  <c r="I1006" i="46"/>
  <c r="J1006" i="46"/>
  <c r="K1006" i="46"/>
  <c r="G1007" i="46"/>
  <c r="H1007" i="46"/>
  <c r="I1007" i="46"/>
  <c r="J1007" i="46"/>
  <c r="K1007" i="46"/>
  <c r="G1008" i="46"/>
  <c r="H1008" i="46"/>
  <c r="I1008" i="46"/>
  <c r="J1008" i="46"/>
  <c r="K1008" i="46"/>
  <c r="G1009" i="46"/>
  <c r="H1009" i="46"/>
  <c r="I1009" i="46"/>
  <c r="J1009" i="46"/>
  <c r="K1009" i="46"/>
  <c r="G1010" i="46"/>
  <c r="H1010" i="46"/>
  <c r="I1010" i="46"/>
  <c r="J1010" i="46"/>
  <c r="K1010" i="46"/>
  <c r="G1011" i="46"/>
  <c r="H1011" i="46"/>
  <c r="I1011" i="46"/>
  <c r="J1011" i="46"/>
  <c r="K1011" i="46"/>
  <c r="G1012" i="46"/>
  <c r="H1012" i="46"/>
  <c r="I1012" i="46"/>
  <c r="J1012" i="46"/>
  <c r="K1012" i="46"/>
  <c r="G1013" i="46"/>
  <c r="H1013" i="46"/>
  <c r="I1013" i="46"/>
  <c r="J1013" i="46"/>
  <c r="K1013" i="46"/>
  <c r="G1014" i="46"/>
  <c r="H1014" i="46"/>
  <c r="I1014" i="46"/>
  <c r="J1014" i="46"/>
  <c r="K1014" i="46"/>
  <c r="G1015" i="46"/>
  <c r="H1015" i="46"/>
  <c r="I1015" i="46"/>
  <c r="J1015" i="46"/>
  <c r="K1015" i="46"/>
  <c r="G1016" i="46"/>
  <c r="H1016" i="46"/>
  <c r="I1016" i="46"/>
  <c r="J1016" i="46"/>
  <c r="K1016" i="46"/>
  <c r="G1017" i="46"/>
  <c r="H1017" i="46"/>
  <c r="I1017" i="46"/>
  <c r="J1017" i="46"/>
  <c r="K1017" i="46"/>
  <c r="G1018" i="46"/>
  <c r="H1018" i="46"/>
  <c r="I1018" i="46"/>
  <c r="J1018" i="46"/>
  <c r="K1018" i="46"/>
  <c r="G1019" i="46"/>
  <c r="H1019" i="46"/>
  <c r="I1019" i="46"/>
  <c r="J1019" i="46"/>
  <c r="K1019" i="46"/>
  <c r="G1020" i="46"/>
  <c r="H1020" i="46"/>
  <c r="I1020" i="46"/>
  <c r="J1020" i="46"/>
  <c r="K1020" i="46"/>
  <c r="G1021" i="46"/>
  <c r="H1021" i="46"/>
  <c r="I1021" i="46"/>
  <c r="J1021" i="46"/>
  <c r="K1021" i="46"/>
  <c r="G1022" i="46"/>
  <c r="H1022" i="46"/>
  <c r="I1022" i="46"/>
  <c r="J1022" i="46"/>
  <c r="K1022" i="46"/>
  <c r="G1023" i="46"/>
  <c r="H1023" i="46"/>
  <c r="I1023" i="46"/>
  <c r="J1023" i="46"/>
  <c r="K1023" i="46"/>
  <c r="G1024" i="46"/>
  <c r="H1024" i="46"/>
  <c r="I1024" i="46"/>
  <c r="J1024" i="46"/>
  <c r="K1024" i="46"/>
  <c r="G1025" i="46"/>
  <c r="H1025" i="46"/>
  <c r="I1025" i="46"/>
  <c r="J1025" i="46"/>
  <c r="K1025" i="46"/>
  <c r="G1026" i="46"/>
  <c r="H1026" i="46"/>
  <c r="I1026" i="46"/>
  <c r="J1026" i="46"/>
  <c r="K1026" i="46"/>
  <c r="G1027" i="46"/>
  <c r="H1027" i="46"/>
  <c r="I1027" i="46"/>
  <c r="J1027" i="46"/>
  <c r="K1027" i="46"/>
  <c r="G1028" i="46"/>
  <c r="H1028" i="46"/>
  <c r="I1028" i="46"/>
  <c r="J1028" i="46"/>
  <c r="K1028" i="46"/>
  <c r="G1029" i="46"/>
  <c r="H1029" i="46"/>
  <c r="I1029" i="46"/>
  <c r="J1029" i="46"/>
  <c r="K1029" i="46"/>
  <c r="G1030" i="46"/>
  <c r="H1030" i="46"/>
  <c r="I1030" i="46"/>
  <c r="J1030" i="46"/>
  <c r="K1030" i="46"/>
  <c r="G1031" i="46"/>
  <c r="H1031" i="46"/>
  <c r="I1031" i="46"/>
  <c r="J1031" i="46"/>
  <c r="K1031" i="46"/>
  <c r="G1032" i="46"/>
  <c r="H1032" i="46"/>
  <c r="I1032" i="46"/>
  <c r="J1032" i="46"/>
  <c r="K1032" i="46"/>
  <c r="G1033" i="46"/>
  <c r="H1033" i="46"/>
  <c r="I1033" i="46"/>
  <c r="J1033" i="46"/>
  <c r="K1033" i="46"/>
  <c r="G1034" i="46"/>
  <c r="H1034" i="46"/>
  <c r="I1034" i="46"/>
  <c r="J1034" i="46"/>
  <c r="K1034" i="46"/>
  <c r="G1035" i="46"/>
  <c r="H1035" i="46"/>
  <c r="I1035" i="46"/>
  <c r="J1035" i="46"/>
  <c r="K1035" i="46"/>
  <c r="G1036" i="46"/>
  <c r="H1036" i="46"/>
  <c r="I1036" i="46"/>
  <c r="J1036" i="46"/>
  <c r="K1036" i="46"/>
  <c r="G1037" i="46"/>
  <c r="H1037" i="46"/>
  <c r="I1037" i="46"/>
  <c r="J1037" i="46"/>
  <c r="K1037" i="46"/>
  <c r="G1038" i="46"/>
  <c r="H1038" i="46"/>
  <c r="I1038" i="46"/>
  <c r="J1038" i="46"/>
  <c r="K1038" i="46"/>
  <c r="G1039" i="46"/>
  <c r="H1039" i="46"/>
  <c r="I1039" i="46"/>
  <c r="J1039" i="46"/>
  <c r="K1039" i="46"/>
  <c r="G1040" i="46"/>
  <c r="H1040" i="46"/>
  <c r="I1040" i="46"/>
  <c r="J1040" i="46"/>
  <c r="K1040" i="46"/>
  <c r="G1041" i="46"/>
  <c r="H1041" i="46"/>
  <c r="I1041" i="46"/>
  <c r="J1041" i="46"/>
  <c r="K1041" i="46"/>
  <c r="G1042" i="46"/>
  <c r="H1042" i="46"/>
  <c r="I1042" i="46"/>
  <c r="J1042" i="46"/>
  <c r="K1042" i="46"/>
  <c r="G1043" i="46"/>
  <c r="H1043" i="46"/>
  <c r="I1043" i="46"/>
  <c r="J1043" i="46"/>
  <c r="K1043" i="46"/>
  <c r="G1044" i="46"/>
  <c r="H1044" i="46"/>
  <c r="I1044" i="46"/>
  <c r="J1044" i="46"/>
  <c r="K1044" i="46"/>
  <c r="G1045" i="46"/>
  <c r="H1045" i="46"/>
  <c r="I1045" i="46"/>
  <c r="J1045" i="46"/>
  <c r="K1045" i="46"/>
  <c r="G1046" i="46"/>
  <c r="H1046" i="46"/>
  <c r="I1046" i="46"/>
  <c r="J1046" i="46"/>
  <c r="K1046" i="46"/>
  <c r="G1047" i="46"/>
  <c r="H1047" i="46"/>
  <c r="I1047" i="46"/>
  <c r="J1047" i="46"/>
  <c r="K1047" i="46"/>
  <c r="G1048" i="46"/>
  <c r="H1048" i="46"/>
  <c r="I1048" i="46"/>
  <c r="J1048" i="46"/>
  <c r="K1048" i="46"/>
  <c r="G1049" i="46"/>
  <c r="H1049" i="46"/>
  <c r="I1049" i="46"/>
  <c r="J1049" i="46"/>
  <c r="K1049" i="46"/>
  <c r="G1050" i="46"/>
  <c r="H1050" i="46"/>
  <c r="I1050" i="46"/>
  <c r="J1050" i="46"/>
  <c r="K1050" i="46"/>
  <c r="G1051" i="46"/>
  <c r="H1051" i="46"/>
  <c r="I1051" i="46"/>
  <c r="J1051" i="46"/>
  <c r="K1051" i="46"/>
  <c r="G1052" i="46"/>
  <c r="H1052" i="46"/>
  <c r="I1052" i="46"/>
  <c r="J1052" i="46"/>
  <c r="K1052" i="46"/>
  <c r="G1053" i="46"/>
  <c r="H1053" i="46"/>
  <c r="I1053" i="46"/>
  <c r="J1053" i="46"/>
  <c r="K1053" i="46"/>
  <c r="G1054" i="46"/>
  <c r="H1054" i="46"/>
  <c r="I1054" i="46"/>
  <c r="J1054" i="46"/>
  <c r="K1054" i="46"/>
  <c r="G1055" i="46"/>
  <c r="H1055" i="46"/>
  <c r="I1055" i="46"/>
  <c r="J1055" i="46"/>
  <c r="K1055" i="46"/>
  <c r="G1056" i="46"/>
  <c r="H1056" i="46"/>
  <c r="I1056" i="46"/>
  <c r="J1056" i="46"/>
  <c r="K1056" i="46"/>
  <c r="G1057" i="46"/>
  <c r="H1057" i="46"/>
  <c r="I1057" i="46"/>
  <c r="J1057" i="46"/>
  <c r="K1057" i="46"/>
  <c r="G1058" i="46"/>
  <c r="H1058" i="46"/>
  <c r="I1058" i="46"/>
  <c r="J1058" i="46"/>
  <c r="K1058" i="46"/>
  <c r="G1059" i="46"/>
  <c r="H1059" i="46"/>
  <c r="I1059" i="46"/>
  <c r="J1059" i="46"/>
  <c r="K1059" i="46"/>
  <c r="G1060" i="46"/>
  <c r="H1060" i="46"/>
  <c r="I1060" i="46"/>
  <c r="J1060" i="46"/>
  <c r="K1060" i="46"/>
  <c r="G1061" i="46"/>
  <c r="H1061" i="46"/>
  <c r="I1061" i="46"/>
  <c r="J1061" i="46"/>
  <c r="K1061" i="46"/>
  <c r="G1062" i="46"/>
  <c r="H1062" i="46"/>
  <c r="I1062" i="46"/>
  <c r="J1062" i="46"/>
  <c r="K1062" i="46"/>
  <c r="G1063" i="46"/>
  <c r="H1063" i="46"/>
  <c r="I1063" i="46"/>
  <c r="J1063" i="46"/>
  <c r="K1063" i="46"/>
  <c r="G1064" i="46"/>
  <c r="H1064" i="46"/>
  <c r="I1064" i="46"/>
  <c r="J1064" i="46"/>
  <c r="K1064" i="46"/>
  <c r="G1065" i="46"/>
  <c r="H1065" i="46"/>
  <c r="I1065" i="46"/>
  <c r="J1065" i="46"/>
  <c r="K1065" i="46"/>
  <c r="G1066" i="46"/>
  <c r="H1066" i="46"/>
  <c r="I1066" i="46"/>
  <c r="J1066" i="46"/>
  <c r="K1066" i="46"/>
  <c r="G1067" i="46"/>
  <c r="H1067" i="46"/>
  <c r="I1067" i="46"/>
  <c r="J1067" i="46"/>
  <c r="K1067" i="46"/>
  <c r="G1068" i="46"/>
  <c r="H1068" i="46"/>
  <c r="I1068" i="46"/>
  <c r="J1068" i="46"/>
  <c r="K1068" i="46"/>
  <c r="G1069" i="46"/>
  <c r="H1069" i="46"/>
  <c r="I1069" i="46"/>
  <c r="J1069" i="46"/>
  <c r="K1069" i="46"/>
  <c r="G1070" i="46"/>
  <c r="H1070" i="46"/>
  <c r="I1070" i="46"/>
  <c r="J1070" i="46"/>
  <c r="K1070" i="46"/>
  <c r="G1071" i="46"/>
  <c r="H1071" i="46"/>
  <c r="I1071" i="46"/>
  <c r="J1071" i="46"/>
  <c r="K1071" i="46"/>
  <c r="G1072" i="46"/>
  <c r="H1072" i="46"/>
  <c r="I1072" i="46"/>
  <c r="J1072" i="46"/>
  <c r="K1072" i="46"/>
  <c r="G1073" i="46"/>
  <c r="H1073" i="46"/>
  <c r="I1073" i="46"/>
  <c r="J1073" i="46"/>
  <c r="K1073" i="46"/>
  <c r="G1074" i="46"/>
  <c r="H1074" i="46"/>
  <c r="I1074" i="46"/>
  <c r="J1074" i="46"/>
  <c r="K1074" i="46"/>
  <c r="G1075" i="46"/>
  <c r="H1075" i="46"/>
  <c r="I1075" i="46"/>
  <c r="J1075" i="46"/>
  <c r="K1075" i="46"/>
  <c r="G1076" i="46"/>
  <c r="H1076" i="46"/>
  <c r="I1076" i="46"/>
  <c r="J1076" i="46"/>
  <c r="K1076" i="46"/>
  <c r="G1077" i="46"/>
  <c r="H1077" i="46"/>
  <c r="I1077" i="46"/>
  <c r="J1077" i="46"/>
  <c r="K1077" i="46"/>
  <c r="G1078" i="46"/>
  <c r="H1078" i="46"/>
  <c r="I1078" i="46"/>
  <c r="J1078" i="46"/>
  <c r="K1078" i="46"/>
  <c r="G1079" i="46"/>
  <c r="H1079" i="46"/>
  <c r="I1079" i="46"/>
  <c r="J1079" i="46"/>
  <c r="K1079" i="46"/>
  <c r="G1080" i="46"/>
  <c r="H1080" i="46"/>
  <c r="I1080" i="46"/>
  <c r="J1080" i="46"/>
  <c r="K1080" i="46"/>
  <c r="G1081" i="46"/>
  <c r="H1081" i="46"/>
  <c r="I1081" i="46"/>
  <c r="J1081" i="46"/>
  <c r="K1081" i="46"/>
  <c r="G1082" i="46"/>
  <c r="H1082" i="46"/>
  <c r="I1082" i="46"/>
  <c r="J1082" i="46"/>
  <c r="K1082" i="46"/>
  <c r="G1083" i="46"/>
  <c r="H1083" i="46"/>
  <c r="I1083" i="46"/>
  <c r="J1083" i="46"/>
  <c r="K1083" i="46"/>
  <c r="G1084" i="46"/>
  <c r="H1084" i="46"/>
  <c r="I1084" i="46"/>
  <c r="J1084" i="46"/>
  <c r="K1084" i="46"/>
  <c r="G1085" i="46"/>
  <c r="H1085" i="46"/>
  <c r="I1085" i="46"/>
  <c r="J1085" i="46"/>
  <c r="K1085" i="46"/>
  <c r="G1086" i="46"/>
  <c r="H1086" i="46"/>
  <c r="I1086" i="46"/>
  <c r="J1086" i="46"/>
  <c r="K1086" i="46"/>
  <c r="G1087" i="46"/>
  <c r="H1087" i="46"/>
  <c r="I1087" i="46"/>
  <c r="J1087" i="46"/>
  <c r="K1087" i="46"/>
  <c r="G1088" i="46"/>
  <c r="H1088" i="46"/>
  <c r="I1088" i="46"/>
  <c r="J1088" i="46"/>
  <c r="K1088" i="46"/>
  <c r="G1089" i="46"/>
  <c r="H1089" i="46"/>
  <c r="I1089" i="46"/>
  <c r="J1089" i="46"/>
  <c r="K1089" i="46"/>
  <c r="G1090" i="46"/>
  <c r="H1090" i="46"/>
  <c r="I1090" i="46"/>
  <c r="J1090" i="46"/>
  <c r="K1090" i="46"/>
  <c r="G1091" i="46"/>
  <c r="H1091" i="46"/>
  <c r="I1091" i="46"/>
  <c r="J1091" i="46"/>
  <c r="K1091" i="46"/>
  <c r="G1092" i="46"/>
  <c r="H1092" i="46"/>
  <c r="I1092" i="46"/>
  <c r="J1092" i="46"/>
  <c r="K1092" i="46"/>
  <c r="G1093" i="46"/>
  <c r="H1093" i="46"/>
  <c r="I1093" i="46"/>
  <c r="J1093" i="46"/>
  <c r="K1093" i="46"/>
  <c r="G1094" i="46"/>
  <c r="H1094" i="46"/>
  <c r="I1094" i="46"/>
  <c r="J1094" i="46"/>
  <c r="K1094" i="46"/>
  <c r="G1095" i="46"/>
  <c r="H1095" i="46"/>
  <c r="I1095" i="46"/>
  <c r="J1095" i="46"/>
  <c r="K1095" i="46"/>
  <c r="G1096" i="46"/>
  <c r="H1096" i="46"/>
  <c r="I1096" i="46"/>
  <c r="J1096" i="46"/>
  <c r="K1096" i="46"/>
  <c r="G1097" i="46"/>
  <c r="H1097" i="46"/>
  <c r="I1097" i="46"/>
  <c r="J1097" i="46"/>
  <c r="K1097" i="46"/>
  <c r="G1098" i="46"/>
  <c r="H1098" i="46"/>
  <c r="I1098" i="46"/>
  <c r="J1098" i="46"/>
  <c r="K1098" i="46"/>
  <c r="G1099" i="46"/>
  <c r="H1099" i="46"/>
  <c r="I1099" i="46"/>
  <c r="J1099" i="46"/>
  <c r="K1099" i="46"/>
  <c r="G1100" i="46"/>
  <c r="H1100" i="46"/>
  <c r="I1100" i="46"/>
  <c r="J1100" i="46"/>
  <c r="K1100" i="46"/>
  <c r="G1101" i="46"/>
  <c r="H1101" i="46"/>
  <c r="I1101" i="46"/>
  <c r="J1101" i="46"/>
  <c r="K1101" i="46"/>
  <c r="G1102" i="46"/>
  <c r="H1102" i="46"/>
  <c r="I1102" i="46"/>
  <c r="J1102" i="46"/>
  <c r="K1102" i="46"/>
  <c r="G1103" i="46"/>
  <c r="H1103" i="46"/>
  <c r="I1103" i="46"/>
  <c r="J1103" i="46"/>
  <c r="K1103" i="46"/>
  <c r="G1104" i="46"/>
  <c r="H1104" i="46"/>
  <c r="I1104" i="46"/>
  <c r="J1104" i="46"/>
  <c r="K1104" i="46"/>
  <c r="G1105" i="46"/>
  <c r="H1105" i="46"/>
  <c r="I1105" i="46"/>
  <c r="J1105" i="46"/>
  <c r="K1105" i="46"/>
  <c r="G1106" i="46"/>
  <c r="H1106" i="46"/>
  <c r="I1106" i="46"/>
  <c r="J1106" i="46"/>
  <c r="K1106" i="46"/>
  <c r="G1107" i="46"/>
  <c r="H1107" i="46"/>
  <c r="I1107" i="46"/>
  <c r="J1107" i="46"/>
  <c r="K1107" i="46"/>
  <c r="G1108" i="46"/>
  <c r="H1108" i="46"/>
  <c r="I1108" i="46"/>
  <c r="J1108" i="46"/>
  <c r="K1108" i="46"/>
  <c r="G1109" i="46"/>
  <c r="H1109" i="46"/>
  <c r="I1109" i="46"/>
  <c r="J1109" i="46"/>
  <c r="K1109" i="46"/>
  <c r="G1110" i="46"/>
  <c r="H1110" i="46"/>
  <c r="I1110" i="46"/>
  <c r="J1110" i="46"/>
  <c r="K1110" i="46"/>
  <c r="G1111" i="46"/>
  <c r="H1111" i="46"/>
  <c r="I1111" i="46"/>
  <c r="J1111" i="46"/>
  <c r="K1111" i="46"/>
  <c r="G1112" i="46"/>
  <c r="H1112" i="46"/>
  <c r="I1112" i="46"/>
  <c r="J1112" i="46"/>
  <c r="K1112" i="46"/>
  <c r="G1113" i="46"/>
  <c r="H1113" i="46"/>
  <c r="I1113" i="46"/>
  <c r="J1113" i="46"/>
  <c r="K1113" i="46"/>
  <c r="G1114" i="46"/>
  <c r="H1114" i="46"/>
  <c r="I1114" i="46"/>
  <c r="J1114" i="46"/>
  <c r="K1114" i="46"/>
  <c r="G1115" i="46"/>
  <c r="H1115" i="46"/>
  <c r="I1115" i="46"/>
  <c r="J1115" i="46"/>
  <c r="K1115" i="46"/>
  <c r="G1116" i="46"/>
  <c r="H1116" i="46"/>
  <c r="I1116" i="46"/>
  <c r="J1116" i="46"/>
  <c r="K1116" i="46"/>
  <c r="G1117" i="46"/>
  <c r="H1117" i="46"/>
  <c r="I1117" i="46"/>
  <c r="J1117" i="46"/>
  <c r="K1117" i="46"/>
  <c r="G1118" i="46"/>
  <c r="H1118" i="46"/>
  <c r="I1118" i="46"/>
  <c r="J1118" i="46"/>
  <c r="K1118" i="46"/>
  <c r="G1119" i="46"/>
  <c r="H1119" i="46"/>
  <c r="I1119" i="46"/>
  <c r="J1119" i="46"/>
  <c r="K1119" i="46"/>
  <c r="G1120" i="46"/>
  <c r="H1120" i="46"/>
  <c r="I1120" i="46"/>
  <c r="J1120" i="46"/>
  <c r="K1120" i="46"/>
  <c r="G1121" i="46"/>
  <c r="H1121" i="46"/>
  <c r="I1121" i="46"/>
  <c r="J1121" i="46"/>
  <c r="K1121" i="46"/>
  <c r="G1122" i="46"/>
  <c r="H1122" i="46"/>
  <c r="I1122" i="46"/>
  <c r="J1122" i="46"/>
  <c r="K1122" i="46"/>
  <c r="G1123" i="46"/>
  <c r="H1123" i="46"/>
  <c r="I1123" i="46"/>
  <c r="J1123" i="46"/>
  <c r="K1123" i="46"/>
  <c r="G1124" i="46"/>
  <c r="H1124" i="46"/>
  <c r="I1124" i="46"/>
  <c r="J1124" i="46"/>
  <c r="K1124" i="46"/>
  <c r="G1125" i="46"/>
  <c r="H1125" i="46"/>
  <c r="I1125" i="46"/>
  <c r="J1125" i="46"/>
  <c r="K1125" i="46"/>
  <c r="G1126" i="46"/>
  <c r="H1126" i="46"/>
  <c r="I1126" i="46"/>
  <c r="J1126" i="46"/>
  <c r="K1126" i="46"/>
  <c r="G1127" i="46"/>
  <c r="H1127" i="46"/>
  <c r="I1127" i="46"/>
  <c r="J1127" i="46"/>
  <c r="K1127" i="46"/>
  <c r="G1128" i="46"/>
  <c r="H1128" i="46"/>
  <c r="I1128" i="46"/>
  <c r="J1128" i="46"/>
  <c r="K1128" i="46"/>
  <c r="G1129" i="46"/>
  <c r="H1129" i="46"/>
  <c r="I1129" i="46"/>
  <c r="J1129" i="46"/>
  <c r="K1129" i="46"/>
  <c r="G1130" i="46"/>
  <c r="H1130" i="46"/>
  <c r="I1130" i="46"/>
  <c r="J1130" i="46"/>
  <c r="K1130" i="46"/>
  <c r="G1131" i="46"/>
  <c r="H1131" i="46"/>
  <c r="I1131" i="46"/>
  <c r="J1131" i="46"/>
  <c r="K1131" i="46"/>
  <c r="G1132" i="46"/>
  <c r="H1132" i="46"/>
  <c r="I1132" i="46"/>
  <c r="J1132" i="46"/>
  <c r="K1132" i="46"/>
  <c r="G1133" i="46"/>
  <c r="H1133" i="46"/>
  <c r="I1133" i="46"/>
  <c r="J1133" i="46"/>
  <c r="K1133" i="46"/>
  <c r="G1134" i="46"/>
  <c r="H1134" i="46"/>
  <c r="I1134" i="46"/>
  <c r="J1134" i="46"/>
  <c r="K1134" i="46"/>
  <c r="G1135" i="46"/>
  <c r="H1135" i="46"/>
  <c r="I1135" i="46"/>
  <c r="J1135" i="46"/>
  <c r="K1135" i="46"/>
  <c r="G1136" i="46"/>
  <c r="H1136" i="46"/>
  <c r="I1136" i="46"/>
  <c r="J1136" i="46"/>
  <c r="K1136" i="46"/>
  <c r="G1137" i="46"/>
  <c r="H1137" i="46"/>
  <c r="I1137" i="46"/>
  <c r="J1137" i="46"/>
  <c r="K1137" i="46"/>
  <c r="G1138" i="46"/>
  <c r="H1138" i="46"/>
  <c r="I1138" i="46"/>
  <c r="J1138" i="46"/>
  <c r="K1138" i="46"/>
  <c r="G1139" i="46"/>
  <c r="H1139" i="46"/>
  <c r="I1139" i="46"/>
  <c r="J1139" i="46"/>
  <c r="K1139" i="46"/>
  <c r="G1140" i="46"/>
  <c r="H1140" i="46"/>
  <c r="I1140" i="46"/>
  <c r="J1140" i="46"/>
  <c r="K1140" i="46"/>
  <c r="G1141" i="46"/>
  <c r="H1141" i="46"/>
  <c r="I1141" i="46"/>
  <c r="J1141" i="46"/>
  <c r="K1141" i="46"/>
  <c r="G1142" i="46"/>
  <c r="H1142" i="46"/>
  <c r="I1142" i="46"/>
  <c r="J1142" i="46"/>
  <c r="K1142" i="46"/>
  <c r="G1143" i="46"/>
  <c r="H1143" i="46"/>
  <c r="I1143" i="46"/>
  <c r="J1143" i="46"/>
  <c r="K1143" i="46"/>
  <c r="G1144" i="46"/>
  <c r="H1144" i="46"/>
  <c r="I1144" i="46"/>
  <c r="J1144" i="46"/>
  <c r="K1144" i="46"/>
  <c r="G1145" i="46"/>
  <c r="H1145" i="46"/>
  <c r="I1145" i="46"/>
  <c r="J1145" i="46"/>
  <c r="K1145" i="46"/>
  <c r="G1146" i="46"/>
  <c r="H1146" i="46"/>
  <c r="I1146" i="46"/>
  <c r="J1146" i="46"/>
  <c r="K1146" i="46"/>
  <c r="G1147" i="46"/>
  <c r="H1147" i="46"/>
  <c r="I1147" i="46"/>
  <c r="J1147" i="46"/>
  <c r="K1147" i="46"/>
  <c r="G1148" i="46"/>
  <c r="H1148" i="46"/>
  <c r="I1148" i="46"/>
  <c r="J1148" i="46"/>
  <c r="K1148" i="46"/>
  <c r="G1149" i="46"/>
  <c r="H1149" i="46"/>
  <c r="I1149" i="46"/>
  <c r="J1149" i="46"/>
  <c r="K1149" i="46"/>
  <c r="G1150" i="46"/>
  <c r="H1150" i="46"/>
  <c r="I1150" i="46"/>
  <c r="J1150" i="46"/>
  <c r="K1150" i="46"/>
  <c r="G1151" i="46"/>
  <c r="H1151" i="46"/>
  <c r="I1151" i="46"/>
  <c r="J1151" i="46"/>
  <c r="K1151" i="46"/>
  <c r="G1152" i="46"/>
  <c r="H1152" i="46"/>
  <c r="I1152" i="46"/>
  <c r="J1152" i="46"/>
  <c r="K1152" i="46"/>
  <c r="G1153" i="46"/>
  <c r="H1153" i="46"/>
  <c r="I1153" i="46"/>
  <c r="J1153" i="46"/>
  <c r="K1153" i="46"/>
  <c r="G1154" i="46"/>
  <c r="H1154" i="46"/>
  <c r="I1154" i="46"/>
  <c r="J1154" i="46"/>
  <c r="K1154" i="46"/>
  <c r="G1155" i="46"/>
  <c r="H1155" i="46"/>
  <c r="I1155" i="46"/>
  <c r="J1155" i="46"/>
  <c r="K1155" i="46"/>
  <c r="G1156" i="46"/>
  <c r="H1156" i="46"/>
  <c r="I1156" i="46"/>
  <c r="J1156" i="46"/>
  <c r="K1156" i="46"/>
  <c r="G1157" i="46"/>
  <c r="H1157" i="46"/>
  <c r="I1157" i="46"/>
  <c r="J1157" i="46"/>
  <c r="K1157" i="46"/>
  <c r="G1158" i="46"/>
  <c r="H1158" i="46"/>
  <c r="I1158" i="46"/>
  <c r="J1158" i="46"/>
  <c r="K1158" i="46"/>
  <c r="G1159" i="46"/>
  <c r="H1159" i="46"/>
  <c r="I1159" i="46"/>
  <c r="J1159" i="46"/>
  <c r="K1159" i="46"/>
  <c r="G1160" i="46"/>
  <c r="H1160" i="46"/>
  <c r="I1160" i="46"/>
  <c r="J1160" i="46"/>
  <c r="K1160" i="46"/>
  <c r="G1161" i="46"/>
  <c r="H1161" i="46"/>
  <c r="I1161" i="46"/>
  <c r="J1161" i="46"/>
  <c r="K1161" i="46"/>
  <c r="G1162" i="46"/>
  <c r="H1162" i="46"/>
  <c r="I1162" i="46"/>
  <c r="J1162" i="46"/>
  <c r="K1162" i="46"/>
  <c r="G1163" i="46"/>
  <c r="H1163" i="46"/>
  <c r="I1163" i="46"/>
  <c r="J1163" i="46"/>
  <c r="K1163" i="46"/>
  <c r="G1164" i="46"/>
  <c r="H1164" i="46"/>
  <c r="I1164" i="46"/>
  <c r="J1164" i="46"/>
  <c r="K1164" i="46"/>
  <c r="G1165" i="46"/>
  <c r="H1165" i="46"/>
  <c r="I1165" i="46"/>
  <c r="J1165" i="46"/>
  <c r="K1165" i="46"/>
  <c r="G1166" i="46"/>
  <c r="H1166" i="46"/>
  <c r="I1166" i="46"/>
  <c r="J1166" i="46"/>
  <c r="K1166" i="46"/>
  <c r="G1167" i="46"/>
  <c r="H1167" i="46"/>
  <c r="I1167" i="46"/>
  <c r="J1167" i="46"/>
  <c r="K1167" i="46"/>
  <c r="G1168" i="46"/>
  <c r="H1168" i="46"/>
  <c r="I1168" i="46"/>
  <c r="J1168" i="46"/>
  <c r="K1168" i="46"/>
  <c r="G1169" i="46"/>
  <c r="H1169" i="46"/>
  <c r="I1169" i="46"/>
  <c r="J1169" i="46"/>
  <c r="K1169" i="46"/>
  <c r="G1170" i="46"/>
  <c r="H1170" i="46"/>
  <c r="I1170" i="46"/>
  <c r="J1170" i="46"/>
  <c r="K1170" i="46"/>
  <c r="G1171" i="46"/>
  <c r="H1171" i="46"/>
  <c r="I1171" i="46"/>
  <c r="J1171" i="46"/>
  <c r="K1171" i="46"/>
  <c r="G1172" i="46"/>
  <c r="H1172" i="46"/>
  <c r="I1172" i="46"/>
  <c r="J1172" i="46"/>
  <c r="K1172" i="46"/>
  <c r="G1173" i="46"/>
  <c r="H1173" i="46"/>
  <c r="I1173" i="46"/>
  <c r="J1173" i="46"/>
  <c r="K1173" i="46"/>
  <c r="G1174" i="46"/>
  <c r="H1174" i="46"/>
  <c r="I1174" i="46"/>
  <c r="J1174" i="46"/>
  <c r="K1174" i="46"/>
  <c r="G1175" i="46"/>
  <c r="H1175" i="46"/>
  <c r="I1175" i="46"/>
  <c r="J1175" i="46"/>
  <c r="K1175" i="46"/>
  <c r="G1176" i="46"/>
  <c r="H1176" i="46"/>
  <c r="I1176" i="46"/>
  <c r="J1176" i="46"/>
  <c r="K1176" i="46"/>
  <c r="G1177" i="46"/>
  <c r="H1177" i="46"/>
  <c r="I1177" i="46"/>
  <c r="J1177" i="46"/>
  <c r="K1177" i="46"/>
  <c r="G1178" i="46"/>
  <c r="H1178" i="46"/>
  <c r="I1178" i="46"/>
  <c r="J1178" i="46"/>
  <c r="K1178" i="46"/>
  <c r="G1179" i="46"/>
  <c r="H1179" i="46"/>
  <c r="I1179" i="46"/>
  <c r="J1179" i="46"/>
  <c r="K1179" i="46"/>
  <c r="G1180" i="46"/>
  <c r="H1180" i="46"/>
  <c r="I1180" i="46"/>
  <c r="J1180" i="46"/>
  <c r="K1180" i="46"/>
  <c r="G1181" i="46"/>
  <c r="H1181" i="46"/>
  <c r="I1181" i="46"/>
  <c r="J1181" i="46"/>
  <c r="K1181" i="46"/>
  <c r="G1182" i="46"/>
  <c r="H1182" i="46"/>
  <c r="I1182" i="46"/>
  <c r="J1182" i="46"/>
  <c r="K1182" i="46"/>
  <c r="G1183" i="46"/>
  <c r="H1183" i="46"/>
  <c r="I1183" i="46"/>
  <c r="J1183" i="46"/>
  <c r="K1183" i="46"/>
  <c r="G1184" i="46"/>
  <c r="H1184" i="46"/>
  <c r="I1184" i="46"/>
  <c r="J1184" i="46"/>
  <c r="K1184" i="46"/>
  <c r="G1185" i="46"/>
  <c r="H1185" i="46"/>
  <c r="I1185" i="46"/>
  <c r="J1185" i="46"/>
  <c r="K1185" i="46"/>
  <c r="G1186" i="46"/>
  <c r="H1186" i="46"/>
  <c r="I1186" i="46"/>
  <c r="J1186" i="46"/>
  <c r="K1186" i="46"/>
  <c r="G1187" i="46"/>
  <c r="H1187" i="46"/>
  <c r="I1187" i="46"/>
  <c r="J1187" i="46"/>
  <c r="K1187" i="46"/>
  <c r="G1188" i="46"/>
  <c r="H1188" i="46"/>
  <c r="I1188" i="46"/>
  <c r="J1188" i="46"/>
  <c r="K1188" i="46"/>
  <c r="G1189" i="46"/>
  <c r="H1189" i="46"/>
  <c r="I1189" i="46"/>
  <c r="J1189" i="46"/>
  <c r="K1189" i="46"/>
  <c r="G1190" i="46"/>
  <c r="H1190" i="46"/>
  <c r="I1190" i="46"/>
  <c r="J1190" i="46"/>
  <c r="K1190" i="46"/>
  <c r="G1191" i="46"/>
  <c r="H1191" i="46"/>
  <c r="I1191" i="46"/>
  <c r="J1191" i="46"/>
  <c r="K1191" i="46"/>
  <c r="G1192" i="46"/>
  <c r="H1192" i="46"/>
  <c r="I1192" i="46"/>
  <c r="J1192" i="46"/>
  <c r="K1192" i="46"/>
  <c r="G1193" i="46"/>
  <c r="H1193" i="46"/>
  <c r="I1193" i="46"/>
  <c r="J1193" i="46"/>
  <c r="K1193" i="46"/>
  <c r="G1194" i="46"/>
  <c r="H1194" i="46"/>
  <c r="I1194" i="46"/>
  <c r="J1194" i="46"/>
  <c r="K1194" i="46"/>
  <c r="G1195" i="46"/>
  <c r="H1195" i="46"/>
  <c r="I1195" i="46"/>
  <c r="J1195" i="46"/>
  <c r="K1195" i="46"/>
  <c r="G1196" i="46"/>
  <c r="H1196" i="46"/>
  <c r="I1196" i="46"/>
  <c r="J1196" i="46"/>
  <c r="K1196" i="46"/>
  <c r="G1197" i="46"/>
  <c r="H1197" i="46"/>
  <c r="I1197" i="46"/>
  <c r="J1197" i="46"/>
  <c r="K1197" i="46"/>
  <c r="G1198" i="46"/>
  <c r="H1198" i="46"/>
  <c r="I1198" i="46"/>
  <c r="J1198" i="46"/>
  <c r="K1198" i="46"/>
  <c r="G1199" i="46"/>
  <c r="H1199" i="46"/>
  <c r="I1199" i="46"/>
  <c r="J1199" i="46"/>
  <c r="K1199" i="46"/>
  <c r="G1200" i="46"/>
  <c r="H1200" i="46"/>
  <c r="I1200" i="46"/>
  <c r="J1200" i="46"/>
  <c r="K1200" i="46"/>
  <c r="G1201" i="46"/>
  <c r="H1201" i="46"/>
  <c r="I1201" i="46"/>
  <c r="J1201" i="46"/>
  <c r="K1201" i="46"/>
  <c r="G1202" i="46"/>
  <c r="H1202" i="46"/>
  <c r="I1202" i="46"/>
  <c r="J1202" i="46"/>
  <c r="K1202" i="46"/>
  <c r="G1203" i="46"/>
  <c r="H1203" i="46"/>
  <c r="I1203" i="46"/>
  <c r="J1203" i="46"/>
  <c r="K1203" i="46"/>
  <c r="G1204" i="46"/>
  <c r="H1204" i="46"/>
  <c r="I1204" i="46"/>
  <c r="J1204" i="46"/>
  <c r="K1204" i="46"/>
  <c r="G1205" i="46"/>
  <c r="H1205" i="46"/>
  <c r="I1205" i="46"/>
  <c r="J1205" i="46"/>
  <c r="K1205" i="46"/>
  <c r="G1206" i="46"/>
  <c r="H1206" i="46"/>
  <c r="I1206" i="46"/>
  <c r="J1206" i="46"/>
  <c r="K1206" i="46"/>
  <c r="G1207" i="46"/>
  <c r="H1207" i="46"/>
  <c r="I1207" i="46"/>
  <c r="J1207" i="46"/>
  <c r="K1207" i="46"/>
  <c r="G1208" i="46"/>
  <c r="H1208" i="46"/>
  <c r="I1208" i="46"/>
  <c r="J1208" i="46"/>
  <c r="K1208" i="46"/>
  <c r="G1209" i="46"/>
  <c r="H1209" i="46"/>
  <c r="I1209" i="46"/>
  <c r="J1209" i="46"/>
  <c r="K1209" i="46"/>
  <c r="G1210" i="46"/>
  <c r="H1210" i="46"/>
  <c r="I1210" i="46"/>
  <c r="J1210" i="46"/>
  <c r="K1210" i="46"/>
  <c r="G1211" i="46"/>
  <c r="H1211" i="46"/>
  <c r="I1211" i="46"/>
  <c r="J1211" i="46"/>
  <c r="K1211" i="46"/>
  <c r="G1212" i="46"/>
  <c r="H1212" i="46"/>
  <c r="I1212" i="46"/>
  <c r="J1212" i="46"/>
  <c r="K1212" i="46"/>
  <c r="G1213" i="46"/>
  <c r="H1213" i="46"/>
  <c r="I1213" i="46"/>
  <c r="J1213" i="46"/>
  <c r="K1213" i="46"/>
  <c r="G1214" i="46"/>
  <c r="H1214" i="46"/>
  <c r="I1214" i="46"/>
  <c r="J1214" i="46"/>
  <c r="K1214" i="46"/>
  <c r="G1215" i="46"/>
  <c r="H1215" i="46"/>
  <c r="I1215" i="46"/>
  <c r="J1215" i="46"/>
  <c r="K1215" i="46"/>
  <c r="G1216" i="46"/>
  <c r="H1216" i="46"/>
  <c r="I1216" i="46"/>
  <c r="J1216" i="46"/>
  <c r="K1216" i="46"/>
  <c r="G1217" i="46"/>
  <c r="H1217" i="46"/>
  <c r="I1217" i="46"/>
  <c r="J1217" i="46"/>
  <c r="K1217" i="46"/>
  <c r="G1218" i="46"/>
  <c r="H1218" i="46"/>
  <c r="I1218" i="46"/>
  <c r="J1218" i="46"/>
  <c r="K1218" i="46"/>
  <c r="G1219" i="46"/>
  <c r="H1219" i="46"/>
  <c r="I1219" i="46"/>
  <c r="J1219" i="46"/>
  <c r="K1219" i="46"/>
  <c r="G1220" i="46"/>
  <c r="H1220" i="46"/>
  <c r="I1220" i="46"/>
  <c r="J1220" i="46"/>
  <c r="K1220" i="46"/>
  <c r="G1221" i="46"/>
  <c r="H1221" i="46"/>
  <c r="I1221" i="46"/>
  <c r="J1221" i="46"/>
  <c r="K1221" i="46"/>
  <c r="G1222" i="46"/>
  <c r="H1222" i="46"/>
  <c r="I1222" i="46"/>
  <c r="J1222" i="46"/>
  <c r="K1222" i="46"/>
  <c r="G1223" i="46"/>
  <c r="H1223" i="46"/>
  <c r="I1223" i="46"/>
  <c r="J1223" i="46"/>
  <c r="K1223" i="46"/>
  <c r="G1224" i="46"/>
  <c r="H1224" i="46"/>
  <c r="I1224" i="46"/>
  <c r="J1224" i="46"/>
  <c r="K1224" i="46"/>
  <c r="G1225" i="46"/>
  <c r="H1225" i="46"/>
  <c r="I1225" i="46"/>
  <c r="J1225" i="46"/>
  <c r="K1225" i="46"/>
  <c r="G1226" i="46"/>
  <c r="H1226" i="46"/>
  <c r="I1226" i="46"/>
  <c r="J1226" i="46"/>
  <c r="K1226" i="46"/>
  <c r="G1227" i="46"/>
  <c r="H1227" i="46"/>
  <c r="I1227" i="46"/>
  <c r="J1227" i="46"/>
  <c r="K1227" i="46"/>
  <c r="G1228" i="46"/>
  <c r="H1228" i="46"/>
  <c r="I1228" i="46"/>
  <c r="J1228" i="46"/>
  <c r="K1228" i="46"/>
  <c r="G1229" i="46"/>
  <c r="H1229" i="46"/>
  <c r="I1229" i="46"/>
  <c r="J1229" i="46"/>
  <c r="K1229" i="46"/>
  <c r="G1230" i="46"/>
  <c r="H1230" i="46"/>
  <c r="I1230" i="46"/>
  <c r="J1230" i="46"/>
  <c r="K1230" i="46"/>
  <c r="G1231" i="46"/>
  <c r="H1231" i="46"/>
  <c r="I1231" i="46"/>
  <c r="J1231" i="46"/>
  <c r="K1231" i="46"/>
  <c r="G1232" i="46"/>
  <c r="H1232" i="46"/>
  <c r="I1232" i="46"/>
  <c r="J1232" i="46"/>
  <c r="K1232" i="46"/>
  <c r="G1233" i="46"/>
  <c r="H1233" i="46"/>
  <c r="I1233" i="46"/>
  <c r="J1233" i="46"/>
  <c r="K1233" i="46"/>
  <c r="G1234" i="46"/>
  <c r="H1234" i="46"/>
  <c r="I1234" i="46"/>
  <c r="J1234" i="46"/>
  <c r="K1234" i="46"/>
  <c r="G1235" i="46"/>
  <c r="H1235" i="46"/>
  <c r="I1235" i="46"/>
  <c r="J1235" i="46"/>
  <c r="K1235" i="46"/>
  <c r="G1236" i="46"/>
  <c r="H1236" i="46"/>
  <c r="I1236" i="46"/>
  <c r="J1236" i="46"/>
  <c r="K1236" i="46"/>
  <c r="G1237" i="46"/>
  <c r="H1237" i="46"/>
  <c r="I1237" i="46"/>
  <c r="J1237" i="46"/>
  <c r="K1237" i="46"/>
  <c r="G1238" i="46"/>
  <c r="H1238" i="46"/>
  <c r="I1238" i="46"/>
  <c r="J1238" i="46"/>
  <c r="K1238" i="46"/>
  <c r="G1239" i="46"/>
  <c r="H1239" i="46"/>
  <c r="I1239" i="46"/>
  <c r="J1239" i="46"/>
  <c r="K1239" i="46"/>
  <c r="G1240" i="46"/>
  <c r="H1240" i="46"/>
  <c r="I1240" i="46"/>
  <c r="J1240" i="46"/>
  <c r="K1240" i="46"/>
  <c r="G1241" i="46"/>
  <c r="H1241" i="46"/>
  <c r="I1241" i="46"/>
  <c r="J1241" i="46"/>
  <c r="K1241" i="46"/>
  <c r="G1242" i="46"/>
  <c r="H1242" i="46"/>
  <c r="I1242" i="46"/>
  <c r="J1242" i="46"/>
  <c r="K1242" i="46"/>
  <c r="G1243" i="46"/>
  <c r="H1243" i="46"/>
  <c r="I1243" i="46"/>
  <c r="J1243" i="46"/>
  <c r="K1243" i="46"/>
  <c r="G1244" i="46"/>
  <c r="H1244" i="46"/>
  <c r="I1244" i="46"/>
  <c r="J1244" i="46"/>
  <c r="K1244" i="46"/>
  <c r="G1245" i="46"/>
  <c r="H1245" i="46"/>
  <c r="I1245" i="46"/>
  <c r="J1245" i="46"/>
  <c r="K1245" i="46"/>
  <c r="G1246" i="46"/>
  <c r="H1246" i="46"/>
  <c r="I1246" i="46"/>
  <c r="J1246" i="46"/>
  <c r="K1246" i="46"/>
  <c r="G1247" i="46"/>
  <c r="H1247" i="46"/>
  <c r="I1247" i="46"/>
  <c r="J1247" i="46"/>
  <c r="K1247" i="46"/>
  <c r="G1248" i="46"/>
  <c r="H1248" i="46"/>
  <c r="I1248" i="46"/>
  <c r="J1248" i="46"/>
  <c r="K1248" i="46"/>
  <c r="G1249" i="46"/>
  <c r="H1249" i="46"/>
  <c r="I1249" i="46"/>
  <c r="J1249" i="46"/>
  <c r="K1249" i="46"/>
  <c r="G1250" i="46"/>
  <c r="H1250" i="46"/>
  <c r="I1250" i="46"/>
  <c r="J1250" i="46"/>
  <c r="K1250" i="46"/>
  <c r="G1251" i="46"/>
  <c r="H1251" i="46"/>
  <c r="I1251" i="46"/>
  <c r="J1251" i="46"/>
  <c r="K1251" i="46"/>
  <c r="G1252" i="46"/>
  <c r="H1252" i="46"/>
  <c r="I1252" i="46"/>
  <c r="J1252" i="46"/>
  <c r="K1252" i="46"/>
  <c r="G1253" i="46"/>
  <c r="H1253" i="46"/>
  <c r="I1253" i="46"/>
  <c r="J1253" i="46"/>
  <c r="K1253" i="46"/>
  <c r="G1254" i="46"/>
  <c r="H1254" i="46"/>
  <c r="I1254" i="46"/>
  <c r="J1254" i="46"/>
  <c r="K1254" i="46"/>
  <c r="G1255" i="46"/>
  <c r="H1255" i="46"/>
  <c r="I1255" i="46"/>
  <c r="J1255" i="46"/>
  <c r="K1255" i="46"/>
  <c r="G1256" i="46"/>
  <c r="H1256" i="46"/>
  <c r="I1256" i="46"/>
  <c r="J1256" i="46"/>
  <c r="K1256" i="46"/>
  <c r="G1257" i="46"/>
  <c r="H1257" i="46"/>
  <c r="I1257" i="46"/>
  <c r="J1257" i="46"/>
  <c r="K1257" i="46"/>
  <c r="G1258" i="46"/>
  <c r="H1258" i="46"/>
  <c r="I1258" i="46"/>
  <c r="J1258" i="46"/>
  <c r="K1258" i="46"/>
  <c r="G1259" i="46"/>
  <c r="H1259" i="46"/>
  <c r="I1259" i="46"/>
  <c r="J1259" i="46"/>
  <c r="K1259" i="46"/>
  <c r="G1260" i="46"/>
  <c r="H1260" i="46"/>
  <c r="I1260" i="46"/>
  <c r="J1260" i="46"/>
  <c r="K1260" i="46"/>
  <c r="G1261" i="46"/>
  <c r="H1261" i="46"/>
  <c r="I1261" i="46"/>
  <c r="J1261" i="46"/>
  <c r="K1261" i="46"/>
  <c r="G1262" i="46"/>
  <c r="H1262" i="46"/>
  <c r="I1262" i="46"/>
  <c r="J1262" i="46"/>
  <c r="K1262" i="46"/>
  <c r="G1263" i="46"/>
  <c r="H1263" i="46"/>
  <c r="I1263" i="46"/>
  <c r="J1263" i="46"/>
  <c r="K1263" i="46"/>
  <c r="G1264" i="46"/>
  <c r="H1264" i="46"/>
  <c r="I1264" i="46"/>
  <c r="J1264" i="46"/>
  <c r="K1264" i="46"/>
  <c r="G1265" i="46"/>
  <c r="H1265" i="46"/>
  <c r="I1265" i="46"/>
  <c r="J1265" i="46"/>
  <c r="K1265" i="46"/>
  <c r="G1266" i="46"/>
  <c r="H1266" i="46"/>
  <c r="I1266" i="46"/>
  <c r="J1266" i="46"/>
  <c r="K1266" i="46"/>
  <c r="G1267" i="46"/>
  <c r="H1267" i="46"/>
  <c r="I1267" i="46"/>
  <c r="J1267" i="46"/>
  <c r="K1267" i="46"/>
  <c r="G1268" i="46"/>
  <c r="H1268" i="46"/>
  <c r="I1268" i="46"/>
  <c r="J1268" i="46"/>
  <c r="K1268" i="46"/>
  <c r="G1269" i="46"/>
  <c r="H1269" i="46"/>
  <c r="I1269" i="46"/>
  <c r="J1269" i="46"/>
  <c r="K1269" i="46"/>
  <c r="G1270" i="46"/>
  <c r="H1270" i="46"/>
  <c r="I1270" i="46"/>
  <c r="J1270" i="46"/>
  <c r="K1270" i="46"/>
  <c r="G1271" i="46"/>
  <c r="H1271" i="46"/>
  <c r="I1271" i="46"/>
  <c r="J1271" i="46"/>
  <c r="K1271" i="46"/>
  <c r="G1272" i="46"/>
  <c r="H1272" i="46"/>
  <c r="I1272" i="46"/>
  <c r="J1272" i="46"/>
  <c r="K1272" i="46"/>
  <c r="G1273" i="46"/>
  <c r="H1273" i="46"/>
  <c r="I1273" i="46"/>
  <c r="J1273" i="46"/>
  <c r="K1273" i="46"/>
  <c r="G1274" i="46"/>
  <c r="H1274" i="46"/>
  <c r="I1274" i="46"/>
  <c r="J1274" i="46"/>
  <c r="K1274" i="46"/>
  <c r="G1275" i="46"/>
  <c r="H1275" i="46"/>
  <c r="I1275" i="46"/>
  <c r="J1275" i="46"/>
  <c r="K1275" i="46"/>
  <c r="G1276" i="46"/>
  <c r="H1276" i="46"/>
  <c r="I1276" i="46"/>
  <c r="J1276" i="46"/>
  <c r="K1276" i="46"/>
  <c r="G1277" i="46"/>
  <c r="H1277" i="46"/>
  <c r="I1277" i="46"/>
  <c r="J1277" i="46"/>
  <c r="K1277" i="46"/>
  <c r="G1278" i="46"/>
  <c r="H1278" i="46"/>
  <c r="I1278" i="46"/>
  <c r="J1278" i="46"/>
  <c r="K1278" i="46"/>
  <c r="G1279" i="46"/>
  <c r="H1279" i="46"/>
  <c r="I1279" i="46"/>
  <c r="J1279" i="46"/>
  <c r="K1279" i="46"/>
  <c r="G1280" i="46"/>
  <c r="H1280" i="46"/>
  <c r="I1280" i="46"/>
  <c r="J1280" i="46"/>
  <c r="K1280" i="46"/>
  <c r="G1281" i="46"/>
  <c r="H1281" i="46"/>
  <c r="I1281" i="46"/>
  <c r="J1281" i="46"/>
  <c r="K1281" i="46"/>
  <c r="G1282" i="46"/>
  <c r="H1282" i="46"/>
  <c r="I1282" i="46"/>
  <c r="J1282" i="46"/>
  <c r="K1282" i="46"/>
  <c r="G1283" i="46"/>
  <c r="H1283" i="46"/>
  <c r="I1283" i="46"/>
  <c r="J1283" i="46"/>
  <c r="K1283" i="46"/>
  <c r="G1284" i="46"/>
  <c r="H1284" i="46"/>
  <c r="I1284" i="46"/>
  <c r="J1284" i="46"/>
  <c r="K1284" i="46"/>
  <c r="G1285" i="46"/>
  <c r="H1285" i="46"/>
  <c r="I1285" i="46"/>
  <c r="J1285" i="46"/>
  <c r="K1285" i="46"/>
  <c r="G1286" i="46"/>
  <c r="H1286" i="46"/>
  <c r="I1286" i="46"/>
  <c r="J1286" i="46"/>
  <c r="K1286" i="46"/>
  <c r="G1287" i="46"/>
  <c r="H1287" i="46"/>
  <c r="I1287" i="46"/>
  <c r="J1287" i="46"/>
  <c r="K1287" i="46"/>
  <c r="G1288" i="46"/>
  <c r="H1288" i="46"/>
  <c r="I1288" i="46"/>
  <c r="J1288" i="46"/>
  <c r="K1288" i="46"/>
  <c r="G1289" i="46"/>
  <c r="H1289" i="46"/>
  <c r="I1289" i="46"/>
  <c r="J1289" i="46"/>
  <c r="K1289" i="46"/>
  <c r="G1290" i="46"/>
  <c r="H1290" i="46"/>
  <c r="I1290" i="46"/>
  <c r="J1290" i="46"/>
  <c r="K1290" i="46"/>
  <c r="G1291" i="46"/>
  <c r="H1291" i="46"/>
  <c r="I1291" i="46"/>
  <c r="J1291" i="46"/>
  <c r="K1291" i="46"/>
  <c r="G1292" i="46"/>
  <c r="H1292" i="46"/>
  <c r="I1292" i="46"/>
  <c r="J1292" i="46"/>
  <c r="K1292" i="46"/>
  <c r="G1293" i="46"/>
  <c r="H1293" i="46"/>
  <c r="I1293" i="46"/>
  <c r="J1293" i="46"/>
  <c r="K1293" i="46"/>
  <c r="G1294" i="46"/>
  <c r="H1294" i="46"/>
  <c r="I1294" i="46"/>
  <c r="J1294" i="46"/>
  <c r="K1294" i="46"/>
  <c r="G1295" i="46"/>
  <c r="H1295" i="46"/>
  <c r="I1295" i="46"/>
  <c r="J1295" i="46"/>
  <c r="K1295" i="46"/>
  <c r="G1296" i="46"/>
  <c r="H1296" i="46"/>
  <c r="I1296" i="46"/>
  <c r="J1296" i="46"/>
  <c r="K1296" i="46"/>
  <c r="G1297" i="46"/>
  <c r="H1297" i="46"/>
  <c r="I1297" i="46"/>
  <c r="J1297" i="46"/>
  <c r="K1297" i="46"/>
  <c r="G1298" i="46"/>
  <c r="H1298" i="46"/>
  <c r="I1298" i="46"/>
  <c r="J1298" i="46"/>
  <c r="K1298" i="46"/>
  <c r="G1299" i="46"/>
  <c r="H1299" i="46"/>
  <c r="I1299" i="46"/>
  <c r="J1299" i="46"/>
  <c r="K1299" i="46"/>
  <c r="G1300" i="46"/>
  <c r="H1300" i="46"/>
  <c r="I1300" i="46"/>
  <c r="J1300" i="46"/>
  <c r="K1300" i="46"/>
  <c r="G1301" i="46"/>
  <c r="H1301" i="46"/>
  <c r="I1301" i="46"/>
  <c r="J1301" i="46"/>
  <c r="K1301" i="46"/>
  <c r="G1302" i="46"/>
  <c r="H1302" i="46"/>
  <c r="I1302" i="46"/>
  <c r="J1302" i="46"/>
  <c r="K1302" i="46"/>
  <c r="G1303" i="46"/>
  <c r="H1303" i="46"/>
  <c r="I1303" i="46"/>
  <c r="J1303" i="46"/>
  <c r="K1303" i="46"/>
  <c r="G1304" i="46"/>
  <c r="H1304" i="46"/>
  <c r="I1304" i="46"/>
  <c r="J1304" i="46"/>
  <c r="K1304" i="46"/>
  <c r="G1305" i="46"/>
  <c r="H1305" i="46"/>
  <c r="I1305" i="46"/>
  <c r="J1305" i="46"/>
  <c r="K1305" i="46"/>
  <c r="G1306" i="46"/>
  <c r="H1306" i="46"/>
  <c r="I1306" i="46"/>
  <c r="J1306" i="46"/>
  <c r="K1306" i="46"/>
  <c r="G1307" i="46"/>
  <c r="H1307" i="46"/>
  <c r="I1307" i="46"/>
  <c r="J1307" i="46"/>
  <c r="K1307" i="46"/>
  <c r="G1308" i="46"/>
  <c r="H1308" i="46"/>
  <c r="I1308" i="46"/>
  <c r="J1308" i="46"/>
  <c r="K1308" i="46"/>
  <c r="G1309" i="46"/>
  <c r="H1309" i="46"/>
  <c r="I1309" i="46"/>
  <c r="J1309" i="46"/>
  <c r="K1309" i="46"/>
  <c r="G1310" i="46"/>
  <c r="H1310" i="46"/>
  <c r="I1310" i="46"/>
  <c r="J1310" i="46"/>
  <c r="K1310" i="46"/>
  <c r="G1311" i="46"/>
  <c r="H1311" i="46"/>
  <c r="I1311" i="46"/>
  <c r="J1311" i="46"/>
  <c r="K1311" i="46"/>
  <c r="G1312" i="46"/>
  <c r="H1312" i="46"/>
  <c r="I1312" i="46"/>
  <c r="J1312" i="46"/>
  <c r="K1312" i="46"/>
  <c r="G1313" i="46"/>
  <c r="H1313" i="46"/>
  <c r="I1313" i="46"/>
  <c r="J1313" i="46"/>
  <c r="K1313" i="46"/>
  <c r="G1314" i="46"/>
  <c r="H1314" i="46"/>
  <c r="I1314" i="46"/>
  <c r="J1314" i="46"/>
  <c r="K1314" i="46"/>
  <c r="G1315" i="46"/>
  <c r="H1315" i="46"/>
  <c r="I1315" i="46"/>
  <c r="J1315" i="46"/>
  <c r="K1315" i="46"/>
  <c r="G1316" i="46"/>
  <c r="H1316" i="46"/>
  <c r="I1316" i="46"/>
  <c r="J1316" i="46"/>
  <c r="K1316" i="46"/>
  <c r="G1317" i="46"/>
  <c r="H1317" i="46"/>
  <c r="I1317" i="46"/>
  <c r="J1317" i="46"/>
  <c r="K1317" i="46"/>
  <c r="G1318" i="46"/>
  <c r="H1318" i="46"/>
  <c r="I1318" i="46"/>
  <c r="J1318" i="46"/>
  <c r="K1318" i="46"/>
  <c r="G1319" i="46"/>
  <c r="H1319" i="46"/>
  <c r="I1319" i="46"/>
  <c r="J1319" i="46"/>
  <c r="K1319" i="46"/>
  <c r="G1320" i="46"/>
  <c r="H1320" i="46"/>
  <c r="I1320" i="46"/>
  <c r="J1320" i="46"/>
  <c r="K1320" i="46"/>
  <c r="G1321" i="46"/>
  <c r="H1321" i="46"/>
  <c r="I1321" i="46"/>
  <c r="J1321" i="46"/>
  <c r="K1321" i="46"/>
  <c r="G1322" i="46"/>
  <c r="H1322" i="46"/>
  <c r="I1322" i="46"/>
  <c r="J1322" i="46"/>
  <c r="K1322" i="46"/>
  <c r="G1323" i="46"/>
  <c r="H1323" i="46"/>
  <c r="I1323" i="46"/>
  <c r="J1323" i="46"/>
  <c r="K1323" i="46"/>
  <c r="G1324" i="46"/>
  <c r="H1324" i="46"/>
  <c r="I1324" i="46"/>
  <c r="J1324" i="46"/>
  <c r="K1324" i="46"/>
  <c r="G1325" i="46"/>
  <c r="H1325" i="46"/>
  <c r="I1325" i="46"/>
  <c r="J1325" i="46"/>
  <c r="K1325" i="46"/>
  <c r="G1326" i="46"/>
  <c r="H1326" i="46"/>
  <c r="I1326" i="46"/>
  <c r="J1326" i="46"/>
  <c r="K1326" i="46"/>
  <c r="G1327" i="46"/>
  <c r="H1327" i="46"/>
  <c r="I1327" i="46"/>
  <c r="J1327" i="46"/>
  <c r="K1327" i="46"/>
  <c r="G1328" i="46"/>
  <c r="H1328" i="46"/>
  <c r="I1328" i="46"/>
  <c r="J1328" i="46"/>
  <c r="K1328" i="46"/>
  <c r="G1329" i="46"/>
  <c r="H1329" i="46"/>
  <c r="I1329" i="46"/>
  <c r="J1329" i="46"/>
  <c r="K1329" i="46"/>
  <c r="G1330" i="46"/>
  <c r="H1330" i="46"/>
  <c r="I1330" i="46"/>
  <c r="J1330" i="46"/>
  <c r="K1330" i="46"/>
  <c r="G1331" i="46"/>
  <c r="H1331" i="46"/>
  <c r="I1331" i="46"/>
  <c r="J1331" i="46"/>
  <c r="K1331" i="46"/>
  <c r="G1332" i="46"/>
  <c r="H1332" i="46"/>
  <c r="I1332" i="46"/>
  <c r="J1332" i="46"/>
  <c r="K1332" i="46"/>
  <c r="G1333" i="46"/>
  <c r="H1333" i="46"/>
  <c r="I1333" i="46"/>
  <c r="J1333" i="46"/>
  <c r="K1333" i="46"/>
  <c r="G1334" i="46"/>
  <c r="H1334" i="46"/>
  <c r="I1334" i="46"/>
  <c r="J1334" i="46"/>
  <c r="K1334" i="46"/>
  <c r="G1335" i="46"/>
  <c r="H1335" i="46"/>
  <c r="I1335" i="46"/>
  <c r="J1335" i="46"/>
  <c r="K1335" i="46"/>
  <c r="G1336" i="46"/>
  <c r="H1336" i="46"/>
  <c r="I1336" i="46"/>
  <c r="J1336" i="46"/>
  <c r="K1336" i="46"/>
  <c r="G1337" i="46"/>
  <c r="H1337" i="46"/>
  <c r="I1337" i="46"/>
  <c r="J1337" i="46"/>
  <c r="K1337" i="46"/>
  <c r="G1338" i="46"/>
  <c r="H1338" i="46"/>
  <c r="I1338" i="46"/>
  <c r="J1338" i="46"/>
  <c r="K1338" i="46"/>
  <c r="G1339" i="46"/>
  <c r="H1339" i="46"/>
  <c r="I1339" i="46"/>
  <c r="J1339" i="46"/>
  <c r="K1339" i="46"/>
  <c r="G1340" i="46"/>
  <c r="H1340" i="46"/>
  <c r="I1340" i="46"/>
  <c r="J1340" i="46"/>
  <c r="K1340" i="46"/>
  <c r="G1341" i="46"/>
  <c r="H1341" i="46"/>
  <c r="I1341" i="46"/>
  <c r="J1341" i="46"/>
  <c r="K1341" i="46"/>
  <c r="G1342" i="46"/>
  <c r="H1342" i="46"/>
  <c r="I1342" i="46"/>
  <c r="J1342" i="46"/>
  <c r="K1342" i="46"/>
  <c r="G1343" i="46"/>
  <c r="H1343" i="46"/>
  <c r="I1343" i="46"/>
  <c r="J1343" i="46"/>
  <c r="K1343" i="46"/>
  <c r="G1344" i="46"/>
  <c r="H1344" i="46"/>
  <c r="I1344" i="46"/>
  <c r="J1344" i="46"/>
  <c r="K1344" i="46"/>
  <c r="G1345" i="46"/>
  <c r="H1345" i="46"/>
  <c r="I1345" i="46"/>
  <c r="J1345" i="46"/>
  <c r="K1345" i="46"/>
  <c r="G1346" i="46"/>
  <c r="H1346" i="46"/>
  <c r="I1346" i="46"/>
  <c r="J1346" i="46"/>
  <c r="K1346" i="46"/>
  <c r="G1347" i="46"/>
  <c r="H1347" i="46"/>
  <c r="I1347" i="46"/>
  <c r="J1347" i="46"/>
  <c r="K1347" i="46"/>
  <c r="G1348" i="46"/>
  <c r="H1348" i="46"/>
  <c r="I1348" i="46"/>
  <c r="J1348" i="46"/>
  <c r="K1348" i="46"/>
  <c r="G1349" i="46"/>
  <c r="H1349" i="46"/>
  <c r="I1349" i="46"/>
  <c r="J1349" i="46"/>
  <c r="K1349" i="46"/>
  <c r="G1350" i="46"/>
  <c r="H1350" i="46"/>
  <c r="I1350" i="46"/>
  <c r="J1350" i="46"/>
  <c r="K1350" i="46"/>
  <c r="G1351" i="46"/>
  <c r="H1351" i="46"/>
  <c r="I1351" i="46"/>
  <c r="J1351" i="46"/>
  <c r="K1351" i="46"/>
  <c r="G1352" i="46"/>
  <c r="H1352" i="46"/>
  <c r="I1352" i="46"/>
  <c r="J1352" i="46"/>
  <c r="K1352" i="46"/>
  <c r="G1353" i="46"/>
  <c r="H1353" i="46"/>
  <c r="I1353" i="46"/>
  <c r="J1353" i="46"/>
  <c r="K1353" i="46"/>
  <c r="G1354" i="46"/>
  <c r="H1354" i="46"/>
  <c r="I1354" i="46"/>
  <c r="J1354" i="46"/>
  <c r="K1354" i="46"/>
  <c r="G1355" i="46"/>
  <c r="H1355" i="46"/>
  <c r="I1355" i="46"/>
  <c r="J1355" i="46"/>
  <c r="K1355" i="46"/>
  <c r="G1356" i="46"/>
  <c r="H1356" i="46"/>
  <c r="I1356" i="46"/>
  <c r="J1356" i="46"/>
  <c r="K1356" i="46"/>
  <c r="G1357" i="46"/>
  <c r="H1357" i="46"/>
  <c r="I1357" i="46"/>
  <c r="J1357" i="46"/>
  <c r="K1357" i="46"/>
  <c r="G1358" i="46"/>
  <c r="H1358" i="46"/>
  <c r="I1358" i="46"/>
  <c r="J1358" i="46"/>
  <c r="K1358" i="46"/>
  <c r="G1359" i="46"/>
  <c r="H1359" i="46"/>
  <c r="I1359" i="46"/>
  <c r="J1359" i="46"/>
  <c r="K1359" i="46"/>
  <c r="G1360" i="46"/>
  <c r="H1360" i="46"/>
  <c r="I1360" i="46"/>
  <c r="J1360" i="46"/>
  <c r="K1360" i="46"/>
  <c r="G1361" i="46"/>
  <c r="H1361" i="46"/>
  <c r="I1361" i="46"/>
  <c r="J1361" i="46"/>
  <c r="K1361" i="46"/>
  <c r="G1362" i="46"/>
  <c r="H1362" i="46"/>
  <c r="I1362" i="46"/>
  <c r="J1362" i="46"/>
  <c r="K1362" i="46"/>
  <c r="G1363" i="46"/>
  <c r="H1363" i="46"/>
  <c r="I1363" i="46"/>
  <c r="J1363" i="46"/>
  <c r="K1363" i="46"/>
  <c r="G1364" i="46"/>
  <c r="H1364" i="46"/>
  <c r="I1364" i="46"/>
  <c r="J1364" i="46"/>
  <c r="K1364" i="46"/>
  <c r="G1365" i="46"/>
  <c r="H1365" i="46"/>
  <c r="I1365" i="46"/>
  <c r="J1365" i="46"/>
  <c r="K1365" i="46"/>
  <c r="G1366" i="46"/>
  <c r="H1366" i="46"/>
  <c r="I1366" i="46"/>
  <c r="J1366" i="46"/>
  <c r="K1366" i="46"/>
  <c r="G1367" i="46"/>
  <c r="H1367" i="46"/>
  <c r="I1367" i="46"/>
  <c r="J1367" i="46"/>
  <c r="K1367" i="46"/>
  <c r="G1368" i="46"/>
  <c r="H1368" i="46"/>
  <c r="I1368" i="46"/>
  <c r="J1368" i="46"/>
  <c r="K1368" i="46"/>
  <c r="G1369" i="46"/>
  <c r="H1369" i="46"/>
  <c r="I1369" i="46"/>
  <c r="J1369" i="46"/>
  <c r="K1369" i="46"/>
  <c r="G1370" i="46"/>
  <c r="H1370" i="46"/>
  <c r="I1370" i="46"/>
  <c r="J1370" i="46"/>
  <c r="K1370" i="46"/>
  <c r="G1371" i="46"/>
  <c r="H1371" i="46"/>
  <c r="I1371" i="46"/>
  <c r="J1371" i="46"/>
  <c r="K1371" i="46"/>
  <c r="G1372" i="46"/>
  <c r="H1372" i="46"/>
  <c r="I1372" i="46"/>
  <c r="J1372" i="46"/>
  <c r="K1372" i="46"/>
  <c r="G1373" i="46"/>
  <c r="H1373" i="46"/>
  <c r="I1373" i="46"/>
  <c r="J1373" i="46"/>
  <c r="K1373" i="46"/>
  <c r="G1374" i="46"/>
  <c r="H1374" i="46"/>
  <c r="I1374" i="46"/>
  <c r="J1374" i="46"/>
  <c r="K1374" i="46"/>
  <c r="G1375" i="46"/>
  <c r="H1375" i="46"/>
  <c r="I1375" i="46"/>
  <c r="J1375" i="46"/>
  <c r="K1375" i="46"/>
  <c r="G1376" i="46"/>
  <c r="H1376" i="46"/>
  <c r="I1376" i="46"/>
  <c r="J1376" i="46"/>
  <c r="K1376" i="46"/>
  <c r="G1377" i="46"/>
  <c r="H1377" i="46"/>
  <c r="I1377" i="46"/>
  <c r="J1377" i="46"/>
  <c r="K1377" i="46"/>
  <c r="G1378" i="46"/>
  <c r="H1378" i="46"/>
  <c r="I1378" i="46"/>
  <c r="J1378" i="46"/>
  <c r="K1378" i="46"/>
  <c r="G1379" i="46"/>
  <c r="H1379" i="46"/>
  <c r="I1379" i="46"/>
  <c r="J1379" i="46"/>
  <c r="K1379" i="46"/>
  <c r="G1380" i="46"/>
  <c r="H1380" i="46"/>
  <c r="I1380" i="46"/>
  <c r="J1380" i="46"/>
  <c r="K1380" i="46"/>
  <c r="G1381" i="46"/>
  <c r="H1381" i="46"/>
  <c r="I1381" i="46"/>
  <c r="J1381" i="46"/>
  <c r="K1381" i="46"/>
  <c r="G1382" i="46"/>
  <c r="H1382" i="46"/>
  <c r="I1382" i="46"/>
  <c r="J1382" i="46"/>
  <c r="K1382" i="46"/>
  <c r="G1383" i="46"/>
  <c r="H1383" i="46"/>
  <c r="I1383" i="46"/>
  <c r="J1383" i="46"/>
  <c r="K1383" i="46"/>
  <c r="G1384" i="46"/>
  <c r="H1384" i="46"/>
  <c r="I1384" i="46"/>
  <c r="J1384" i="46"/>
  <c r="K1384" i="46"/>
  <c r="G1385" i="46"/>
  <c r="H1385" i="46"/>
  <c r="I1385" i="46"/>
  <c r="J1385" i="46"/>
  <c r="K1385" i="46"/>
  <c r="G1386" i="46"/>
  <c r="H1386" i="46"/>
  <c r="I1386" i="46"/>
  <c r="J1386" i="46"/>
  <c r="K1386" i="46"/>
  <c r="G1387" i="46"/>
  <c r="H1387" i="46"/>
  <c r="I1387" i="46"/>
  <c r="J1387" i="46"/>
  <c r="K1387" i="46"/>
  <c r="G1388" i="46"/>
  <c r="H1388" i="46"/>
  <c r="I1388" i="46"/>
  <c r="J1388" i="46"/>
  <c r="K1388" i="46"/>
  <c r="G1389" i="46"/>
  <c r="H1389" i="46"/>
  <c r="I1389" i="46"/>
  <c r="J1389" i="46"/>
  <c r="K1389" i="46"/>
  <c r="G1390" i="46"/>
  <c r="H1390" i="46"/>
  <c r="I1390" i="46"/>
  <c r="J1390" i="46"/>
  <c r="K1390" i="46"/>
  <c r="G1391" i="46"/>
  <c r="H1391" i="46"/>
  <c r="I1391" i="46"/>
  <c r="J1391" i="46"/>
  <c r="K1391" i="46"/>
  <c r="G1392" i="46"/>
  <c r="H1392" i="46"/>
  <c r="I1392" i="46"/>
  <c r="J1392" i="46"/>
  <c r="K1392" i="46"/>
  <c r="G1393" i="46"/>
  <c r="H1393" i="46"/>
  <c r="I1393" i="46"/>
  <c r="J1393" i="46"/>
  <c r="K1393" i="46"/>
  <c r="G1394" i="46"/>
  <c r="H1394" i="46"/>
  <c r="I1394" i="46"/>
  <c r="J1394" i="46"/>
  <c r="K1394" i="46"/>
  <c r="G1395" i="46"/>
  <c r="H1395" i="46"/>
  <c r="I1395" i="46"/>
  <c r="J1395" i="46"/>
  <c r="K1395" i="46"/>
  <c r="G1396" i="46"/>
  <c r="H1396" i="46"/>
  <c r="I1396" i="46"/>
  <c r="J1396" i="46"/>
  <c r="K1396" i="46"/>
  <c r="G1397" i="46"/>
  <c r="H1397" i="46"/>
  <c r="I1397" i="46"/>
  <c r="J1397" i="46"/>
  <c r="K1397" i="46"/>
  <c r="G1398" i="46"/>
  <c r="H1398" i="46"/>
  <c r="I1398" i="46"/>
  <c r="J1398" i="46"/>
  <c r="K1398" i="46"/>
  <c r="G1399" i="46"/>
  <c r="H1399" i="46"/>
  <c r="I1399" i="46"/>
  <c r="J1399" i="46"/>
  <c r="K1399" i="46"/>
  <c r="G1400" i="46"/>
  <c r="H1400" i="46"/>
  <c r="I1400" i="46"/>
  <c r="J1400" i="46"/>
  <c r="K1400" i="46"/>
  <c r="G1401" i="46"/>
  <c r="H1401" i="46"/>
  <c r="I1401" i="46"/>
  <c r="J1401" i="46"/>
  <c r="K1401" i="46"/>
  <c r="G1402" i="46"/>
  <c r="H1402" i="46"/>
  <c r="I1402" i="46"/>
  <c r="J1402" i="46"/>
  <c r="K1402" i="46"/>
  <c r="G1403" i="46"/>
  <c r="H1403" i="46"/>
  <c r="I1403" i="46"/>
  <c r="J1403" i="46"/>
  <c r="K1403" i="46"/>
  <c r="G1404" i="46"/>
  <c r="H1404" i="46"/>
  <c r="I1404" i="46"/>
  <c r="J1404" i="46"/>
  <c r="K1404" i="46"/>
  <c r="G1405" i="46"/>
  <c r="H1405" i="46"/>
  <c r="I1405" i="46"/>
  <c r="J1405" i="46"/>
  <c r="K1405" i="46"/>
  <c r="G1406" i="46"/>
  <c r="H1406" i="46"/>
  <c r="I1406" i="46"/>
  <c r="J1406" i="46"/>
  <c r="K1406" i="46"/>
  <c r="G1407" i="46"/>
  <c r="H1407" i="46"/>
  <c r="I1407" i="46"/>
  <c r="J1407" i="46"/>
  <c r="K1407" i="46"/>
  <c r="G1408" i="46"/>
  <c r="H1408" i="46"/>
  <c r="I1408" i="46"/>
  <c r="J1408" i="46"/>
  <c r="K1408" i="46"/>
  <c r="G1409" i="46"/>
  <c r="H1409" i="46"/>
  <c r="I1409" i="46"/>
  <c r="J1409" i="46"/>
  <c r="K1409" i="46"/>
  <c r="G1410" i="46"/>
  <c r="H1410" i="46"/>
  <c r="I1410" i="46"/>
  <c r="J1410" i="46"/>
  <c r="K1410" i="46"/>
  <c r="G1411" i="46"/>
  <c r="H1411" i="46"/>
  <c r="I1411" i="46"/>
  <c r="J1411" i="46"/>
  <c r="K1411" i="46"/>
  <c r="G1412" i="46"/>
  <c r="H1412" i="46"/>
  <c r="I1412" i="46"/>
  <c r="J1412" i="46"/>
  <c r="K1412" i="46"/>
  <c r="G1413" i="46"/>
  <c r="H1413" i="46"/>
  <c r="I1413" i="46"/>
  <c r="J1413" i="46"/>
  <c r="K1413" i="46"/>
  <c r="G1414" i="46"/>
  <c r="H1414" i="46"/>
  <c r="I1414" i="46"/>
  <c r="J1414" i="46"/>
  <c r="K1414" i="46"/>
  <c r="G1415" i="46"/>
  <c r="H1415" i="46"/>
  <c r="I1415" i="46"/>
  <c r="J1415" i="46"/>
  <c r="K1415" i="46"/>
  <c r="G1416" i="46"/>
  <c r="H1416" i="46"/>
  <c r="I1416" i="46"/>
  <c r="J1416" i="46"/>
  <c r="K1416" i="46"/>
  <c r="G1417" i="46"/>
  <c r="H1417" i="46"/>
  <c r="I1417" i="46"/>
  <c r="J1417" i="46"/>
  <c r="K1417" i="46"/>
  <c r="G1418" i="46"/>
  <c r="H1418" i="46"/>
  <c r="I1418" i="46"/>
  <c r="J1418" i="46"/>
  <c r="K1418" i="46"/>
  <c r="G1419" i="46"/>
  <c r="H1419" i="46"/>
  <c r="I1419" i="46"/>
  <c r="J1419" i="46"/>
  <c r="K1419" i="46"/>
  <c r="G1420" i="46"/>
  <c r="H1420" i="46"/>
  <c r="I1420" i="46"/>
  <c r="J1420" i="46"/>
  <c r="K1420" i="46"/>
  <c r="G1421" i="46"/>
  <c r="H1421" i="46"/>
  <c r="I1421" i="46"/>
  <c r="J1421" i="46"/>
  <c r="K1421" i="46"/>
  <c r="G1422" i="46"/>
  <c r="H1422" i="46"/>
  <c r="I1422" i="46"/>
  <c r="J1422" i="46"/>
  <c r="K1422" i="46"/>
  <c r="G1423" i="46"/>
  <c r="H1423" i="46"/>
  <c r="I1423" i="46"/>
  <c r="J1423" i="46"/>
  <c r="K1423" i="46"/>
  <c r="G1424" i="46"/>
  <c r="H1424" i="46"/>
  <c r="I1424" i="46"/>
  <c r="J1424" i="46"/>
  <c r="K1424" i="46"/>
  <c r="G1425" i="46"/>
  <c r="H1425" i="46"/>
  <c r="I1425" i="46"/>
  <c r="J1425" i="46"/>
  <c r="K1425" i="46"/>
  <c r="G1426" i="46"/>
  <c r="H1426" i="46"/>
  <c r="I1426" i="46"/>
  <c r="J1426" i="46"/>
  <c r="K1426" i="46"/>
  <c r="G1427" i="46"/>
  <c r="H1427" i="46"/>
  <c r="I1427" i="46"/>
  <c r="J1427" i="46"/>
  <c r="K1427" i="46"/>
  <c r="G1428" i="46"/>
  <c r="H1428" i="46"/>
  <c r="I1428" i="46"/>
  <c r="J1428" i="46"/>
  <c r="K1428" i="46"/>
  <c r="G1429" i="46"/>
  <c r="H1429" i="46"/>
  <c r="I1429" i="46"/>
  <c r="J1429" i="46"/>
  <c r="K1429" i="46"/>
  <c r="G1430" i="46"/>
  <c r="H1430" i="46"/>
  <c r="I1430" i="46"/>
  <c r="J1430" i="46"/>
  <c r="K1430" i="46"/>
  <c r="G1431" i="46"/>
  <c r="H1431" i="46"/>
  <c r="I1431" i="46"/>
  <c r="J1431" i="46"/>
  <c r="K1431" i="46"/>
  <c r="G1432" i="46"/>
  <c r="H1432" i="46"/>
  <c r="I1432" i="46"/>
  <c r="J1432" i="46"/>
  <c r="K1432" i="46"/>
  <c r="G1433" i="46"/>
  <c r="H1433" i="46"/>
  <c r="I1433" i="46"/>
  <c r="J1433" i="46"/>
  <c r="K1433" i="46"/>
  <c r="G1434" i="46"/>
  <c r="H1434" i="46"/>
  <c r="I1434" i="46"/>
  <c r="J1434" i="46"/>
  <c r="K1434" i="46"/>
  <c r="G1435" i="46"/>
  <c r="H1435" i="46"/>
  <c r="I1435" i="46"/>
  <c r="J1435" i="46"/>
  <c r="K1435" i="46"/>
  <c r="G1436" i="46"/>
  <c r="H1436" i="46"/>
  <c r="I1436" i="46"/>
  <c r="J1436" i="46"/>
  <c r="K1436" i="46"/>
  <c r="G1437" i="46"/>
  <c r="H1437" i="46"/>
  <c r="I1437" i="46"/>
  <c r="J1437" i="46"/>
  <c r="K1437" i="46"/>
  <c r="G1438" i="46"/>
  <c r="H1438" i="46"/>
  <c r="I1438" i="46"/>
  <c r="J1438" i="46"/>
  <c r="K1438" i="46"/>
  <c r="G1439" i="46"/>
  <c r="H1439" i="46"/>
  <c r="I1439" i="46"/>
  <c r="J1439" i="46"/>
  <c r="K1439" i="46"/>
  <c r="G1440" i="46"/>
  <c r="H1440" i="46"/>
  <c r="I1440" i="46"/>
  <c r="J1440" i="46"/>
  <c r="K1440" i="46"/>
  <c r="G1441" i="46"/>
  <c r="H1441" i="46"/>
  <c r="I1441" i="46"/>
  <c r="J1441" i="46"/>
  <c r="K1441" i="46"/>
  <c r="G1442" i="46"/>
  <c r="H1442" i="46"/>
  <c r="I1442" i="46"/>
  <c r="J1442" i="46"/>
  <c r="K1442" i="46"/>
  <c r="G1443" i="46"/>
  <c r="H1443" i="46"/>
  <c r="I1443" i="46"/>
  <c r="J1443" i="46"/>
  <c r="K1443" i="46"/>
  <c r="G1444" i="46"/>
  <c r="H1444" i="46"/>
  <c r="I1444" i="46"/>
  <c r="J1444" i="46"/>
  <c r="K1444" i="46"/>
  <c r="G1445" i="46"/>
  <c r="H1445" i="46"/>
  <c r="I1445" i="46"/>
  <c r="J1445" i="46"/>
  <c r="K1445" i="46"/>
  <c r="G1446" i="46"/>
  <c r="H1446" i="46"/>
  <c r="I1446" i="46"/>
  <c r="J1446" i="46"/>
  <c r="K1446" i="46"/>
  <c r="G1447" i="46"/>
  <c r="H1447" i="46"/>
  <c r="I1447" i="46"/>
  <c r="J1447" i="46"/>
  <c r="K1447" i="46"/>
  <c r="G1448" i="46"/>
  <c r="H1448" i="46"/>
  <c r="I1448" i="46"/>
  <c r="J1448" i="46"/>
  <c r="K1448" i="46"/>
  <c r="G1449" i="46"/>
  <c r="H1449" i="46"/>
  <c r="I1449" i="46"/>
  <c r="J1449" i="46"/>
  <c r="K1449" i="46"/>
  <c r="G1450" i="46"/>
  <c r="H1450" i="46"/>
  <c r="I1450" i="46"/>
  <c r="J1450" i="46"/>
  <c r="K1450" i="46"/>
  <c r="G1451" i="46"/>
  <c r="H1451" i="46"/>
  <c r="I1451" i="46"/>
  <c r="J1451" i="46"/>
  <c r="K1451" i="46"/>
  <c r="G1452" i="46"/>
  <c r="H1452" i="46"/>
  <c r="I1452" i="46"/>
  <c r="J1452" i="46"/>
  <c r="K1452" i="46"/>
  <c r="G1453" i="46"/>
  <c r="H1453" i="46"/>
  <c r="I1453" i="46"/>
  <c r="J1453" i="46"/>
  <c r="K1453" i="46"/>
  <c r="G1454" i="46"/>
  <c r="H1454" i="46"/>
  <c r="I1454" i="46"/>
  <c r="J1454" i="46"/>
  <c r="K1454" i="46"/>
  <c r="G1455" i="46"/>
  <c r="H1455" i="46"/>
  <c r="I1455" i="46"/>
  <c r="J1455" i="46"/>
  <c r="K1455" i="46"/>
  <c r="G1456" i="46"/>
  <c r="H1456" i="46"/>
  <c r="I1456" i="46"/>
  <c r="J1456" i="46"/>
  <c r="K1456" i="46"/>
  <c r="G1457" i="46"/>
  <c r="H1457" i="46"/>
  <c r="I1457" i="46"/>
  <c r="J1457" i="46"/>
  <c r="K1457" i="46"/>
  <c r="G1458" i="46"/>
  <c r="H1458" i="46"/>
  <c r="I1458" i="46"/>
  <c r="J1458" i="46"/>
  <c r="K1458" i="46"/>
  <c r="G1459" i="46"/>
  <c r="H1459" i="46"/>
  <c r="I1459" i="46"/>
  <c r="J1459" i="46"/>
  <c r="K1459" i="46"/>
  <c r="G1460" i="46"/>
  <c r="H1460" i="46"/>
  <c r="I1460" i="46"/>
  <c r="J1460" i="46"/>
  <c r="K1460" i="46"/>
  <c r="G1461" i="46"/>
  <c r="H1461" i="46"/>
  <c r="I1461" i="46"/>
  <c r="J1461" i="46"/>
  <c r="K1461" i="46"/>
  <c r="G1462" i="46"/>
  <c r="H1462" i="46"/>
  <c r="I1462" i="46"/>
  <c r="J1462" i="46"/>
  <c r="K1462" i="46"/>
  <c r="G1463" i="46"/>
  <c r="H1463" i="46"/>
  <c r="I1463" i="46"/>
  <c r="J1463" i="46"/>
  <c r="K1463" i="46"/>
  <c r="G1464" i="46"/>
  <c r="H1464" i="46"/>
  <c r="I1464" i="46"/>
  <c r="J1464" i="46"/>
  <c r="K1464" i="46"/>
  <c r="G1465" i="46"/>
  <c r="H1465" i="46"/>
  <c r="I1465" i="46"/>
  <c r="J1465" i="46"/>
  <c r="K1465" i="46"/>
  <c r="G1466" i="46"/>
  <c r="H1466" i="46"/>
  <c r="I1466" i="46"/>
  <c r="J1466" i="46"/>
  <c r="K1466" i="46"/>
  <c r="G1467" i="46"/>
  <c r="H1467" i="46"/>
  <c r="I1467" i="46"/>
  <c r="J1467" i="46"/>
  <c r="K1467" i="46"/>
  <c r="G1468" i="46"/>
  <c r="H1468" i="46"/>
  <c r="I1468" i="46"/>
  <c r="J1468" i="46"/>
  <c r="K1468" i="46"/>
  <c r="G1469" i="46"/>
  <c r="H1469" i="46"/>
  <c r="I1469" i="46"/>
  <c r="J1469" i="46"/>
  <c r="K1469" i="46"/>
  <c r="G1470" i="46"/>
  <c r="H1470" i="46"/>
  <c r="I1470" i="46"/>
  <c r="J1470" i="46"/>
  <c r="K1470" i="46"/>
  <c r="G1471" i="46"/>
  <c r="H1471" i="46"/>
  <c r="I1471" i="46"/>
  <c r="J1471" i="46"/>
  <c r="K1471" i="46"/>
  <c r="G1472" i="46"/>
  <c r="H1472" i="46"/>
  <c r="I1472" i="46"/>
  <c r="J1472" i="46"/>
  <c r="K1472" i="46"/>
  <c r="G1473" i="46"/>
  <c r="H1473" i="46"/>
  <c r="I1473" i="46"/>
  <c r="J1473" i="46"/>
  <c r="K1473" i="46"/>
  <c r="G1474" i="46"/>
  <c r="H1474" i="46"/>
  <c r="I1474" i="46"/>
  <c r="J1474" i="46"/>
  <c r="K1474" i="46"/>
  <c r="G1475" i="46"/>
  <c r="H1475" i="46"/>
  <c r="I1475" i="46"/>
  <c r="J1475" i="46"/>
  <c r="K1475" i="46"/>
  <c r="G1476" i="46"/>
  <c r="H1476" i="46"/>
  <c r="I1476" i="46"/>
  <c r="J1476" i="46"/>
  <c r="K1476" i="46"/>
  <c r="G1477" i="46"/>
  <c r="H1477" i="46"/>
  <c r="I1477" i="46"/>
  <c r="J1477" i="46"/>
  <c r="K1477" i="46"/>
  <c r="G1478" i="46"/>
  <c r="H1478" i="46"/>
  <c r="I1478" i="46"/>
  <c r="J1478" i="46"/>
  <c r="K1478" i="46"/>
  <c r="G1479" i="46"/>
  <c r="H1479" i="46"/>
  <c r="I1479" i="46"/>
  <c r="J1479" i="46"/>
  <c r="K1479" i="46"/>
  <c r="G1480" i="46"/>
  <c r="H1480" i="46"/>
  <c r="I1480" i="46"/>
  <c r="J1480" i="46"/>
  <c r="K1480" i="46"/>
  <c r="G1481" i="46"/>
  <c r="H1481" i="46"/>
  <c r="I1481" i="46"/>
  <c r="J1481" i="46"/>
  <c r="K1481" i="46"/>
  <c r="G1482" i="46"/>
  <c r="H1482" i="46"/>
  <c r="I1482" i="46"/>
  <c r="J1482" i="46"/>
  <c r="K1482" i="46"/>
  <c r="G1483" i="46"/>
  <c r="H1483" i="46"/>
  <c r="I1483" i="46"/>
  <c r="J1483" i="46"/>
  <c r="K1483" i="46"/>
  <c r="G1484" i="46"/>
  <c r="H1484" i="46"/>
  <c r="I1484" i="46"/>
  <c r="J1484" i="46"/>
  <c r="K1484" i="46"/>
  <c r="G1485" i="46"/>
  <c r="H1485" i="46"/>
  <c r="I1485" i="46"/>
  <c r="J1485" i="46"/>
  <c r="K1485" i="46"/>
  <c r="G1486" i="46"/>
  <c r="H1486" i="46"/>
  <c r="I1486" i="46"/>
  <c r="J1486" i="46"/>
  <c r="K1486" i="46"/>
  <c r="G1487" i="46"/>
  <c r="H1487" i="46"/>
  <c r="I1487" i="46"/>
  <c r="J1487" i="46"/>
  <c r="K1487" i="46"/>
  <c r="G1488" i="46"/>
  <c r="H1488" i="46"/>
  <c r="I1488" i="46"/>
  <c r="J1488" i="46"/>
  <c r="K1488" i="46"/>
  <c r="G1489" i="46"/>
  <c r="H1489" i="46"/>
  <c r="I1489" i="46"/>
  <c r="J1489" i="46"/>
  <c r="K1489" i="46"/>
  <c r="G1490" i="46"/>
  <c r="H1490" i="46"/>
  <c r="I1490" i="46"/>
  <c r="J1490" i="46"/>
  <c r="K1490" i="46"/>
  <c r="G1491" i="46"/>
  <c r="H1491" i="46"/>
  <c r="I1491" i="46"/>
  <c r="J1491" i="46"/>
  <c r="K1491" i="46"/>
  <c r="G1492" i="46"/>
  <c r="H1492" i="46"/>
  <c r="I1492" i="46"/>
  <c r="J1492" i="46"/>
  <c r="K1492" i="46"/>
  <c r="G1493" i="46"/>
  <c r="H1493" i="46"/>
  <c r="I1493" i="46"/>
  <c r="J1493" i="46"/>
  <c r="K1493" i="46"/>
  <c r="G1494" i="46"/>
  <c r="H1494" i="46"/>
  <c r="I1494" i="46"/>
  <c r="J1494" i="46"/>
  <c r="K1494" i="46"/>
  <c r="G1495" i="46"/>
  <c r="H1495" i="46"/>
  <c r="I1495" i="46"/>
  <c r="J1495" i="46"/>
  <c r="K1495" i="46"/>
  <c r="G1496" i="46"/>
  <c r="H1496" i="46"/>
  <c r="I1496" i="46"/>
  <c r="J1496" i="46"/>
  <c r="K1496" i="46"/>
  <c r="G1497" i="46"/>
  <c r="H1497" i="46"/>
  <c r="I1497" i="46"/>
  <c r="J1497" i="46"/>
  <c r="K1497" i="46"/>
  <c r="G1498" i="46"/>
  <c r="H1498" i="46"/>
  <c r="I1498" i="46"/>
  <c r="J1498" i="46"/>
  <c r="K1498" i="46"/>
  <c r="G1499" i="46"/>
  <c r="H1499" i="46"/>
  <c r="I1499" i="46"/>
  <c r="J1499" i="46"/>
  <c r="K1499" i="46"/>
  <c r="G1500" i="46"/>
  <c r="H1500" i="46"/>
  <c r="I1500" i="46"/>
  <c r="J1500" i="46"/>
  <c r="K1500" i="46"/>
  <c r="G1501" i="46"/>
  <c r="H1501" i="46"/>
  <c r="I1501" i="46"/>
  <c r="J1501" i="46"/>
  <c r="K1501" i="46"/>
  <c r="G1502" i="46"/>
  <c r="H1502" i="46"/>
  <c r="I1502" i="46"/>
  <c r="J1502" i="46"/>
  <c r="K1502" i="46"/>
  <c r="G1503" i="46"/>
  <c r="H1503" i="46"/>
  <c r="I1503" i="46"/>
  <c r="J1503" i="46"/>
  <c r="K1503" i="46"/>
  <c r="G1504" i="46"/>
  <c r="H1504" i="46"/>
  <c r="I1504" i="46"/>
  <c r="J1504" i="46"/>
  <c r="K1504" i="46"/>
  <c r="G1505" i="46"/>
  <c r="H1505" i="46"/>
  <c r="I1505" i="46"/>
  <c r="J1505" i="46"/>
  <c r="K1505" i="46"/>
  <c r="G1506" i="46"/>
  <c r="H1506" i="46"/>
  <c r="I1506" i="46"/>
  <c r="J1506" i="46"/>
  <c r="K1506" i="46"/>
  <c r="G1507" i="46"/>
  <c r="H1507" i="46"/>
  <c r="I1507" i="46"/>
  <c r="J1507" i="46"/>
  <c r="K1507" i="46"/>
  <c r="G1508" i="46"/>
  <c r="H1508" i="46"/>
  <c r="I1508" i="46"/>
  <c r="J1508" i="46"/>
  <c r="K1508" i="46"/>
  <c r="G1509" i="46"/>
  <c r="H1509" i="46"/>
  <c r="I1509" i="46"/>
  <c r="J1509" i="46"/>
  <c r="K1509" i="46"/>
  <c r="G1510" i="46"/>
  <c r="H1510" i="46"/>
  <c r="I1510" i="46"/>
  <c r="J1510" i="46"/>
  <c r="K1510" i="46"/>
  <c r="G1511" i="46"/>
  <c r="H1511" i="46"/>
  <c r="I1511" i="46"/>
  <c r="J1511" i="46"/>
  <c r="K1511" i="46"/>
  <c r="G1512" i="46"/>
  <c r="H1512" i="46"/>
  <c r="I1512" i="46"/>
  <c r="J1512" i="46"/>
  <c r="K1512" i="46"/>
  <c r="G1513" i="46"/>
  <c r="H1513" i="46"/>
  <c r="I1513" i="46"/>
  <c r="J1513" i="46"/>
  <c r="K1513" i="46"/>
  <c r="G1514" i="46"/>
  <c r="H1514" i="46"/>
  <c r="I1514" i="46"/>
  <c r="J1514" i="46"/>
  <c r="K1514" i="46"/>
  <c r="G1515" i="46"/>
  <c r="H1515" i="46"/>
  <c r="I1515" i="46"/>
  <c r="J1515" i="46"/>
  <c r="K1515" i="46"/>
  <c r="G1516" i="46"/>
  <c r="H1516" i="46"/>
  <c r="I1516" i="46"/>
  <c r="J1516" i="46"/>
  <c r="K1516" i="46"/>
  <c r="G1517" i="46"/>
  <c r="H1517" i="46"/>
  <c r="I1517" i="46"/>
  <c r="J1517" i="46"/>
  <c r="K1517" i="46"/>
  <c r="G1518" i="46"/>
  <c r="H1518" i="46"/>
  <c r="I1518" i="46"/>
  <c r="J1518" i="46"/>
  <c r="K1518" i="46"/>
  <c r="G1519" i="46"/>
  <c r="H1519" i="46"/>
  <c r="I1519" i="46"/>
  <c r="J1519" i="46"/>
  <c r="K1519" i="46"/>
  <c r="G1520" i="46"/>
  <c r="H1520" i="46"/>
  <c r="I1520" i="46"/>
  <c r="J1520" i="46"/>
  <c r="K1520" i="46"/>
  <c r="G1521" i="46"/>
  <c r="H1521" i="46"/>
  <c r="I1521" i="46"/>
  <c r="J1521" i="46"/>
  <c r="K1521" i="46"/>
  <c r="G1522" i="46"/>
  <c r="H1522" i="46"/>
  <c r="I1522" i="46"/>
  <c r="J1522" i="46"/>
  <c r="K1522" i="46"/>
  <c r="G1523" i="46"/>
  <c r="H1523" i="46"/>
  <c r="I1523" i="46"/>
  <c r="J1523" i="46"/>
  <c r="K1523" i="46"/>
  <c r="G1524" i="46"/>
  <c r="H1524" i="46"/>
  <c r="I1524" i="46"/>
  <c r="J1524" i="46"/>
  <c r="K1524" i="46"/>
  <c r="G1525" i="46"/>
  <c r="H1525" i="46"/>
  <c r="I1525" i="46"/>
  <c r="J1525" i="46"/>
  <c r="K1525" i="46"/>
  <c r="G1526" i="46"/>
  <c r="H1526" i="46"/>
  <c r="I1526" i="46"/>
  <c r="J1526" i="46"/>
  <c r="K1526" i="46"/>
  <c r="G1527" i="46"/>
  <c r="H1527" i="46"/>
  <c r="I1527" i="46"/>
  <c r="J1527" i="46"/>
  <c r="K1527" i="46"/>
  <c r="G1528" i="46"/>
  <c r="H1528" i="46"/>
  <c r="I1528" i="46"/>
  <c r="J1528" i="46"/>
  <c r="K1528" i="46"/>
  <c r="G1529" i="46"/>
  <c r="H1529" i="46"/>
  <c r="I1529" i="46"/>
  <c r="J1529" i="46"/>
  <c r="K1529" i="46"/>
  <c r="G1530" i="46"/>
  <c r="H1530" i="46"/>
  <c r="I1530" i="46"/>
  <c r="J1530" i="46"/>
  <c r="K1530" i="46"/>
  <c r="G1531" i="46"/>
  <c r="H1531" i="46"/>
  <c r="I1531" i="46"/>
  <c r="J1531" i="46"/>
  <c r="K1531" i="46"/>
  <c r="G1532" i="46"/>
  <c r="H1532" i="46"/>
  <c r="I1532" i="46"/>
  <c r="J1532" i="46"/>
  <c r="K1532" i="46"/>
  <c r="G1533" i="46"/>
  <c r="H1533" i="46"/>
  <c r="I1533" i="46"/>
  <c r="J1533" i="46"/>
  <c r="K1533" i="46"/>
  <c r="G1534" i="46"/>
  <c r="H1534" i="46"/>
  <c r="I1534" i="46"/>
  <c r="J1534" i="46"/>
  <c r="K1534" i="46"/>
  <c r="G1535" i="46"/>
  <c r="H1535" i="46"/>
  <c r="I1535" i="46"/>
  <c r="J1535" i="46"/>
  <c r="K1535" i="46"/>
  <c r="G1536" i="46"/>
  <c r="H1536" i="46"/>
  <c r="I1536" i="46"/>
  <c r="J1536" i="46"/>
  <c r="K1536" i="46"/>
  <c r="G1537" i="46"/>
  <c r="H1537" i="46"/>
  <c r="I1537" i="46"/>
  <c r="J1537" i="46"/>
  <c r="K1537" i="46"/>
  <c r="G1538" i="46"/>
  <c r="H1538" i="46"/>
  <c r="I1538" i="46"/>
  <c r="J1538" i="46"/>
  <c r="K1538" i="46"/>
  <c r="G1539" i="46"/>
  <c r="H1539" i="46"/>
  <c r="I1539" i="46"/>
  <c r="J1539" i="46"/>
  <c r="K1539" i="46"/>
  <c r="G1540" i="46"/>
  <c r="H1540" i="46"/>
  <c r="I1540" i="46"/>
  <c r="J1540" i="46"/>
  <c r="K1540" i="46"/>
  <c r="G1541" i="46"/>
  <c r="H1541" i="46"/>
  <c r="I1541" i="46"/>
  <c r="J1541" i="46"/>
  <c r="K1541" i="46"/>
  <c r="G1542" i="46"/>
  <c r="H1542" i="46"/>
  <c r="I1542" i="46"/>
  <c r="J1542" i="46"/>
  <c r="K1542" i="46"/>
  <c r="G1543" i="46"/>
  <c r="H1543" i="46"/>
  <c r="I1543" i="46"/>
  <c r="J1543" i="46"/>
  <c r="K1543" i="46"/>
  <c r="G1544" i="46"/>
  <c r="H1544" i="46"/>
  <c r="I1544" i="46"/>
  <c r="J1544" i="46"/>
  <c r="K1544" i="46"/>
  <c r="G1545" i="46"/>
  <c r="H1545" i="46"/>
  <c r="I1545" i="46"/>
  <c r="J1545" i="46"/>
  <c r="K1545" i="46"/>
  <c r="G1546" i="46"/>
  <c r="H1546" i="46"/>
  <c r="I1546" i="46"/>
  <c r="J1546" i="46"/>
  <c r="K1546" i="46"/>
  <c r="G1547" i="46"/>
  <c r="H1547" i="46"/>
  <c r="I1547" i="46"/>
  <c r="J1547" i="46"/>
  <c r="K1547" i="46"/>
  <c r="G1548" i="46"/>
  <c r="H1548" i="46"/>
  <c r="I1548" i="46"/>
  <c r="J1548" i="46"/>
  <c r="K1548" i="46"/>
  <c r="G1549" i="46"/>
  <c r="H1549" i="46"/>
  <c r="I1549" i="46"/>
  <c r="J1549" i="46"/>
  <c r="K1549" i="46"/>
  <c r="G1550" i="46"/>
  <c r="H1550" i="46"/>
  <c r="I1550" i="46"/>
  <c r="J1550" i="46"/>
  <c r="K1550" i="46"/>
  <c r="G1551" i="46"/>
  <c r="H1551" i="46"/>
  <c r="I1551" i="46"/>
  <c r="J1551" i="46"/>
  <c r="K1551" i="46"/>
  <c r="G1552" i="46"/>
  <c r="H1552" i="46"/>
  <c r="I1552" i="46"/>
  <c r="J1552" i="46"/>
  <c r="K1552" i="46"/>
  <c r="G1553" i="46"/>
  <c r="H1553" i="46"/>
  <c r="I1553" i="46"/>
  <c r="J1553" i="46"/>
  <c r="K1553" i="46"/>
  <c r="G1554" i="46"/>
  <c r="H1554" i="46"/>
  <c r="I1554" i="46"/>
  <c r="J1554" i="46"/>
  <c r="K1554" i="46"/>
  <c r="G1555" i="46"/>
  <c r="H1555" i="46"/>
  <c r="I1555" i="46"/>
  <c r="J1555" i="46"/>
  <c r="K1555" i="46"/>
  <c r="G1556" i="46"/>
  <c r="H1556" i="46"/>
  <c r="I1556" i="46"/>
  <c r="J1556" i="46"/>
  <c r="K1556" i="46"/>
  <c r="G1557" i="46"/>
  <c r="H1557" i="46"/>
  <c r="I1557" i="46"/>
  <c r="J1557" i="46"/>
  <c r="K1557" i="46"/>
  <c r="G1558" i="46"/>
  <c r="H1558" i="46"/>
  <c r="I1558" i="46"/>
  <c r="J1558" i="46"/>
  <c r="K1558" i="46"/>
  <c r="G1559" i="46"/>
  <c r="H1559" i="46"/>
  <c r="I1559" i="46"/>
  <c r="J1559" i="46"/>
  <c r="K1559" i="46"/>
  <c r="G1560" i="46"/>
  <c r="H1560" i="46"/>
  <c r="I1560" i="46"/>
  <c r="J1560" i="46"/>
  <c r="K1560" i="46"/>
  <c r="G1561" i="46"/>
  <c r="H1561" i="46"/>
  <c r="I1561" i="46"/>
  <c r="J1561" i="46"/>
  <c r="K1561" i="46"/>
  <c r="G1562" i="46"/>
  <c r="H1562" i="46"/>
  <c r="I1562" i="46"/>
  <c r="J1562" i="46"/>
  <c r="K1562" i="46"/>
  <c r="G1563" i="46"/>
  <c r="H1563" i="46"/>
  <c r="I1563" i="46"/>
  <c r="J1563" i="46"/>
  <c r="K1563" i="46"/>
  <c r="G1564" i="46"/>
  <c r="H1564" i="46"/>
  <c r="I1564" i="46"/>
  <c r="J1564" i="46"/>
  <c r="K1564" i="46"/>
  <c r="G1565" i="46"/>
  <c r="H1565" i="46"/>
  <c r="I1565" i="46"/>
  <c r="J1565" i="46"/>
  <c r="K1565" i="46"/>
  <c r="G1566" i="46"/>
  <c r="H1566" i="46"/>
  <c r="I1566" i="46"/>
  <c r="J1566" i="46"/>
  <c r="K1566" i="46"/>
  <c r="G1567" i="46"/>
  <c r="H1567" i="46"/>
  <c r="I1567" i="46"/>
  <c r="J1567" i="46"/>
  <c r="K1567" i="46"/>
  <c r="G1568" i="46"/>
  <c r="H1568" i="46"/>
  <c r="I1568" i="46"/>
  <c r="J1568" i="46"/>
  <c r="K1568" i="46"/>
  <c r="G1569" i="46"/>
  <c r="H1569" i="46"/>
  <c r="I1569" i="46"/>
  <c r="J1569" i="46"/>
  <c r="K1569" i="46"/>
  <c r="G1570" i="46"/>
  <c r="H1570" i="46"/>
  <c r="I1570" i="46"/>
  <c r="J1570" i="46"/>
  <c r="K1570" i="46"/>
  <c r="G1571" i="46"/>
  <c r="H1571" i="46"/>
  <c r="I1571" i="46"/>
  <c r="J1571" i="46"/>
  <c r="K1571" i="46"/>
  <c r="G1572" i="46"/>
  <c r="H1572" i="46"/>
  <c r="I1572" i="46"/>
  <c r="J1572" i="46"/>
  <c r="K1572" i="46"/>
  <c r="G1573" i="46"/>
  <c r="H1573" i="46"/>
  <c r="I1573" i="46"/>
  <c r="J1573" i="46"/>
  <c r="K1573" i="46"/>
  <c r="G1574" i="46"/>
  <c r="H1574" i="46"/>
  <c r="I1574" i="46"/>
  <c r="J1574" i="46"/>
  <c r="K1574" i="46"/>
  <c r="G1575" i="46"/>
  <c r="H1575" i="46"/>
  <c r="I1575" i="46"/>
  <c r="J1575" i="46"/>
  <c r="K1575" i="46"/>
  <c r="G1576" i="46"/>
  <c r="H1576" i="46"/>
  <c r="I1576" i="46"/>
  <c r="J1576" i="46"/>
  <c r="K1576" i="46"/>
  <c r="G1577" i="46"/>
  <c r="H1577" i="46"/>
  <c r="I1577" i="46"/>
  <c r="J1577" i="46"/>
  <c r="K1577" i="46"/>
  <c r="G1578" i="46"/>
  <c r="H1578" i="46"/>
  <c r="I1578" i="46"/>
  <c r="J1578" i="46"/>
  <c r="K1578" i="46"/>
  <c r="G1579" i="46"/>
  <c r="H1579" i="46"/>
  <c r="I1579" i="46"/>
  <c r="J1579" i="46"/>
  <c r="K1579" i="46"/>
  <c r="G1580" i="46"/>
  <c r="H1580" i="46"/>
  <c r="I1580" i="46"/>
  <c r="J1580" i="46"/>
  <c r="K1580" i="46"/>
  <c r="G1581" i="46"/>
  <c r="H1581" i="46"/>
  <c r="I1581" i="46"/>
  <c r="J1581" i="46"/>
  <c r="K1581" i="46"/>
  <c r="G1582" i="46"/>
  <c r="H1582" i="46"/>
  <c r="I1582" i="46"/>
  <c r="J1582" i="46"/>
  <c r="K1582" i="46"/>
  <c r="G1583" i="46"/>
  <c r="H1583" i="46"/>
  <c r="I1583" i="46"/>
  <c r="J1583" i="46"/>
  <c r="K1583" i="46"/>
  <c r="G1584" i="46"/>
  <c r="H1584" i="46"/>
  <c r="I1584" i="46"/>
  <c r="J1584" i="46"/>
  <c r="K1584" i="46"/>
  <c r="G1585" i="46"/>
  <c r="H1585" i="46"/>
  <c r="I1585" i="46"/>
  <c r="J1585" i="46"/>
  <c r="K1585" i="46"/>
  <c r="G1586" i="46"/>
  <c r="H1586" i="46"/>
  <c r="I1586" i="46"/>
  <c r="J1586" i="46"/>
  <c r="K1586" i="46"/>
  <c r="G1587" i="46"/>
  <c r="H1587" i="46"/>
  <c r="I1587" i="46"/>
  <c r="J1587" i="46"/>
  <c r="K1587" i="46"/>
  <c r="G1588" i="46"/>
  <c r="H1588" i="46"/>
  <c r="I1588" i="46"/>
  <c r="J1588" i="46"/>
  <c r="K1588" i="46"/>
  <c r="G1589" i="46"/>
  <c r="H1589" i="46"/>
  <c r="I1589" i="46"/>
  <c r="J1589" i="46"/>
  <c r="K1589" i="46"/>
  <c r="G1590" i="46"/>
  <c r="H1590" i="46"/>
  <c r="I1590" i="46"/>
  <c r="J1590" i="46"/>
  <c r="K1590" i="46"/>
  <c r="G1591" i="46"/>
  <c r="H1591" i="46"/>
  <c r="I1591" i="46"/>
  <c r="J1591" i="46"/>
  <c r="K1591" i="46"/>
  <c r="G1592" i="46"/>
  <c r="H1592" i="46"/>
  <c r="I1592" i="46"/>
  <c r="J1592" i="46"/>
  <c r="K1592" i="46"/>
  <c r="G1593" i="46"/>
  <c r="H1593" i="46"/>
  <c r="I1593" i="46"/>
  <c r="J1593" i="46"/>
  <c r="K1593" i="46"/>
  <c r="G1594" i="46"/>
  <c r="H1594" i="46"/>
  <c r="I1594" i="46"/>
  <c r="J1594" i="46"/>
  <c r="K1594" i="46"/>
  <c r="G1595" i="46"/>
  <c r="H1595" i="46"/>
  <c r="I1595" i="46"/>
  <c r="J1595" i="46"/>
  <c r="K1595" i="46"/>
  <c r="G1596" i="46"/>
  <c r="H1596" i="46"/>
  <c r="I1596" i="46"/>
  <c r="J1596" i="46"/>
  <c r="K1596" i="46"/>
  <c r="G1597" i="46"/>
  <c r="H1597" i="46"/>
  <c r="I1597" i="46"/>
  <c r="J1597" i="46"/>
  <c r="K1597" i="46"/>
  <c r="G1598" i="46"/>
  <c r="H1598" i="46"/>
  <c r="I1598" i="46"/>
  <c r="J1598" i="46"/>
  <c r="K1598" i="46"/>
  <c r="G1599" i="46"/>
  <c r="H1599" i="46"/>
  <c r="I1599" i="46"/>
  <c r="J1599" i="46"/>
  <c r="K1599" i="46"/>
  <c r="G1600" i="46"/>
  <c r="H1600" i="46"/>
  <c r="I1600" i="46"/>
  <c r="J1600" i="46"/>
  <c r="K1600" i="46"/>
  <c r="G1601" i="46"/>
  <c r="H1601" i="46"/>
  <c r="I1601" i="46"/>
  <c r="J1601" i="46"/>
  <c r="K1601" i="46"/>
  <c r="G1602" i="46"/>
  <c r="H1602" i="46"/>
  <c r="I1602" i="46"/>
  <c r="J1602" i="46"/>
  <c r="K1602" i="46"/>
  <c r="G1603" i="46"/>
  <c r="H1603" i="46"/>
  <c r="I1603" i="46"/>
  <c r="J1603" i="46"/>
  <c r="K1603" i="46"/>
  <c r="G1604" i="46"/>
  <c r="H1604" i="46"/>
  <c r="I1604" i="46"/>
  <c r="J1604" i="46"/>
  <c r="K1604" i="46"/>
  <c r="G1605" i="46"/>
  <c r="H1605" i="46"/>
  <c r="I1605" i="46"/>
  <c r="J1605" i="46"/>
  <c r="K1605" i="46"/>
  <c r="G1606" i="46"/>
  <c r="H1606" i="46"/>
  <c r="I1606" i="46"/>
  <c r="J1606" i="46"/>
  <c r="K1606" i="46"/>
  <c r="G1607" i="46"/>
  <c r="H1607" i="46"/>
  <c r="I1607" i="46"/>
  <c r="J1607" i="46"/>
  <c r="K1607" i="46"/>
  <c r="G1608" i="46"/>
  <c r="H1608" i="46"/>
  <c r="I1608" i="46"/>
  <c r="J1608" i="46"/>
  <c r="K1608" i="46"/>
  <c r="G1609" i="46"/>
  <c r="H1609" i="46"/>
  <c r="I1609" i="46"/>
  <c r="J1609" i="46"/>
  <c r="K1609" i="46"/>
  <c r="G1610" i="46"/>
  <c r="H1610" i="46"/>
  <c r="I1610" i="46"/>
  <c r="J1610" i="46"/>
  <c r="K1610" i="46"/>
  <c r="G1611" i="46"/>
  <c r="H1611" i="46"/>
  <c r="I1611" i="46"/>
  <c r="J1611" i="46"/>
  <c r="K1611" i="46"/>
  <c r="G1612" i="46"/>
  <c r="H1612" i="46"/>
  <c r="I1612" i="46"/>
  <c r="J1612" i="46"/>
  <c r="K1612" i="46"/>
  <c r="G1613" i="46"/>
  <c r="H1613" i="46"/>
  <c r="I1613" i="46"/>
  <c r="J1613" i="46"/>
  <c r="K1613" i="46"/>
  <c r="G1614" i="46"/>
  <c r="H1614" i="46"/>
  <c r="I1614" i="46"/>
  <c r="J1614" i="46"/>
  <c r="K1614" i="46"/>
  <c r="G1615" i="46"/>
  <c r="H1615" i="46"/>
  <c r="I1615" i="46"/>
  <c r="J1615" i="46"/>
  <c r="K1615" i="46"/>
  <c r="G1616" i="46"/>
  <c r="H1616" i="46"/>
  <c r="I1616" i="46"/>
  <c r="J1616" i="46"/>
  <c r="K1616" i="46"/>
  <c r="G1617" i="46"/>
  <c r="H1617" i="46"/>
  <c r="I1617" i="46"/>
  <c r="J1617" i="46"/>
  <c r="K1617" i="46"/>
  <c r="G1618" i="46"/>
  <c r="H1618" i="46"/>
  <c r="I1618" i="46"/>
  <c r="J1618" i="46"/>
  <c r="K1618" i="46"/>
  <c r="G1619" i="46"/>
  <c r="H1619" i="46"/>
  <c r="I1619" i="46"/>
  <c r="J1619" i="46"/>
  <c r="K1619" i="46"/>
  <c r="G1620" i="46"/>
  <c r="H1620" i="46"/>
  <c r="I1620" i="46"/>
  <c r="J1620" i="46"/>
  <c r="K1620" i="46"/>
  <c r="G1621" i="46"/>
  <c r="H1621" i="46"/>
  <c r="I1621" i="46"/>
  <c r="J1621" i="46"/>
  <c r="K1621" i="46"/>
  <c r="G1622" i="46"/>
  <c r="H1622" i="46"/>
  <c r="I1622" i="46"/>
  <c r="J1622" i="46"/>
  <c r="K1622" i="46"/>
  <c r="G1623" i="46"/>
  <c r="H1623" i="46"/>
  <c r="I1623" i="46"/>
  <c r="J1623" i="46"/>
  <c r="K1623" i="46"/>
  <c r="G1624" i="46"/>
  <c r="H1624" i="46"/>
  <c r="I1624" i="46"/>
  <c r="J1624" i="46"/>
  <c r="K1624" i="46"/>
  <c r="G1625" i="46"/>
  <c r="H1625" i="46"/>
  <c r="I1625" i="46"/>
  <c r="J1625" i="46"/>
  <c r="K1625" i="46"/>
  <c r="G1626" i="46"/>
  <c r="H1626" i="46"/>
  <c r="I1626" i="46"/>
  <c r="J1626" i="46"/>
  <c r="K1626" i="46"/>
  <c r="G1627" i="46"/>
  <c r="H1627" i="46"/>
  <c r="I1627" i="46"/>
  <c r="J1627" i="46"/>
  <c r="K1627" i="46"/>
  <c r="G1628" i="46"/>
  <c r="H1628" i="46"/>
  <c r="I1628" i="46"/>
  <c r="J1628" i="46"/>
  <c r="K1628" i="46"/>
  <c r="G1629" i="46"/>
  <c r="H1629" i="46"/>
  <c r="I1629" i="46"/>
  <c r="J1629" i="46"/>
  <c r="K1629" i="46"/>
  <c r="G1630" i="46"/>
  <c r="H1630" i="46"/>
  <c r="I1630" i="46"/>
  <c r="J1630" i="46"/>
  <c r="K1630" i="46"/>
  <c r="G1631" i="46"/>
  <c r="H1631" i="46"/>
  <c r="I1631" i="46"/>
  <c r="J1631" i="46"/>
  <c r="K1631" i="46"/>
  <c r="G1632" i="46"/>
  <c r="H1632" i="46"/>
  <c r="I1632" i="46"/>
  <c r="J1632" i="46"/>
  <c r="K1632" i="46"/>
  <c r="G1633" i="46"/>
  <c r="H1633" i="46"/>
  <c r="I1633" i="46"/>
  <c r="J1633" i="46"/>
  <c r="K1633" i="46"/>
  <c r="G1634" i="46"/>
  <c r="H1634" i="46"/>
  <c r="I1634" i="46"/>
  <c r="J1634" i="46"/>
  <c r="K1634" i="46"/>
  <c r="G1635" i="46"/>
  <c r="H1635" i="46"/>
  <c r="I1635" i="46"/>
  <c r="J1635" i="46"/>
  <c r="K1635" i="46"/>
  <c r="G1636" i="46"/>
  <c r="H1636" i="46"/>
  <c r="I1636" i="46"/>
  <c r="J1636" i="46"/>
  <c r="K1636" i="46"/>
  <c r="G1637" i="46"/>
  <c r="H1637" i="46"/>
  <c r="I1637" i="46"/>
  <c r="J1637" i="46"/>
  <c r="K1637" i="46"/>
  <c r="G1638" i="46"/>
  <c r="H1638" i="46"/>
  <c r="I1638" i="46"/>
  <c r="J1638" i="46"/>
  <c r="K1638" i="46"/>
  <c r="G1639" i="46"/>
  <c r="H1639" i="46"/>
  <c r="I1639" i="46"/>
  <c r="J1639" i="46"/>
  <c r="K1639" i="46"/>
  <c r="G1640" i="46"/>
  <c r="H1640" i="46"/>
  <c r="I1640" i="46"/>
  <c r="J1640" i="46"/>
  <c r="K1640" i="46"/>
  <c r="G1641" i="46"/>
  <c r="H1641" i="46"/>
  <c r="I1641" i="46"/>
  <c r="J1641" i="46"/>
  <c r="K1641" i="46"/>
  <c r="G1642" i="46"/>
  <c r="H1642" i="46"/>
  <c r="I1642" i="46"/>
  <c r="J1642" i="46"/>
  <c r="K1642" i="46"/>
  <c r="G1643" i="46"/>
  <c r="H1643" i="46"/>
  <c r="I1643" i="46"/>
  <c r="J1643" i="46"/>
  <c r="K1643" i="46"/>
  <c r="G1644" i="46"/>
  <c r="H1644" i="46"/>
  <c r="I1644" i="46"/>
  <c r="J1644" i="46"/>
  <c r="K1644" i="46"/>
  <c r="G1645" i="46"/>
  <c r="H1645" i="46"/>
  <c r="I1645" i="46"/>
  <c r="J1645" i="46"/>
  <c r="K1645" i="46"/>
  <c r="G1646" i="46"/>
  <c r="H1646" i="46"/>
  <c r="I1646" i="46"/>
  <c r="J1646" i="46"/>
  <c r="K1646" i="46"/>
  <c r="G1647" i="46"/>
  <c r="H1647" i="46"/>
  <c r="I1647" i="46"/>
  <c r="J1647" i="46"/>
  <c r="K1647" i="46"/>
  <c r="G1648" i="46"/>
  <c r="H1648" i="46"/>
  <c r="I1648" i="46"/>
  <c r="J1648" i="46"/>
  <c r="K1648" i="46"/>
  <c r="K2" i="46"/>
  <c r="J2" i="46"/>
  <c r="I2" i="46"/>
  <c r="H2" i="46"/>
  <c r="G2" i="46"/>
  <c r="E2" i="46"/>
  <c r="E3" i="46" s="1"/>
  <c r="E4" i="46" s="1"/>
  <c r="E5" i="46" s="1"/>
  <c r="E6" i="46" s="1"/>
  <c r="E7" i="46" s="1"/>
  <c r="E8" i="46" s="1"/>
  <c r="E9" i="46" s="1"/>
  <c r="E10" i="46" s="1"/>
  <c r="E11" i="46" s="1"/>
  <c r="E12" i="46" s="1"/>
  <c r="E13" i="46" s="1"/>
  <c r="E14" i="46" s="1"/>
  <c r="E15" i="46" s="1"/>
  <c r="E16" i="46" s="1"/>
  <c r="E17" i="46" s="1"/>
  <c r="E18" i="46" s="1"/>
  <c r="E19" i="46" s="1"/>
  <c r="E20" i="46" s="1"/>
  <c r="E21" i="46" s="1"/>
  <c r="E22" i="46" s="1"/>
  <c r="E23" i="46" s="1"/>
  <c r="E24" i="46" s="1"/>
  <c r="E25" i="46" s="1"/>
  <c r="E26" i="46" s="1"/>
  <c r="E27" i="46" s="1"/>
  <c r="E28" i="46" s="1"/>
  <c r="E29" i="46" s="1"/>
  <c r="E30" i="46" s="1"/>
  <c r="E31" i="46" s="1"/>
  <c r="E32" i="46" s="1"/>
  <c r="E33" i="46" s="1"/>
  <c r="E34" i="46" s="1"/>
  <c r="E35" i="46" s="1"/>
  <c r="E36" i="46" s="1"/>
  <c r="E37" i="46" s="1"/>
  <c r="E38" i="46" s="1"/>
  <c r="E39" i="46" s="1"/>
  <c r="E40" i="46" s="1"/>
  <c r="E41" i="46" s="1"/>
  <c r="E42" i="46" s="1"/>
  <c r="E43" i="46" s="1"/>
  <c r="E44" i="46" s="1"/>
  <c r="E45" i="46" s="1"/>
  <c r="E46" i="46" s="1"/>
  <c r="E47" i="46" s="1"/>
  <c r="E48" i="46" s="1"/>
  <c r="E49" i="46" s="1"/>
  <c r="E50" i="46" s="1"/>
  <c r="E51" i="46" s="1"/>
  <c r="E52" i="46" s="1"/>
  <c r="E53" i="46" s="1"/>
  <c r="E54" i="46" s="1"/>
  <c r="E55" i="46" s="1"/>
  <c r="E56" i="46" s="1"/>
  <c r="E57" i="46" s="1"/>
  <c r="E58" i="46" s="1"/>
  <c r="E59" i="46" s="1"/>
  <c r="E60" i="46" s="1"/>
  <c r="E61" i="46" s="1"/>
  <c r="E62" i="46" s="1"/>
  <c r="E63" i="46" s="1"/>
  <c r="E64" i="46" s="1"/>
  <c r="E65" i="46" s="1"/>
  <c r="E66" i="46" s="1"/>
  <c r="E67" i="46" s="1"/>
  <c r="E68" i="46" s="1"/>
  <c r="E69" i="46" s="1"/>
  <c r="E70" i="46" s="1"/>
  <c r="E71" i="46" s="1"/>
  <c r="E72" i="46" s="1"/>
  <c r="E73" i="46" s="1"/>
  <c r="E74" i="46" s="1"/>
  <c r="E75" i="46" s="1"/>
  <c r="E76" i="46" s="1"/>
  <c r="E77" i="46" s="1"/>
  <c r="E78" i="46" s="1"/>
  <c r="E79" i="46" s="1"/>
  <c r="E80" i="46" s="1"/>
  <c r="E81" i="46" s="1"/>
  <c r="E82" i="46" s="1"/>
  <c r="E83" i="46" s="1"/>
  <c r="E84" i="46" s="1"/>
  <c r="E85" i="46" s="1"/>
  <c r="E86" i="46" s="1"/>
  <c r="E87" i="46" s="1"/>
  <c r="E88" i="46" s="1"/>
  <c r="E89" i="46" s="1"/>
  <c r="E90" i="46" s="1"/>
  <c r="E91" i="46" s="1"/>
  <c r="E92" i="46" s="1"/>
  <c r="E93" i="46" s="1"/>
  <c r="E94" i="46" s="1"/>
  <c r="E95" i="46" s="1"/>
  <c r="E96" i="46" s="1"/>
  <c r="E97" i="46" s="1"/>
  <c r="E98" i="46" s="1"/>
  <c r="E99" i="46" s="1"/>
  <c r="E100" i="46" s="1"/>
  <c r="E101" i="46" s="1"/>
  <c r="E102" i="46" s="1"/>
  <c r="E103" i="46" s="1"/>
  <c r="E104" i="46" s="1"/>
  <c r="E105" i="46" s="1"/>
  <c r="E106" i="46" s="1"/>
  <c r="E107" i="46" s="1"/>
  <c r="E108" i="46" s="1"/>
  <c r="E109" i="46" s="1"/>
  <c r="E110" i="46" s="1"/>
  <c r="E111" i="46" s="1"/>
  <c r="E112" i="46" s="1"/>
  <c r="E113" i="46" s="1"/>
  <c r="E114" i="46" s="1"/>
  <c r="E115" i="46" s="1"/>
  <c r="E116" i="46" s="1"/>
  <c r="E117" i="46" s="1"/>
  <c r="E118" i="46" s="1"/>
  <c r="E119" i="46" s="1"/>
  <c r="E120" i="46" s="1"/>
  <c r="E121" i="46" s="1"/>
  <c r="E122" i="46" s="1"/>
  <c r="E123" i="46" s="1"/>
  <c r="E124" i="46" s="1"/>
  <c r="E125" i="46" s="1"/>
  <c r="E126" i="46" s="1"/>
  <c r="E127" i="46" s="1"/>
  <c r="E128" i="46" s="1"/>
  <c r="E129" i="46" s="1"/>
  <c r="E130" i="46" s="1"/>
  <c r="E131" i="46" s="1"/>
  <c r="E132" i="46" s="1"/>
  <c r="E133" i="46" s="1"/>
  <c r="E134" i="46" s="1"/>
  <c r="E135" i="46" s="1"/>
  <c r="E136" i="46" s="1"/>
  <c r="E137" i="46" s="1"/>
  <c r="E138" i="46" s="1"/>
  <c r="E139" i="46" s="1"/>
  <c r="E140" i="46" s="1"/>
  <c r="E141" i="46" s="1"/>
  <c r="E142" i="46" s="1"/>
  <c r="E143" i="46" s="1"/>
  <c r="E144" i="46" s="1"/>
  <c r="E145" i="46" s="1"/>
  <c r="E146" i="46" s="1"/>
  <c r="E147" i="46" s="1"/>
  <c r="E148" i="46" s="1"/>
  <c r="E149" i="46" s="1"/>
  <c r="E150" i="46" s="1"/>
  <c r="E151" i="46" s="1"/>
  <c r="E152" i="46" s="1"/>
  <c r="E153" i="46" s="1"/>
  <c r="E154" i="46" s="1"/>
  <c r="E155" i="46" s="1"/>
  <c r="E156" i="46" s="1"/>
  <c r="E157" i="46" s="1"/>
  <c r="E158" i="46" s="1"/>
  <c r="E159" i="46" s="1"/>
  <c r="E160" i="46" s="1"/>
  <c r="E161" i="46" s="1"/>
  <c r="E162" i="46" s="1"/>
  <c r="E163" i="46" s="1"/>
  <c r="E164" i="46" s="1"/>
  <c r="E165" i="46" s="1"/>
  <c r="E166" i="46" s="1"/>
  <c r="E167" i="46" s="1"/>
  <c r="E168" i="46" s="1"/>
  <c r="E169" i="46" s="1"/>
  <c r="E170" i="46" s="1"/>
  <c r="E171" i="46" s="1"/>
  <c r="E172" i="46" s="1"/>
  <c r="E173" i="46" s="1"/>
  <c r="E174" i="46" s="1"/>
  <c r="E175" i="46" s="1"/>
  <c r="E176" i="46" s="1"/>
  <c r="E177" i="46" s="1"/>
  <c r="E178" i="46" s="1"/>
  <c r="E179" i="46" s="1"/>
  <c r="E180" i="46" s="1"/>
  <c r="E181" i="46" s="1"/>
  <c r="E182" i="46" s="1"/>
  <c r="E183" i="46" s="1"/>
  <c r="E184" i="46" s="1"/>
  <c r="E185" i="46" s="1"/>
  <c r="E186" i="46" s="1"/>
  <c r="E187" i="46" s="1"/>
  <c r="E188" i="46" s="1"/>
  <c r="E189" i="46" s="1"/>
  <c r="E190" i="46" s="1"/>
  <c r="E191" i="46" s="1"/>
  <c r="E192" i="46" s="1"/>
  <c r="E193" i="46" s="1"/>
  <c r="E194" i="46" s="1"/>
  <c r="E195" i="46" s="1"/>
  <c r="E196" i="46" s="1"/>
  <c r="E197" i="46" s="1"/>
  <c r="E198" i="46" s="1"/>
  <c r="E199" i="46" s="1"/>
  <c r="E200" i="46" s="1"/>
  <c r="E201" i="46" s="1"/>
  <c r="E202" i="46" s="1"/>
  <c r="E203" i="46" s="1"/>
  <c r="E204" i="46" s="1"/>
  <c r="E205" i="46" s="1"/>
  <c r="E206" i="46" s="1"/>
  <c r="E207" i="46" s="1"/>
  <c r="E208" i="46" s="1"/>
  <c r="E209" i="46" s="1"/>
  <c r="E210" i="46" s="1"/>
  <c r="E211" i="46" s="1"/>
  <c r="E212" i="46" s="1"/>
  <c r="E213" i="46" s="1"/>
  <c r="E214" i="46" s="1"/>
  <c r="E215" i="46" s="1"/>
  <c r="E216" i="46" s="1"/>
  <c r="E217" i="46" s="1"/>
  <c r="E218" i="46" s="1"/>
  <c r="E219" i="46" s="1"/>
  <c r="E220" i="46" s="1"/>
  <c r="E221" i="46" s="1"/>
  <c r="E222" i="46" s="1"/>
  <c r="E223" i="46" s="1"/>
  <c r="E224" i="46" s="1"/>
  <c r="E225" i="46" s="1"/>
  <c r="E226" i="46" s="1"/>
  <c r="E227" i="46" s="1"/>
  <c r="E228" i="46" s="1"/>
  <c r="E229" i="46" s="1"/>
  <c r="E230" i="46" s="1"/>
  <c r="E231" i="46" s="1"/>
  <c r="E232" i="46" s="1"/>
  <c r="E233" i="46" s="1"/>
  <c r="E234" i="46" s="1"/>
  <c r="E235" i="46" s="1"/>
  <c r="E236" i="46" s="1"/>
  <c r="E237" i="46" s="1"/>
  <c r="E238" i="46" s="1"/>
  <c r="E239" i="46" s="1"/>
  <c r="E240" i="46" s="1"/>
  <c r="E241" i="46" s="1"/>
  <c r="E242" i="46" s="1"/>
  <c r="E243" i="46" s="1"/>
  <c r="E244" i="46" s="1"/>
  <c r="E245" i="46" s="1"/>
  <c r="E246" i="46" s="1"/>
  <c r="E247" i="46" s="1"/>
  <c r="E248" i="46" s="1"/>
  <c r="E249" i="46" s="1"/>
  <c r="E250" i="46" s="1"/>
  <c r="E251" i="46" s="1"/>
  <c r="E252" i="46" s="1"/>
  <c r="E253" i="46" s="1"/>
  <c r="E254" i="46" s="1"/>
  <c r="E255" i="46" s="1"/>
  <c r="E256" i="46" s="1"/>
  <c r="E257" i="46" s="1"/>
  <c r="E258" i="46" s="1"/>
  <c r="E259" i="46" s="1"/>
  <c r="E260" i="46" s="1"/>
  <c r="E261" i="46" s="1"/>
  <c r="E262" i="46" s="1"/>
  <c r="E263" i="46" s="1"/>
  <c r="E264" i="46" s="1"/>
  <c r="E265" i="46" s="1"/>
  <c r="E266" i="46" s="1"/>
  <c r="E267" i="46" s="1"/>
  <c r="E268" i="46" s="1"/>
  <c r="E269" i="46" s="1"/>
  <c r="E270" i="46" s="1"/>
  <c r="E271" i="46" s="1"/>
  <c r="E272" i="46" s="1"/>
  <c r="E273" i="46" s="1"/>
  <c r="E274" i="46" s="1"/>
  <c r="E275" i="46" s="1"/>
  <c r="E276" i="46" s="1"/>
  <c r="E277" i="46" s="1"/>
  <c r="E278" i="46" s="1"/>
  <c r="E279" i="46" s="1"/>
  <c r="E280" i="46" s="1"/>
  <c r="E281" i="46" s="1"/>
  <c r="E282" i="46" s="1"/>
  <c r="E283" i="46" s="1"/>
  <c r="E284" i="46" s="1"/>
  <c r="E285" i="46" s="1"/>
  <c r="E286" i="46" s="1"/>
  <c r="E287" i="46" s="1"/>
  <c r="E288" i="46" s="1"/>
  <c r="E289" i="46" s="1"/>
  <c r="E290" i="46" s="1"/>
  <c r="E291" i="46" s="1"/>
  <c r="E292" i="46" s="1"/>
  <c r="E293" i="46" s="1"/>
  <c r="E294" i="46" s="1"/>
  <c r="E295" i="46" s="1"/>
  <c r="E296" i="46" s="1"/>
  <c r="E297" i="46" s="1"/>
  <c r="E298" i="46" s="1"/>
  <c r="E299" i="46" s="1"/>
  <c r="E300" i="46" s="1"/>
  <c r="E301" i="46" s="1"/>
  <c r="E302" i="46" s="1"/>
  <c r="E303" i="46" s="1"/>
  <c r="E304" i="46" s="1"/>
  <c r="E305" i="46" s="1"/>
  <c r="E306" i="46" s="1"/>
  <c r="E307" i="46" s="1"/>
  <c r="E308" i="46" s="1"/>
  <c r="E309" i="46" s="1"/>
  <c r="E310" i="46" s="1"/>
  <c r="E311" i="46" s="1"/>
  <c r="E312" i="46" s="1"/>
  <c r="E313" i="46" s="1"/>
  <c r="E314" i="46" s="1"/>
  <c r="E315" i="46" s="1"/>
  <c r="E316" i="46" s="1"/>
  <c r="E317" i="46" s="1"/>
  <c r="E318" i="46" s="1"/>
  <c r="E319" i="46" s="1"/>
  <c r="E320" i="46" s="1"/>
  <c r="E321" i="46" s="1"/>
  <c r="E322" i="46" s="1"/>
  <c r="E323" i="46" s="1"/>
  <c r="E324" i="46" s="1"/>
  <c r="E325" i="46" s="1"/>
  <c r="E326" i="46" s="1"/>
  <c r="E327" i="46" s="1"/>
  <c r="E328" i="46" s="1"/>
  <c r="E329" i="46" s="1"/>
  <c r="E330" i="46" s="1"/>
  <c r="E331" i="46" s="1"/>
  <c r="E332" i="46" s="1"/>
  <c r="E333" i="46" s="1"/>
  <c r="E334" i="46" s="1"/>
  <c r="E335" i="46" s="1"/>
  <c r="E336" i="46" s="1"/>
  <c r="E337" i="46" s="1"/>
  <c r="E338" i="46" s="1"/>
  <c r="E339" i="46" s="1"/>
  <c r="E340" i="46" s="1"/>
  <c r="E341" i="46" s="1"/>
  <c r="E342" i="46" s="1"/>
  <c r="E343" i="46" s="1"/>
  <c r="E344" i="46" s="1"/>
  <c r="E345" i="46" s="1"/>
  <c r="E346" i="46" s="1"/>
  <c r="E347" i="46" s="1"/>
  <c r="E348" i="46" s="1"/>
  <c r="E349" i="46" s="1"/>
  <c r="E350" i="46" s="1"/>
  <c r="E351" i="46" s="1"/>
  <c r="E352" i="46" s="1"/>
  <c r="E353" i="46" s="1"/>
  <c r="E354" i="46" s="1"/>
  <c r="E355" i="46" s="1"/>
  <c r="E356" i="46" s="1"/>
  <c r="E357" i="46" s="1"/>
  <c r="E358" i="46" s="1"/>
  <c r="E359" i="46" s="1"/>
  <c r="E360" i="46" s="1"/>
  <c r="E361" i="46" s="1"/>
  <c r="E362" i="46" s="1"/>
  <c r="E363" i="46" s="1"/>
  <c r="E364" i="46" s="1"/>
  <c r="E365" i="46" s="1"/>
  <c r="E366" i="46" s="1"/>
  <c r="E367" i="46" s="1"/>
  <c r="E368" i="46" s="1"/>
  <c r="E369" i="46" s="1"/>
  <c r="E370" i="46" s="1"/>
  <c r="E371" i="46" s="1"/>
  <c r="E372" i="46" s="1"/>
  <c r="E373" i="46" s="1"/>
  <c r="E374" i="46" s="1"/>
  <c r="E375" i="46" s="1"/>
  <c r="E376" i="46" s="1"/>
  <c r="E377" i="46" s="1"/>
  <c r="E378" i="46" s="1"/>
  <c r="E379" i="46" s="1"/>
  <c r="E380" i="46" s="1"/>
  <c r="E381" i="46" s="1"/>
  <c r="E382" i="46" s="1"/>
  <c r="E383" i="46" s="1"/>
  <c r="E384" i="46" s="1"/>
  <c r="E385" i="46" s="1"/>
  <c r="E386" i="46" s="1"/>
  <c r="E387" i="46" s="1"/>
  <c r="E388" i="46" s="1"/>
  <c r="E389" i="46" s="1"/>
  <c r="E390" i="46" s="1"/>
  <c r="E391" i="46" s="1"/>
  <c r="E392" i="46" s="1"/>
  <c r="E393" i="46" s="1"/>
  <c r="E394" i="46" s="1"/>
  <c r="E395" i="46" s="1"/>
  <c r="E396" i="46" s="1"/>
  <c r="E397" i="46" s="1"/>
  <c r="E398" i="46" s="1"/>
  <c r="E399" i="46" s="1"/>
  <c r="E400" i="46" s="1"/>
  <c r="E401" i="46" s="1"/>
  <c r="E402" i="46" s="1"/>
  <c r="E403" i="46" s="1"/>
  <c r="E404" i="46" s="1"/>
  <c r="E405" i="46" s="1"/>
  <c r="E406" i="46" s="1"/>
  <c r="E407" i="46" s="1"/>
  <c r="E408" i="46" s="1"/>
  <c r="E409" i="46" s="1"/>
  <c r="E410" i="46" s="1"/>
  <c r="E411" i="46" s="1"/>
  <c r="E412" i="46" s="1"/>
  <c r="E413" i="46" s="1"/>
  <c r="E414" i="46" s="1"/>
  <c r="E415" i="46" s="1"/>
  <c r="E416" i="46" s="1"/>
  <c r="E417" i="46" s="1"/>
  <c r="E418" i="46" s="1"/>
  <c r="E419" i="46" s="1"/>
  <c r="E420" i="46" s="1"/>
  <c r="E421" i="46" s="1"/>
  <c r="E422" i="46" s="1"/>
  <c r="E423" i="46" s="1"/>
  <c r="E424" i="46" s="1"/>
  <c r="E425" i="46" s="1"/>
  <c r="E426" i="46" s="1"/>
  <c r="E427" i="46" s="1"/>
  <c r="E428" i="46" s="1"/>
  <c r="E429" i="46" s="1"/>
  <c r="E430" i="46" s="1"/>
  <c r="E431" i="46" s="1"/>
  <c r="E432" i="46" s="1"/>
  <c r="E433" i="46" s="1"/>
  <c r="E434" i="46" s="1"/>
  <c r="E435" i="46" s="1"/>
  <c r="E436" i="46" s="1"/>
  <c r="E437" i="46" s="1"/>
  <c r="E438" i="46" s="1"/>
  <c r="E439" i="46" s="1"/>
  <c r="E440" i="46" s="1"/>
  <c r="E441" i="46" s="1"/>
  <c r="E442" i="46" s="1"/>
  <c r="E443" i="46" s="1"/>
  <c r="E444" i="46" s="1"/>
  <c r="E445" i="46" s="1"/>
  <c r="E446" i="46" s="1"/>
  <c r="E447" i="46" s="1"/>
  <c r="E448" i="46" s="1"/>
  <c r="E449" i="46" s="1"/>
  <c r="E450" i="46" s="1"/>
  <c r="E451" i="46" s="1"/>
  <c r="E452" i="46" s="1"/>
  <c r="E453" i="46" s="1"/>
  <c r="E454" i="46" s="1"/>
  <c r="E455" i="46" s="1"/>
  <c r="E456" i="46" s="1"/>
  <c r="E457" i="46" s="1"/>
  <c r="E458" i="46" s="1"/>
  <c r="E459" i="46" s="1"/>
  <c r="E460" i="46" s="1"/>
  <c r="E461" i="46" s="1"/>
  <c r="E462" i="46" s="1"/>
  <c r="E463" i="46" s="1"/>
  <c r="E464" i="46" s="1"/>
  <c r="E465" i="46" s="1"/>
  <c r="E466" i="46" s="1"/>
  <c r="E467" i="46" s="1"/>
  <c r="E468" i="46" s="1"/>
  <c r="E469" i="46" s="1"/>
  <c r="E470" i="46" s="1"/>
  <c r="E471" i="46" s="1"/>
  <c r="E472" i="46" s="1"/>
  <c r="E473" i="46" s="1"/>
  <c r="E474" i="46" s="1"/>
  <c r="E475" i="46" s="1"/>
  <c r="E476" i="46" s="1"/>
  <c r="E477" i="46" s="1"/>
  <c r="E478" i="46" s="1"/>
  <c r="E479" i="46" s="1"/>
  <c r="E480" i="46" s="1"/>
  <c r="E481" i="46" s="1"/>
  <c r="E482" i="46" s="1"/>
  <c r="E483" i="46" s="1"/>
  <c r="E484" i="46" s="1"/>
  <c r="E485" i="46" s="1"/>
  <c r="E486" i="46" s="1"/>
  <c r="E487" i="46" s="1"/>
  <c r="E488" i="46" s="1"/>
  <c r="E489" i="46" s="1"/>
  <c r="E490" i="46" s="1"/>
  <c r="E491" i="46" s="1"/>
  <c r="E492" i="46" s="1"/>
  <c r="E493" i="46" s="1"/>
  <c r="E494" i="46" s="1"/>
  <c r="E495" i="46" s="1"/>
  <c r="E496" i="46" s="1"/>
  <c r="E497" i="46" s="1"/>
  <c r="E498" i="46" s="1"/>
  <c r="E499" i="46" s="1"/>
  <c r="E500" i="46" s="1"/>
  <c r="E501" i="46" s="1"/>
  <c r="E502" i="46" s="1"/>
  <c r="E503" i="46" s="1"/>
  <c r="E504" i="46" s="1"/>
  <c r="E505" i="46" s="1"/>
  <c r="E506" i="46" s="1"/>
  <c r="E507" i="46" s="1"/>
  <c r="E508" i="46" s="1"/>
  <c r="E509" i="46" s="1"/>
  <c r="E510" i="46" s="1"/>
  <c r="E511" i="46" s="1"/>
  <c r="E512" i="46" s="1"/>
  <c r="E513" i="46" s="1"/>
  <c r="E514" i="46" s="1"/>
  <c r="E515" i="46" s="1"/>
  <c r="E516" i="46" s="1"/>
  <c r="E517" i="46" s="1"/>
  <c r="E518" i="46" s="1"/>
  <c r="E519" i="46" s="1"/>
  <c r="E520" i="46" s="1"/>
  <c r="E521" i="46" s="1"/>
  <c r="E522" i="46" s="1"/>
  <c r="E523" i="46" s="1"/>
  <c r="E524" i="46" s="1"/>
  <c r="E525" i="46" s="1"/>
  <c r="E526" i="46" s="1"/>
  <c r="E527" i="46" s="1"/>
  <c r="E528" i="46" s="1"/>
  <c r="E529" i="46" s="1"/>
  <c r="E530" i="46" s="1"/>
  <c r="E531" i="46" s="1"/>
  <c r="E532" i="46" s="1"/>
  <c r="E533" i="46" s="1"/>
  <c r="E534" i="46" s="1"/>
  <c r="E535" i="46" s="1"/>
  <c r="E536" i="46" s="1"/>
  <c r="E537" i="46" s="1"/>
  <c r="E538" i="46" s="1"/>
  <c r="E539" i="46" s="1"/>
  <c r="E540" i="46" s="1"/>
  <c r="E541" i="46" s="1"/>
  <c r="E542" i="46" s="1"/>
  <c r="E543" i="46" s="1"/>
  <c r="E544" i="46" s="1"/>
  <c r="E545" i="46" s="1"/>
  <c r="E546" i="46" s="1"/>
  <c r="E547" i="46" s="1"/>
  <c r="E548" i="46" s="1"/>
  <c r="E549" i="46" s="1"/>
  <c r="E550" i="46" s="1"/>
  <c r="E551" i="46" s="1"/>
  <c r="E552" i="46" s="1"/>
  <c r="E553" i="46" s="1"/>
  <c r="E554" i="46" s="1"/>
  <c r="E555" i="46" s="1"/>
  <c r="E556" i="46" s="1"/>
  <c r="E557" i="46" s="1"/>
  <c r="E558" i="46" s="1"/>
  <c r="E559" i="46" s="1"/>
  <c r="E560" i="46" s="1"/>
  <c r="E561" i="46" s="1"/>
  <c r="E562" i="46" s="1"/>
  <c r="E563" i="46" s="1"/>
  <c r="E564" i="46" s="1"/>
  <c r="E565" i="46" s="1"/>
  <c r="E566" i="46" s="1"/>
  <c r="E567" i="46" s="1"/>
  <c r="E568" i="46" s="1"/>
  <c r="E569" i="46" s="1"/>
  <c r="E570" i="46" s="1"/>
  <c r="E571" i="46" s="1"/>
  <c r="E572" i="46" s="1"/>
  <c r="E573" i="46" s="1"/>
  <c r="E574" i="46" s="1"/>
  <c r="E575" i="46" s="1"/>
  <c r="E576" i="46" s="1"/>
  <c r="E577" i="46" s="1"/>
  <c r="E578" i="46" s="1"/>
  <c r="E579" i="46" s="1"/>
  <c r="E580" i="46" s="1"/>
  <c r="E581" i="46" s="1"/>
  <c r="E582" i="46" s="1"/>
  <c r="E583" i="46" s="1"/>
  <c r="E584" i="46" s="1"/>
  <c r="E585" i="46" s="1"/>
  <c r="E586" i="46" s="1"/>
  <c r="E587" i="46" s="1"/>
  <c r="E588" i="46" s="1"/>
  <c r="E589" i="46" s="1"/>
  <c r="E590" i="46" s="1"/>
  <c r="E591" i="46" s="1"/>
  <c r="E592" i="46" s="1"/>
  <c r="E593" i="46" s="1"/>
  <c r="E594" i="46" s="1"/>
  <c r="E595" i="46" s="1"/>
  <c r="E596" i="46" s="1"/>
  <c r="E597" i="46" s="1"/>
  <c r="E598" i="46" s="1"/>
  <c r="E599" i="46" s="1"/>
  <c r="E600" i="46" s="1"/>
  <c r="E601" i="46" s="1"/>
  <c r="E602" i="46" s="1"/>
  <c r="E603" i="46" s="1"/>
  <c r="E604" i="46" s="1"/>
  <c r="E605" i="46" s="1"/>
  <c r="E606" i="46" s="1"/>
  <c r="E607" i="46" s="1"/>
  <c r="E608" i="46" s="1"/>
  <c r="E609" i="46" s="1"/>
  <c r="E610" i="46" s="1"/>
  <c r="E611" i="46" s="1"/>
  <c r="E612" i="46" s="1"/>
  <c r="E613" i="46" s="1"/>
  <c r="E614" i="46" s="1"/>
  <c r="E615" i="46" s="1"/>
  <c r="E616" i="46" s="1"/>
  <c r="E617" i="46" s="1"/>
  <c r="E618" i="46" s="1"/>
  <c r="E619" i="46" s="1"/>
  <c r="E620" i="46" s="1"/>
  <c r="E621" i="46" s="1"/>
  <c r="E622" i="46" s="1"/>
  <c r="E623" i="46" s="1"/>
  <c r="E624" i="46" s="1"/>
  <c r="E625" i="46" s="1"/>
  <c r="E626" i="46" s="1"/>
  <c r="E627" i="46" s="1"/>
  <c r="E628" i="46" s="1"/>
  <c r="E629" i="46" s="1"/>
  <c r="E630" i="46" s="1"/>
  <c r="E631" i="46" s="1"/>
  <c r="E632" i="46" s="1"/>
  <c r="E633" i="46" s="1"/>
  <c r="E634" i="46" s="1"/>
  <c r="E635" i="46" s="1"/>
  <c r="E636" i="46" s="1"/>
  <c r="E637" i="46" s="1"/>
  <c r="E638" i="46" s="1"/>
  <c r="E639" i="46" s="1"/>
  <c r="E640" i="46" s="1"/>
  <c r="E641" i="46" s="1"/>
  <c r="E642" i="46" s="1"/>
  <c r="E643" i="46" s="1"/>
  <c r="E644" i="46" s="1"/>
  <c r="E645" i="46" s="1"/>
  <c r="E646" i="46" s="1"/>
  <c r="E647" i="46" s="1"/>
  <c r="E648" i="46" s="1"/>
  <c r="E649" i="46" s="1"/>
  <c r="E650" i="46" s="1"/>
  <c r="E651" i="46" s="1"/>
  <c r="E652" i="46" s="1"/>
  <c r="E653" i="46" s="1"/>
  <c r="E654" i="46" s="1"/>
  <c r="E655" i="46" s="1"/>
  <c r="E656" i="46" s="1"/>
  <c r="E657" i="46" s="1"/>
  <c r="E658" i="46" s="1"/>
  <c r="E659" i="46" s="1"/>
  <c r="E660" i="46" s="1"/>
  <c r="E661" i="46" s="1"/>
  <c r="E662" i="46" s="1"/>
  <c r="E663" i="46" s="1"/>
  <c r="E664" i="46" s="1"/>
  <c r="E665" i="46" s="1"/>
  <c r="E666" i="46" s="1"/>
  <c r="E667" i="46" s="1"/>
  <c r="E668" i="46" s="1"/>
  <c r="E669" i="46" s="1"/>
  <c r="E670" i="46" s="1"/>
  <c r="E671" i="46" s="1"/>
  <c r="E672" i="46" s="1"/>
  <c r="E673" i="46" s="1"/>
  <c r="E674" i="46" s="1"/>
  <c r="E675" i="46" s="1"/>
  <c r="E676" i="46" s="1"/>
  <c r="E677" i="46" s="1"/>
  <c r="E678" i="46" s="1"/>
  <c r="E679" i="46" s="1"/>
  <c r="E680" i="46" s="1"/>
  <c r="E681" i="46" s="1"/>
  <c r="E682" i="46" s="1"/>
  <c r="E683" i="46" s="1"/>
  <c r="E684" i="46" s="1"/>
  <c r="E685" i="46" s="1"/>
  <c r="E686" i="46" s="1"/>
  <c r="E687" i="46" s="1"/>
  <c r="E688" i="46" s="1"/>
  <c r="E689" i="46" s="1"/>
  <c r="E690" i="46" s="1"/>
  <c r="E691" i="46" s="1"/>
  <c r="E692" i="46" s="1"/>
  <c r="E693" i="46" s="1"/>
  <c r="E694" i="46" s="1"/>
  <c r="E695" i="46" s="1"/>
  <c r="E696" i="46" s="1"/>
  <c r="E697" i="46" s="1"/>
  <c r="E698" i="46" s="1"/>
  <c r="E699" i="46" s="1"/>
  <c r="E700" i="46" s="1"/>
  <c r="E701" i="46" s="1"/>
  <c r="E702" i="46" s="1"/>
  <c r="E703" i="46" s="1"/>
  <c r="E704" i="46" s="1"/>
  <c r="E705" i="46" s="1"/>
  <c r="E706" i="46" s="1"/>
  <c r="E707" i="46" s="1"/>
  <c r="E708" i="46" s="1"/>
  <c r="E709" i="46" s="1"/>
  <c r="E710" i="46" s="1"/>
  <c r="E711" i="46" s="1"/>
  <c r="E712" i="46" s="1"/>
  <c r="E713" i="46" s="1"/>
  <c r="E714" i="46" s="1"/>
  <c r="E715" i="46" s="1"/>
  <c r="E716" i="46" s="1"/>
  <c r="E717" i="46" s="1"/>
  <c r="E718" i="46" s="1"/>
  <c r="E719" i="46" s="1"/>
  <c r="E720" i="46" s="1"/>
  <c r="E721" i="46" s="1"/>
  <c r="E722" i="46" s="1"/>
  <c r="E723" i="46" s="1"/>
  <c r="E724" i="46" s="1"/>
  <c r="E725" i="46" s="1"/>
  <c r="E726" i="46" s="1"/>
  <c r="E727" i="46" s="1"/>
  <c r="E728" i="46" s="1"/>
  <c r="E729" i="46" s="1"/>
  <c r="E730" i="46" s="1"/>
  <c r="E731" i="46" s="1"/>
  <c r="E732" i="46" s="1"/>
  <c r="E733" i="46" s="1"/>
  <c r="E734" i="46" s="1"/>
  <c r="E735" i="46" s="1"/>
  <c r="E736" i="46" s="1"/>
  <c r="E737" i="46" s="1"/>
  <c r="E738" i="46" s="1"/>
  <c r="E739" i="46" s="1"/>
  <c r="E740" i="46" s="1"/>
  <c r="E741" i="46" s="1"/>
  <c r="E742" i="46" s="1"/>
  <c r="E743" i="46" s="1"/>
  <c r="E744" i="46" s="1"/>
  <c r="E745" i="46" s="1"/>
  <c r="E746" i="46" s="1"/>
  <c r="E747" i="46" s="1"/>
  <c r="E748" i="46" s="1"/>
  <c r="E749" i="46" s="1"/>
  <c r="E750" i="46" s="1"/>
  <c r="E751" i="46" s="1"/>
  <c r="E752" i="46" s="1"/>
  <c r="E753" i="46" s="1"/>
  <c r="E754" i="46" s="1"/>
  <c r="E755" i="46" s="1"/>
  <c r="E756" i="46" s="1"/>
  <c r="E757" i="46" s="1"/>
  <c r="E758" i="46" s="1"/>
  <c r="E759" i="46" s="1"/>
  <c r="E760" i="46" s="1"/>
  <c r="E761" i="46" s="1"/>
  <c r="E762" i="46" s="1"/>
  <c r="E763" i="46" s="1"/>
  <c r="E764" i="46" s="1"/>
  <c r="E765" i="46" s="1"/>
  <c r="E766" i="46" s="1"/>
  <c r="E767" i="46" s="1"/>
  <c r="E768" i="46" s="1"/>
  <c r="E769" i="46" s="1"/>
  <c r="E770" i="46" s="1"/>
  <c r="E771" i="46" s="1"/>
  <c r="E772" i="46" s="1"/>
  <c r="E773" i="46" s="1"/>
  <c r="E774" i="46" s="1"/>
  <c r="E775" i="46" s="1"/>
  <c r="E776" i="46" s="1"/>
  <c r="E777" i="46" s="1"/>
  <c r="E778" i="46" s="1"/>
  <c r="E779" i="46" s="1"/>
  <c r="E780" i="46" s="1"/>
  <c r="E781" i="46" s="1"/>
  <c r="E782" i="46" s="1"/>
  <c r="E783" i="46" s="1"/>
  <c r="E784" i="46" s="1"/>
  <c r="E785" i="46" s="1"/>
  <c r="E786" i="46" s="1"/>
  <c r="E787" i="46" s="1"/>
  <c r="E788" i="46" s="1"/>
  <c r="E789" i="46" s="1"/>
  <c r="E790" i="46" s="1"/>
  <c r="E791" i="46" s="1"/>
  <c r="E792" i="46" s="1"/>
  <c r="E793" i="46" s="1"/>
  <c r="E794" i="46" s="1"/>
  <c r="E795" i="46" s="1"/>
  <c r="E796" i="46" s="1"/>
  <c r="E797" i="46" s="1"/>
  <c r="E798" i="46" s="1"/>
  <c r="E799" i="46" s="1"/>
  <c r="E800" i="46" s="1"/>
  <c r="E801" i="46" s="1"/>
  <c r="E802" i="46" s="1"/>
  <c r="E803" i="46" s="1"/>
  <c r="E804" i="46" s="1"/>
  <c r="E805" i="46" s="1"/>
  <c r="E806" i="46" s="1"/>
  <c r="E807" i="46" s="1"/>
  <c r="E808" i="46" s="1"/>
  <c r="E809" i="46" s="1"/>
  <c r="E810" i="46" s="1"/>
  <c r="E811" i="46" s="1"/>
  <c r="E812" i="46" s="1"/>
  <c r="E813" i="46" s="1"/>
  <c r="E814" i="46" s="1"/>
  <c r="E815" i="46" s="1"/>
  <c r="E816" i="46" s="1"/>
  <c r="E817" i="46" s="1"/>
  <c r="E818" i="46" s="1"/>
  <c r="E819" i="46" s="1"/>
  <c r="E820" i="46" s="1"/>
  <c r="E821" i="46" s="1"/>
  <c r="E822" i="46" s="1"/>
  <c r="E823" i="46" s="1"/>
  <c r="E824" i="46" s="1"/>
  <c r="E825" i="46" s="1"/>
  <c r="E826" i="46" s="1"/>
  <c r="E827" i="46" s="1"/>
  <c r="E828" i="46" s="1"/>
  <c r="E829" i="46" s="1"/>
  <c r="E830" i="46" s="1"/>
  <c r="E831" i="46" s="1"/>
  <c r="E832" i="46" s="1"/>
  <c r="E833" i="46" s="1"/>
  <c r="E834" i="46" s="1"/>
  <c r="E835" i="46" s="1"/>
  <c r="E836" i="46" s="1"/>
  <c r="E837" i="46" s="1"/>
  <c r="E838" i="46" s="1"/>
  <c r="E839" i="46" s="1"/>
  <c r="E840" i="46" s="1"/>
  <c r="E841" i="46" s="1"/>
  <c r="E842" i="46" s="1"/>
  <c r="E843" i="46" s="1"/>
  <c r="E844" i="46" s="1"/>
  <c r="E845" i="46" s="1"/>
  <c r="E846" i="46" s="1"/>
  <c r="E847" i="46" s="1"/>
  <c r="E848" i="46" s="1"/>
  <c r="E849" i="46" s="1"/>
  <c r="E850" i="46" s="1"/>
  <c r="E851" i="46" s="1"/>
  <c r="E852" i="46" s="1"/>
  <c r="E853" i="46" s="1"/>
  <c r="E854" i="46" s="1"/>
  <c r="E855" i="46" s="1"/>
  <c r="E856" i="46" s="1"/>
  <c r="E857" i="46" s="1"/>
  <c r="E858" i="46" s="1"/>
  <c r="E859" i="46" s="1"/>
  <c r="E860" i="46" s="1"/>
  <c r="E861" i="46" s="1"/>
  <c r="E862" i="46" s="1"/>
  <c r="E863" i="46" s="1"/>
  <c r="E864" i="46" s="1"/>
  <c r="E865" i="46" s="1"/>
  <c r="E866" i="46" s="1"/>
  <c r="E867" i="46" s="1"/>
  <c r="E868" i="46" s="1"/>
  <c r="E869" i="46" s="1"/>
  <c r="E870" i="46" s="1"/>
  <c r="E871" i="46" s="1"/>
  <c r="E872" i="46" s="1"/>
  <c r="E873" i="46" s="1"/>
  <c r="E874" i="46" s="1"/>
  <c r="E875" i="46" s="1"/>
  <c r="E876" i="46" s="1"/>
  <c r="E877" i="46" s="1"/>
  <c r="E878" i="46" s="1"/>
  <c r="E879" i="46" s="1"/>
  <c r="E880" i="46" s="1"/>
  <c r="E881" i="46" s="1"/>
  <c r="E882" i="46" s="1"/>
  <c r="E883" i="46" s="1"/>
  <c r="E884" i="46" s="1"/>
  <c r="E885" i="46" s="1"/>
  <c r="E886" i="46" s="1"/>
  <c r="E887" i="46" s="1"/>
  <c r="E888" i="46" s="1"/>
  <c r="E889" i="46" s="1"/>
  <c r="E890" i="46" s="1"/>
  <c r="E891" i="46" s="1"/>
  <c r="E892" i="46" s="1"/>
  <c r="E893" i="46" s="1"/>
  <c r="E894" i="46" s="1"/>
  <c r="E895" i="46" s="1"/>
  <c r="E896" i="46" s="1"/>
  <c r="E897" i="46" s="1"/>
  <c r="E898" i="46" s="1"/>
  <c r="E899" i="46" s="1"/>
  <c r="E900" i="46" s="1"/>
  <c r="E901" i="46" s="1"/>
  <c r="E902" i="46" s="1"/>
  <c r="E903" i="46" s="1"/>
  <c r="E904" i="46" s="1"/>
  <c r="E905" i="46" s="1"/>
  <c r="E906" i="46" s="1"/>
  <c r="E907" i="46" s="1"/>
  <c r="E908" i="46" s="1"/>
  <c r="E909" i="46" s="1"/>
  <c r="E910" i="46" s="1"/>
  <c r="E911" i="46" s="1"/>
  <c r="E912" i="46" s="1"/>
  <c r="E913" i="46" s="1"/>
  <c r="E914" i="46" s="1"/>
  <c r="E915" i="46" s="1"/>
  <c r="E916" i="46" s="1"/>
  <c r="E917" i="46" s="1"/>
  <c r="E918" i="46" s="1"/>
  <c r="E919" i="46" s="1"/>
  <c r="E920" i="46" s="1"/>
  <c r="E921" i="46" s="1"/>
  <c r="E922" i="46" s="1"/>
  <c r="E923" i="46" s="1"/>
  <c r="E924" i="46" s="1"/>
  <c r="E925" i="46" s="1"/>
  <c r="E926" i="46" s="1"/>
  <c r="E927" i="46" s="1"/>
  <c r="E928" i="46" s="1"/>
  <c r="E929" i="46" s="1"/>
  <c r="E930" i="46" s="1"/>
  <c r="E931" i="46" s="1"/>
  <c r="E932" i="46" s="1"/>
  <c r="E933" i="46" s="1"/>
  <c r="E934" i="46" s="1"/>
  <c r="E935" i="46" s="1"/>
  <c r="E936" i="46" s="1"/>
  <c r="E937" i="46" s="1"/>
  <c r="E938" i="46" s="1"/>
  <c r="E939" i="46" s="1"/>
  <c r="E940" i="46" s="1"/>
  <c r="E941" i="46" s="1"/>
  <c r="E942" i="46" s="1"/>
  <c r="E943" i="46" s="1"/>
  <c r="E944" i="46" s="1"/>
  <c r="E945" i="46" s="1"/>
  <c r="E946" i="46" s="1"/>
  <c r="E947" i="46" s="1"/>
  <c r="E948" i="46" s="1"/>
  <c r="E949" i="46" s="1"/>
  <c r="E950" i="46" s="1"/>
  <c r="E951" i="46" s="1"/>
  <c r="E952" i="46" s="1"/>
  <c r="E953" i="46" s="1"/>
  <c r="E954" i="46" s="1"/>
  <c r="E955" i="46" s="1"/>
  <c r="E956" i="46" s="1"/>
  <c r="E957" i="46" s="1"/>
  <c r="E958" i="46" s="1"/>
  <c r="E959" i="46" s="1"/>
  <c r="E960" i="46" s="1"/>
  <c r="E961" i="46" s="1"/>
  <c r="E962" i="46" s="1"/>
  <c r="E963" i="46" s="1"/>
  <c r="E964" i="46" s="1"/>
  <c r="E965" i="46" s="1"/>
  <c r="E966" i="46" s="1"/>
  <c r="E967" i="46" s="1"/>
  <c r="E968" i="46" s="1"/>
  <c r="E969" i="46" s="1"/>
  <c r="E970" i="46" s="1"/>
  <c r="E971" i="46" s="1"/>
  <c r="E972" i="46" s="1"/>
  <c r="E973" i="46" s="1"/>
  <c r="E974" i="46" s="1"/>
  <c r="E975" i="46" s="1"/>
  <c r="E976" i="46" s="1"/>
  <c r="E977" i="46" s="1"/>
  <c r="E978" i="46" s="1"/>
  <c r="E979" i="46" s="1"/>
  <c r="E980" i="46" s="1"/>
  <c r="E981" i="46" s="1"/>
  <c r="E982" i="46" s="1"/>
  <c r="E983" i="46" s="1"/>
  <c r="E984" i="46" s="1"/>
  <c r="E985" i="46" s="1"/>
  <c r="E986" i="46" s="1"/>
  <c r="E987" i="46" s="1"/>
  <c r="E988" i="46" s="1"/>
  <c r="E989" i="46" s="1"/>
  <c r="E990" i="46" s="1"/>
  <c r="E991" i="46" s="1"/>
  <c r="E992" i="46" s="1"/>
  <c r="E993" i="46" s="1"/>
  <c r="E994" i="46" s="1"/>
  <c r="E995" i="46" s="1"/>
  <c r="E996" i="46" s="1"/>
  <c r="E997" i="46" s="1"/>
  <c r="E998" i="46" s="1"/>
  <c r="E999" i="46" s="1"/>
  <c r="E1000" i="46" s="1"/>
  <c r="E1001" i="46" s="1"/>
  <c r="E1002" i="46" s="1"/>
  <c r="E1003" i="46" s="1"/>
  <c r="E1004" i="46" s="1"/>
  <c r="E1005" i="46" s="1"/>
  <c r="E1006" i="46" s="1"/>
  <c r="E1007" i="46" s="1"/>
  <c r="E1008" i="46" s="1"/>
  <c r="E1009" i="46" s="1"/>
  <c r="E1010" i="46" s="1"/>
  <c r="E1011" i="46" s="1"/>
  <c r="E1012" i="46" s="1"/>
  <c r="E1013" i="46" s="1"/>
  <c r="E1014" i="46" s="1"/>
  <c r="E1015" i="46" s="1"/>
  <c r="E1016" i="46" s="1"/>
  <c r="E1017" i="46" s="1"/>
  <c r="E1018" i="46" s="1"/>
  <c r="E1019" i="46" s="1"/>
  <c r="E1020" i="46" s="1"/>
  <c r="E1021" i="46" s="1"/>
  <c r="E1022" i="46" s="1"/>
  <c r="E1023" i="46" s="1"/>
  <c r="E1024" i="46" s="1"/>
  <c r="E1025" i="46" s="1"/>
  <c r="E1026" i="46" s="1"/>
  <c r="E1027" i="46" s="1"/>
  <c r="E1028" i="46" s="1"/>
  <c r="E1029" i="46" s="1"/>
  <c r="E1030" i="46" s="1"/>
  <c r="E1031" i="46" s="1"/>
  <c r="E1032" i="46" s="1"/>
  <c r="E1033" i="46" s="1"/>
  <c r="E1034" i="46" s="1"/>
  <c r="E1035" i="46" s="1"/>
  <c r="E1036" i="46" s="1"/>
  <c r="E1037" i="46" s="1"/>
  <c r="E1038" i="46" s="1"/>
  <c r="E1039" i="46" s="1"/>
  <c r="E1040" i="46" s="1"/>
  <c r="E1041" i="46" s="1"/>
  <c r="E1042" i="46" s="1"/>
  <c r="E1043" i="46" s="1"/>
  <c r="E1044" i="46" s="1"/>
  <c r="E1045" i="46" s="1"/>
  <c r="E1046" i="46" s="1"/>
  <c r="E1047" i="46" s="1"/>
  <c r="E1048" i="46" s="1"/>
  <c r="E1049" i="46" s="1"/>
  <c r="E1050" i="46" s="1"/>
  <c r="E1051" i="46" s="1"/>
  <c r="E1052" i="46" s="1"/>
  <c r="E1053" i="46" s="1"/>
  <c r="E1054" i="46" s="1"/>
  <c r="E1055" i="46" s="1"/>
  <c r="E1056" i="46" s="1"/>
  <c r="E1057" i="46" s="1"/>
  <c r="E1058" i="46" s="1"/>
  <c r="E1059" i="46" s="1"/>
  <c r="E1060" i="46" s="1"/>
  <c r="E1061" i="46" s="1"/>
  <c r="E1062" i="46" s="1"/>
  <c r="E1063" i="46" s="1"/>
  <c r="E1064" i="46" s="1"/>
  <c r="E1065" i="46" s="1"/>
  <c r="E1066" i="46" s="1"/>
  <c r="E1067" i="46" s="1"/>
  <c r="E1068" i="46" s="1"/>
  <c r="E1069" i="46" s="1"/>
  <c r="E1070" i="46" s="1"/>
  <c r="E1071" i="46" s="1"/>
  <c r="E1072" i="46" s="1"/>
  <c r="E1073" i="46" s="1"/>
  <c r="E1074" i="46" s="1"/>
  <c r="E1075" i="46" s="1"/>
  <c r="E1076" i="46" s="1"/>
  <c r="E1077" i="46" s="1"/>
  <c r="E1078" i="46" s="1"/>
  <c r="E1079" i="46" s="1"/>
  <c r="E1080" i="46" s="1"/>
  <c r="E1081" i="46" s="1"/>
  <c r="E1082" i="46" s="1"/>
  <c r="E1083" i="46" s="1"/>
  <c r="E1084" i="46" s="1"/>
  <c r="E1085" i="46" s="1"/>
  <c r="E1086" i="46" s="1"/>
  <c r="E1087" i="46" s="1"/>
  <c r="E1088" i="46" s="1"/>
  <c r="E1089" i="46" s="1"/>
  <c r="E1090" i="46" s="1"/>
  <c r="E1091" i="46" s="1"/>
  <c r="E1092" i="46" s="1"/>
  <c r="E1093" i="46" s="1"/>
  <c r="E1094" i="46" s="1"/>
  <c r="E1095" i="46" s="1"/>
  <c r="E1096" i="46" s="1"/>
  <c r="E1097" i="46" s="1"/>
  <c r="E1098" i="46" s="1"/>
  <c r="E1099" i="46" s="1"/>
  <c r="E1100" i="46" s="1"/>
  <c r="E1101" i="46" s="1"/>
  <c r="E1102" i="46" s="1"/>
  <c r="E1103" i="46" s="1"/>
  <c r="E1104" i="46" s="1"/>
  <c r="E1105" i="46" s="1"/>
  <c r="E1106" i="46" s="1"/>
  <c r="E1107" i="46" s="1"/>
  <c r="E1108" i="46" s="1"/>
  <c r="E1109" i="46" s="1"/>
  <c r="E1110" i="46" s="1"/>
  <c r="E1111" i="46" s="1"/>
  <c r="E1112" i="46" s="1"/>
  <c r="E1113" i="46" s="1"/>
  <c r="E1114" i="46" s="1"/>
  <c r="E1115" i="46" s="1"/>
  <c r="E1116" i="46" s="1"/>
  <c r="E1117" i="46" s="1"/>
  <c r="E1118" i="46" s="1"/>
  <c r="E1119" i="46" s="1"/>
  <c r="E1120" i="46" s="1"/>
  <c r="E1121" i="46" s="1"/>
  <c r="E1122" i="46" s="1"/>
  <c r="E1123" i="46" s="1"/>
  <c r="E1124" i="46" s="1"/>
  <c r="E1125" i="46" s="1"/>
  <c r="E1126" i="46" s="1"/>
  <c r="E1127" i="46" s="1"/>
  <c r="E1128" i="46" s="1"/>
  <c r="E1129" i="46" s="1"/>
  <c r="E1130" i="46" s="1"/>
  <c r="E1131" i="46" s="1"/>
  <c r="E1132" i="46" s="1"/>
  <c r="E1133" i="46" s="1"/>
  <c r="E1134" i="46" s="1"/>
  <c r="E1135" i="46" s="1"/>
  <c r="E1136" i="46" s="1"/>
  <c r="E1137" i="46" s="1"/>
  <c r="E1138" i="46" s="1"/>
  <c r="E1139" i="46" s="1"/>
  <c r="E1140" i="46" s="1"/>
  <c r="E1141" i="46" s="1"/>
  <c r="E1142" i="46" s="1"/>
  <c r="E1143" i="46" s="1"/>
  <c r="E1144" i="46" s="1"/>
  <c r="E1145" i="46" s="1"/>
  <c r="E1146" i="46" s="1"/>
  <c r="E1147" i="46" s="1"/>
  <c r="E1148" i="46" s="1"/>
  <c r="E1149" i="46" s="1"/>
  <c r="E1150" i="46" s="1"/>
  <c r="E1151" i="46" s="1"/>
  <c r="E1152" i="46" s="1"/>
  <c r="E1153" i="46" s="1"/>
  <c r="E1154" i="46" s="1"/>
  <c r="E1155" i="46" s="1"/>
  <c r="E1156" i="46" s="1"/>
  <c r="E1157" i="46" s="1"/>
  <c r="E1158" i="46" s="1"/>
  <c r="E1159" i="46" s="1"/>
  <c r="E1160" i="46" s="1"/>
  <c r="E1161" i="46" s="1"/>
  <c r="E1162" i="46" s="1"/>
  <c r="E1163" i="46" s="1"/>
  <c r="E1164" i="46" s="1"/>
  <c r="E1165" i="46" s="1"/>
  <c r="E1166" i="46" s="1"/>
  <c r="E1167" i="46" s="1"/>
  <c r="E1168" i="46" s="1"/>
  <c r="E1169" i="46" s="1"/>
  <c r="E1170" i="46" s="1"/>
  <c r="E1171" i="46" s="1"/>
  <c r="E1172" i="46" s="1"/>
  <c r="E1173" i="46" s="1"/>
  <c r="E1174" i="46" s="1"/>
  <c r="E1175" i="46" s="1"/>
  <c r="E1176" i="46" s="1"/>
  <c r="E1177" i="46" s="1"/>
  <c r="E1178" i="46" s="1"/>
  <c r="E1179" i="46" s="1"/>
  <c r="E1180" i="46" s="1"/>
  <c r="E1181" i="46" s="1"/>
  <c r="E1182" i="46" s="1"/>
  <c r="E1183" i="46" s="1"/>
  <c r="E1184" i="46" s="1"/>
  <c r="E1185" i="46" s="1"/>
  <c r="E1186" i="46" s="1"/>
  <c r="E1187" i="46" s="1"/>
  <c r="E1188" i="46" s="1"/>
  <c r="E1189" i="46" s="1"/>
  <c r="E1190" i="46" s="1"/>
  <c r="E1191" i="46" s="1"/>
  <c r="E1192" i="46" s="1"/>
  <c r="E1193" i="46" s="1"/>
  <c r="E1194" i="46" s="1"/>
  <c r="E1195" i="46" s="1"/>
  <c r="E1196" i="46" s="1"/>
  <c r="E1197" i="46" s="1"/>
  <c r="E1198" i="46" s="1"/>
  <c r="E1199" i="46" s="1"/>
  <c r="E1200" i="46" s="1"/>
  <c r="E1201" i="46" s="1"/>
  <c r="E1202" i="46" s="1"/>
  <c r="E1203" i="46" s="1"/>
  <c r="E1204" i="46" s="1"/>
  <c r="E1205" i="46" s="1"/>
  <c r="E1206" i="46" s="1"/>
  <c r="E1207" i="46" s="1"/>
  <c r="E1208" i="46" s="1"/>
  <c r="E1209" i="46" s="1"/>
  <c r="E1210" i="46" s="1"/>
  <c r="E1211" i="46" s="1"/>
  <c r="E1212" i="46" s="1"/>
  <c r="E1213" i="46" s="1"/>
  <c r="E1214" i="46" s="1"/>
  <c r="E1215" i="46" s="1"/>
  <c r="E1216" i="46" s="1"/>
  <c r="E1217" i="46" s="1"/>
  <c r="E1218" i="46" s="1"/>
  <c r="E1219" i="46" s="1"/>
  <c r="E1220" i="46" s="1"/>
  <c r="E1221" i="46" s="1"/>
  <c r="E1222" i="46" s="1"/>
  <c r="E1223" i="46" s="1"/>
  <c r="E1224" i="46" s="1"/>
  <c r="E1225" i="46" s="1"/>
  <c r="E1226" i="46" s="1"/>
  <c r="E1227" i="46" s="1"/>
  <c r="E1228" i="46" s="1"/>
  <c r="E1229" i="46" s="1"/>
  <c r="E1230" i="46" s="1"/>
  <c r="E1231" i="46" s="1"/>
  <c r="E1232" i="46" s="1"/>
  <c r="E1233" i="46" s="1"/>
  <c r="E1234" i="46" s="1"/>
  <c r="E1235" i="46" s="1"/>
  <c r="E1236" i="46" s="1"/>
  <c r="E1237" i="46" s="1"/>
  <c r="E1238" i="46" s="1"/>
  <c r="E1239" i="46" s="1"/>
  <c r="E1240" i="46" s="1"/>
  <c r="E1241" i="46" s="1"/>
  <c r="E1242" i="46" s="1"/>
  <c r="E1243" i="46" s="1"/>
  <c r="E1244" i="46" s="1"/>
  <c r="E1245" i="46" s="1"/>
  <c r="E1246" i="46" s="1"/>
  <c r="E1247" i="46" s="1"/>
  <c r="E1248" i="46" s="1"/>
  <c r="E1249" i="46" s="1"/>
  <c r="E1250" i="46" s="1"/>
  <c r="E1251" i="46" s="1"/>
  <c r="E1252" i="46" s="1"/>
  <c r="E1253" i="46" s="1"/>
  <c r="E1254" i="46" s="1"/>
  <c r="E1255" i="46" s="1"/>
  <c r="E1256" i="46" s="1"/>
  <c r="E1257" i="46" s="1"/>
  <c r="E1258" i="46" s="1"/>
  <c r="E1259" i="46" s="1"/>
  <c r="E1260" i="46" s="1"/>
  <c r="E1261" i="46" s="1"/>
  <c r="E1262" i="46" s="1"/>
  <c r="E1263" i="46" s="1"/>
  <c r="E1264" i="46" s="1"/>
  <c r="E1265" i="46" s="1"/>
  <c r="E1266" i="46" s="1"/>
  <c r="E1267" i="46" s="1"/>
  <c r="E1268" i="46" s="1"/>
  <c r="E1269" i="46" s="1"/>
  <c r="E1270" i="46" s="1"/>
  <c r="E1271" i="46" s="1"/>
  <c r="E1272" i="46" s="1"/>
  <c r="E1273" i="46" s="1"/>
  <c r="E1274" i="46" s="1"/>
  <c r="E1275" i="46" s="1"/>
  <c r="E1276" i="46" s="1"/>
  <c r="E1277" i="46" s="1"/>
  <c r="E1278" i="46" s="1"/>
  <c r="E1279" i="46" s="1"/>
  <c r="E1280" i="46" s="1"/>
  <c r="E1281" i="46" s="1"/>
  <c r="E1282" i="46" s="1"/>
  <c r="E1283" i="46" s="1"/>
  <c r="E1284" i="46" s="1"/>
  <c r="E1285" i="46" s="1"/>
  <c r="E1286" i="46" s="1"/>
  <c r="E1287" i="46" s="1"/>
  <c r="E1288" i="46" s="1"/>
  <c r="E1289" i="46" s="1"/>
  <c r="E1290" i="46" s="1"/>
  <c r="E1291" i="46" s="1"/>
  <c r="E1292" i="46" s="1"/>
  <c r="E1293" i="46" s="1"/>
  <c r="E1294" i="46" s="1"/>
  <c r="E1295" i="46" s="1"/>
  <c r="E1296" i="46" s="1"/>
  <c r="E1297" i="46" s="1"/>
  <c r="E1298" i="46" s="1"/>
  <c r="E1299" i="46" s="1"/>
  <c r="E1300" i="46" s="1"/>
  <c r="E1301" i="46" s="1"/>
  <c r="E1302" i="46" s="1"/>
  <c r="E1303" i="46" s="1"/>
  <c r="E1304" i="46" s="1"/>
  <c r="E1305" i="46" s="1"/>
  <c r="E1306" i="46" s="1"/>
  <c r="E1307" i="46" s="1"/>
  <c r="E1308" i="46" s="1"/>
  <c r="E1309" i="46" s="1"/>
  <c r="E1310" i="46" s="1"/>
  <c r="E1311" i="46" s="1"/>
  <c r="E1312" i="46" s="1"/>
  <c r="E1313" i="46" s="1"/>
  <c r="E1314" i="46" s="1"/>
  <c r="E1315" i="46" s="1"/>
  <c r="E1316" i="46" s="1"/>
  <c r="E1317" i="46" s="1"/>
  <c r="E1318" i="46" s="1"/>
  <c r="E1319" i="46" s="1"/>
  <c r="E1320" i="46" s="1"/>
  <c r="E1321" i="46" s="1"/>
  <c r="E1322" i="46" s="1"/>
  <c r="E1323" i="46" s="1"/>
  <c r="E1324" i="46" s="1"/>
  <c r="E1325" i="46" s="1"/>
  <c r="E1326" i="46" s="1"/>
  <c r="E1327" i="46" s="1"/>
  <c r="E1328" i="46" s="1"/>
  <c r="E1329" i="46" s="1"/>
  <c r="E1330" i="46" s="1"/>
  <c r="E1331" i="46" s="1"/>
  <c r="E1332" i="46" s="1"/>
  <c r="E1333" i="46" s="1"/>
  <c r="E1334" i="46" s="1"/>
  <c r="E1335" i="46" s="1"/>
  <c r="E1336" i="46" s="1"/>
  <c r="E1337" i="46" s="1"/>
  <c r="E1338" i="46" s="1"/>
  <c r="E1339" i="46" s="1"/>
  <c r="E1340" i="46" s="1"/>
  <c r="E1341" i="46" s="1"/>
  <c r="E1342" i="46" s="1"/>
  <c r="E1343" i="46" s="1"/>
  <c r="E1344" i="46" s="1"/>
  <c r="E1345" i="46" s="1"/>
  <c r="E1346" i="46" s="1"/>
  <c r="E1347" i="46" s="1"/>
  <c r="E1348" i="46" s="1"/>
  <c r="E1349" i="46" s="1"/>
  <c r="E1350" i="46" s="1"/>
  <c r="E1351" i="46" s="1"/>
  <c r="E1352" i="46" s="1"/>
  <c r="E1353" i="46" s="1"/>
  <c r="E1354" i="46" s="1"/>
  <c r="E1355" i="46" s="1"/>
  <c r="E1356" i="46" s="1"/>
  <c r="E1357" i="46" s="1"/>
  <c r="E1358" i="46" s="1"/>
  <c r="E1359" i="46" s="1"/>
  <c r="E1360" i="46" s="1"/>
  <c r="E1361" i="46" s="1"/>
  <c r="E1362" i="46" s="1"/>
  <c r="E1363" i="46" s="1"/>
  <c r="E1364" i="46" s="1"/>
  <c r="E1365" i="46" s="1"/>
  <c r="E1366" i="46" s="1"/>
  <c r="E1367" i="46" s="1"/>
  <c r="E1368" i="46" s="1"/>
  <c r="E1369" i="46" s="1"/>
  <c r="E1370" i="46" s="1"/>
  <c r="E1371" i="46" s="1"/>
  <c r="E1372" i="46" s="1"/>
  <c r="E1373" i="46" s="1"/>
  <c r="E1374" i="46" s="1"/>
  <c r="E1375" i="46" s="1"/>
  <c r="E1376" i="46" s="1"/>
  <c r="E1377" i="46" s="1"/>
  <c r="E1378" i="46" s="1"/>
  <c r="E1379" i="46" s="1"/>
  <c r="E1380" i="46" s="1"/>
  <c r="E1381" i="46" s="1"/>
  <c r="E1382" i="46" s="1"/>
  <c r="E1383" i="46" s="1"/>
  <c r="E1384" i="46" s="1"/>
  <c r="E1385" i="46" s="1"/>
  <c r="E1386" i="46" s="1"/>
  <c r="E1387" i="46" s="1"/>
  <c r="E1388" i="46" s="1"/>
  <c r="E1389" i="46" s="1"/>
  <c r="E1390" i="46" s="1"/>
  <c r="E1391" i="46" s="1"/>
  <c r="E1392" i="46" s="1"/>
  <c r="E1393" i="46" s="1"/>
  <c r="E1394" i="46" s="1"/>
  <c r="E1395" i="46" s="1"/>
  <c r="E1396" i="46" s="1"/>
  <c r="E1397" i="46" s="1"/>
  <c r="E1398" i="46" s="1"/>
  <c r="E1399" i="46" s="1"/>
  <c r="E1400" i="46" s="1"/>
  <c r="E1401" i="46" s="1"/>
  <c r="E1402" i="46" s="1"/>
  <c r="E1403" i="46" s="1"/>
  <c r="E1404" i="46" s="1"/>
  <c r="E1405" i="46" s="1"/>
  <c r="E1406" i="46" s="1"/>
  <c r="E1407" i="46" s="1"/>
  <c r="E1408" i="46" s="1"/>
  <c r="E1409" i="46" s="1"/>
  <c r="E1410" i="46" s="1"/>
  <c r="E1411" i="46" s="1"/>
  <c r="E1412" i="46" s="1"/>
  <c r="E1413" i="46" s="1"/>
  <c r="E1414" i="46" s="1"/>
  <c r="E1415" i="46" s="1"/>
  <c r="E1416" i="46" s="1"/>
  <c r="E1417" i="46" s="1"/>
  <c r="E1418" i="46" s="1"/>
  <c r="E1419" i="46" s="1"/>
  <c r="E1420" i="46" s="1"/>
  <c r="E1421" i="46" s="1"/>
  <c r="E1422" i="46" s="1"/>
  <c r="E1423" i="46" s="1"/>
  <c r="E1424" i="46" s="1"/>
  <c r="E1425" i="46" s="1"/>
  <c r="E1426" i="46" s="1"/>
  <c r="E1427" i="46" s="1"/>
  <c r="E1428" i="46" s="1"/>
  <c r="E1429" i="46" s="1"/>
  <c r="E1430" i="46" s="1"/>
  <c r="E1431" i="46" s="1"/>
  <c r="E1432" i="46" s="1"/>
  <c r="E1433" i="46" s="1"/>
  <c r="E1434" i="46" s="1"/>
  <c r="E1435" i="46" s="1"/>
  <c r="E1436" i="46" s="1"/>
  <c r="E1437" i="46" s="1"/>
  <c r="E1438" i="46" s="1"/>
  <c r="E1439" i="46" s="1"/>
  <c r="E1440" i="46" s="1"/>
  <c r="E1441" i="46" s="1"/>
  <c r="E1442" i="46" s="1"/>
  <c r="E1443" i="46" s="1"/>
  <c r="E1444" i="46" s="1"/>
  <c r="E1445" i="46" s="1"/>
  <c r="E1446" i="46" s="1"/>
  <c r="E1447" i="46" s="1"/>
  <c r="E1448" i="46" s="1"/>
  <c r="E1449" i="46" s="1"/>
  <c r="E1450" i="46" s="1"/>
  <c r="E1451" i="46" s="1"/>
  <c r="E1452" i="46" s="1"/>
  <c r="E1453" i="46" s="1"/>
  <c r="E1454" i="46" s="1"/>
  <c r="E1455" i="46" s="1"/>
  <c r="E1456" i="46" s="1"/>
  <c r="E1457" i="46" s="1"/>
  <c r="E1458" i="46" s="1"/>
  <c r="E1459" i="46" s="1"/>
  <c r="E1460" i="46" s="1"/>
  <c r="E1461" i="46" s="1"/>
  <c r="E1462" i="46" s="1"/>
  <c r="E1463" i="46" s="1"/>
  <c r="E1464" i="46" s="1"/>
  <c r="E1465" i="46" s="1"/>
  <c r="E1466" i="46" s="1"/>
  <c r="E1467" i="46" s="1"/>
  <c r="E1468" i="46" s="1"/>
  <c r="E1469" i="46" s="1"/>
  <c r="E1470" i="46" s="1"/>
  <c r="E1471" i="46" s="1"/>
  <c r="E1472" i="46" s="1"/>
  <c r="E1473" i="46" s="1"/>
  <c r="E1474" i="46" s="1"/>
  <c r="E1475" i="46" s="1"/>
  <c r="E1476" i="46" s="1"/>
  <c r="E1477" i="46" s="1"/>
  <c r="E1478" i="46" s="1"/>
  <c r="E1479" i="46" s="1"/>
  <c r="E1480" i="46" s="1"/>
  <c r="E1481" i="46" s="1"/>
  <c r="E1482" i="46" s="1"/>
  <c r="E1483" i="46" s="1"/>
  <c r="E1484" i="46" s="1"/>
  <c r="E1485" i="46" s="1"/>
  <c r="E1486" i="46" s="1"/>
  <c r="E1487" i="46" s="1"/>
  <c r="E1488" i="46" s="1"/>
  <c r="E1489" i="46" s="1"/>
  <c r="E1490" i="46" s="1"/>
  <c r="E1491" i="46" s="1"/>
  <c r="E1492" i="46" s="1"/>
  <c r="E1493" i="46" s="1"/>
  <c r="E1494" i="46" s="1"/>
  <c r="E1495" i="46" s="1"/>
  <c r="E1496" i="46" s="1"/>
  <c r="E1497" i="46" s="1"/>
  <c r="E1498" i="46" s="1"/>
  <c r="E1499" i="46" s="1"/>
  <c r="E1500" i="46" s="1"/>
  <c r="E1501" i="46" s="1"/>
  <c r="E1502" i="46" s="1"/>
  <c r="E1503" i="46" s="1"/>
  <c r="E1504" i="46" s="1"/>
  <c r="E1505" i="46" s="1"/>
  <c r="E1506" i="46" s="1"/>
  <c r="E1507" i="46" s="1"/>
  <c r="E1508" i="46" s="1"/>
  <c r="E1509" i="46" s="1"/>
  <c r="E1510" i="46" s="1"/>
  <c r="E1511" i="46" s="1"/>
  <c r="E1512" i="46" s="1"/>
  <c r="E1513" i="46" s="1"/>
  <c r="E1514" i="46" s="1"/>
  <c r="E1515" i="46" s="1"/>
  <c r="E1516" i="46" s="1"/>
  <c r="E1517" i="46" s="1"/>
  <c r="E1518" i="46" s="1"/>
  <c r="E1519" i="46" s="1"/>
  <c r="E1520" i="46" s="1"/>
  <c r="E1521" i="46" s="1"/>
  <c r="E1522" i="46" s="1"/>
  <c r="E1523" i="46" s="1"/>
  <c r="E1524" i="46" s="1"/>
  <c r="E1525" i="46" s="1"/>
  <c r="E1526" i="46" s="1"/>
  <c r="E1527" i="46" s="1"/>
  <c r="E1528" i="46" s="1"/>
  <c r="E1529" i="46" s="1"/>
  <c r="E1530" i="46" s="1"/>
  <c r="E1531" i="46" s="1"/>
  <c r="E1532" i="46" s="1"/>
  <c r="E1533" i="46" s="1"/>
  <c r="E1534" i="46" s="1"/>
  <c r="E1535" i="46" s="1"/>
  <c r="E1536" i="46" s="1"/>
  <c r="E1537" i="46" s="1"/>
  <c r="E1538" i="46" s="1"/>
  <c r="E1539" i="46" s="1"/>
  <c r="E1540" i="46" s="1"/>
  <c r="E1541" i="46" s="1"/>
  <c r="E1542" i="46" s="1"/>
  <c r="E1543" i="46" s="1"/>
  <c r="E1544" i="46" s="1"/>
  <c r="E1545" i="46" s="1"/>
  <c r="E1546" i="46" s="1"/>
  <c r="E1547" i="46" s="1"/>
  <c r="E1548" i="46" s="1"/>
  <c r="E1549" i="46" s="1"/>
  <c r="E1550" i="46" s="1"/>
  <c r="E1551" i="46" s="1"/>
  <c r="E1552" i="46" s="1"/>
  <c r="E1553" i="46" s="1"/>
  <c r="E1554" i="46" s="1"/>
  <c r="E1555" i="46" s="1"/>
  <c r="E1556" i="46" s="1"/>
  <c r="E1557" i="46" s="1"/>
  <c r="E1558" i="46" s="1"/>
  <c r="E1559" i="46" s="1"/>
  <c r="E1560" i="46" s="1"/>
  <c r="E1561" i="46" s="1"/>
  <c r="E1562" i="46" s="1"/>
  <c r="E1563" i="46" s="1"/>
  <c r="E1564" i="46" s="1"/>
  <c r="E1565" i="46" s="1"/>
  <c r="E1566" i="46" s="1"/>
  <c r="E1567" i="46" s="1"/>
  <c r="E1568" i="46" s="1"/>
  <c r="E1569" i="46" s="1"/>
  <c r="E1570" i="46" s="1"/>
  <c r="E1571" i="46" s="1"/>
  <c r="E1572" i="46" s="1"/>
  <c r="E1573" i="46" s="1"/>
  <c r="E1574" i="46" s="1"/>
  <c r="E1575" i="46" s="1"/>
  <c r="E1576" i="46" s="1"/>
  <c r="E1577" i="46" s="1"/>
  <c r="E1578" i="46" s="1"/>
  <c r="E1579" i="46" s="1"/>
  <c r="E1580" i="46" s="1"/>
  <c r="E1581" i="46" s="1"/>
  <c r="E1582" i="46" s="1"/>
  <c r="E1583" i="46" s="1"/>
  <c r="E1584" i="46" s="1"/>
  <c r="E1585" i="46" s="1"/>
  <c r="E1586" i="46" s="1"/>
  <c r="E1587" i="46" s="1"/>
  <c r="E1588" i="46" s="1"/>
  <c r="E1589" i="46" s="1"/>
  <c r="E1590" i="46" s="1"/>
  <c r="E1591" i="46" s="1"/>
  <c r="E1592" i="46" s="1"/>
  <c r="E1593" i="46" s="1"/>
  <c r="E1594" i="46" s="1"/>
  <c r="E1595" i="46" s="1"/>
  <c r="E1596" i="46" s="1"/>
  <c r="E1597" i="46" s="1"/>
  <c r="E1598" i="46" s="1"/>
  <c r="E1599" i="46" s="1"/>
  <c r="E1600" i="46" s="1"/>
  <c r="E1601" i="46" s="1"/>
  <c r="E1602" i="46" s="1"/>
  <c r="E1603" i="46" s="1"/>
  <c r="E1604" i="46" s="1"/>
  <c r="E1605" i="46" s="1"/>
  <c r="E1606" i="46" s="1"/>
  <c r="E1607" i="46" s="1"/>
  <c r="E1608" i="46" s="1"/>
  <c r="E1609" i="46" s="1"/>
  <c r="E1610" i="46" s="1"/>
  <c r="E1611" i="46" s="1"/>
  <c r="E1612" i="46" s="1"/>
  <c r="E1613" i="46" s="1"/>
  <c r="E1614" i="46" s="1"/>
  <c r="E1615" i="46" s="1"/>
  <c r="E1616" i="46" s="1"/>
  <c r="E1617" i="46" s="1"/>
  <c r="E1618" i="46" s="1"/>
  <c r="E1619" i="46" s="1"/>
  <c r="E1620" i="46" s="1"/>
  <c r="E1621" i="46" s="1"/>
  <c r="E1622" i="46" s="1"/>
  <c r="E1623" i="46" s="1"/>
  <c r="E1624" i="46" s="1"/>
  <c r="E1625" i="46" s="1"/>
  <c r="E1626" i="46" s="1"/>
  <c r="E1627" i="46" s="1"/>
  <c r="E1628" i="46" s="1"/>
  <c r="E1629" i="46" s="1"/>
  <c r="E1630" i="46" s="1"/>
  <c r="E1631" i="46" s="1"/>
  <c r="E1632" i="46" s="1"/>
  <c r="E1633" i="46" s="1"/>
  <c r="E1634" i="46" s="1"/>
  <c r="E1635" i="46" s="1"/>
  <c r="E1636" i="46" s="1"/>
  <c r="E1637" i="46" s="1"/>
  <c r="E1638" i="46" s="1"/>
  <c r="E1639" i="46" s="1"/>
  <c r="E1640" i="46" s="1"/>
  <c r="E1641" i="46" s="1"/>
  <c r="E1642" i="46" s="1"/>
  <c r="E1643" i="46" s="1"/>
  <c r="E1644" i="46" s="1"/>
  <c r="E1645" i="46" s="1"/>
  <c r="E1646" i="46" s="1"/>
  <c r="E1647" i="46" s="1"/>
  <c r="E1648" i="46" s="1"/>
  <c r="P3" i="46" l="1"/>
  <c r="Q3" i="46"/>
  <c r="R3" i="46"/>
  <c r="S3" i="46"/>
  <c r="P4" i="46"/>
  <c r="Q4" i="46"/>
  <c r="R4" i="46"/>
  <c r="S4" i="46"/>
  <c r="P5" i="46"/>
  <c r="Q5" i="46"/>
  <c r="R5" i="46"/>
  <c r="S5" i="46"/>
  <c r="P6" i="46"/>
  <c r="Q6" i="46"/>
  <c r="R6" i="46"/>
  <c r="S6" i="46"/>
  <c r="P7" i="46"/>
  <c r="Q7" i="46"/>
  <c r="R7" i="46"/>
  <c r="S7" i="46"/>
  <c r="P8" i="46"/>
  <c r="Q8" i="46"/>
  <c r="R8" i="46"/>
  <c r="S8" i="46"/>
  <c r="P9" i="46"/>
  <c r="Q9" i="46"/>
  <c r="R9" i="46"/>
  <c r="S9" i="46"/>
  <c r="P10" i="46"/>
  <c r="Q10" i="46"/>
  <c r="R10" i="46"/>
  <c r="S10" i="46"/>
  <c r="P11" i="46"/>
  <c r="Q11" i="46"/>
  <c r="R11" i="46"/>
  <c r="S11" i="46"/>
  <c r="P12" i="46"/>
  <c r="Q12" i="46"/>
  <c r="R12" i="46"/>
  <c r="S12" i="46"/>
  <c r="P13" i="46"/>
  <c r="Q13" i="46"/>
  <c r="R13" i="46"/>
  <c r="S13" i="46"/>
  <c r="P14" i="46"/>
  <c r="Q14" i="46"/>
  <c r="R14" i="46"/>
  <c r="S14" i="46"/>
  <c r="P15" i="46"/>
  <c r="Q15" i="46"/>
  <c r="R15" i="46"/>
  <c r="S15" i="46"/>
  <c r="P16" i="46"/>
  <c r="Q16" i="46"/>
  <c r="R16" i="46"/>
  <c r="S16" i="46"/>
  <c r="P17" i="46"/>
  <c r="Q17" i="46"/>
  <c r="R17" i="46"/>
  <c r="S17" i="46"/>
  <c r="P18" i="46"/>
  <c r="Q18" i="46"/>
  <c r="R18" i="46"/>
  <c r="S18" i="46"/>
  <c r="P19" i="46"/>
  <c r="Q19" i="46"/>
  <c r="R19" i="46"/>
  <c r="S19" i="46"/>
  <c r="P20" i="46"/>
  <c r="Q20" i="46"/>
  <c r="R20" i="46"/>
  <c r="S20" i="46"/>
  <c r="P21" i="46"/>
  <c r="Q21" i="46"/>
  <c r="R21" i="46"/>
  <c r="S21" i="46"/>
  <c r="P22" i="46"/>
  <c r="Q22" i="46"/>
  <c r="R22" i="46"/>
  <c r="S22" i="46"/>
  <c r="P23" i="46"/>
  <c r="Q23" i="46"/>
  <c r="R23" i="46"/>
  <c r="S23" i="46"/>
  <c r="P24" i="46"/>
  <c r="Q24" i="46"/>
  <c r="R24" i="46"/>
  <c r="S24" i="46"/>
  <c r="P25" i="46"/>
  <c r="Q25" i="46"/>
  <c r="R25" i="46"/>
  <c r="S25" i="46"/>
  <c r="P26" i="46"/>
  <c r="Q26" i="46"/>
  <c r="R26" i="46"/>
  <c r="S26" i="46"/>
  <c r="P27" i="46"/>
  <c r="Q27" i="46"/>
  <c r="R27" i="46"/>
  <c r="S27" i="46"/>
  <c r="P28" i="46"/>
  <c r="Q28" i="46"/>
  <c r="R28" i="46"/>
  <c r="S28" i="46"/>
  <c r="P29" i="46"/>
  <c r="Q29" i="46"/>
  <c r="R29" i="46"/>
  <c r="S29" i="46"/>
  <c r="P30" i="46"/>
  <c r="Q30" i="46"/>
  <c r="R30" i="46"/>
  <c r="S30" i="46"/>
  <c r="P31" i="46"/>
  <c r="Q31" i="46"/>
  <c r="R31" i="46"/>
  <c r="S31" i="46"/>
  <c r="P32" i="46"/>
  <c r="Q32" i="46"/>
  <c r="R32" i="46"/>
  <c r="S32" i="46"/>
  <c r="P33" i="46"/>
  <c r="Q33" i="46"/>
  <c r="R33" i="46"/>
  <c r="S33" i="46"/>
  <c r="P34" i="46"/>
  <c r="Q34" i="46"/>
  <c r="R34" i="46"/>
  <c r="S34" i="46"/>
  <c r="P35" i="46"/>
  <c r="Q35" i="46"/>
  <c r="R35" i="46"/>
  <c r="S35" i="46"/>
  <c r="P36" i="46"/>
  <c r="Q36" i="46"/>
  <c r="R36" i="46"/>
  <c r="S36" i="46"/>
  <c r="P37" i="46"/>
  <c r="Q37" i="46"/>
  <c r="R37" i="46"/>
  <c r="S37" i="46"/>
  <c r="P38" i="46"/>
  <c r="Q38" i="46"/>
  <c r="R38" i="46"/>
  <c r="S38" i="46"/>
  <c r="P39" i="46"/>
  <c r="Q39" i="46"/>
  <c r="R39" i="46"/>
  <c r="S39" i="46"/>
  <c r="P40" i="46"/>
  <c r="Q40" i="46"/>
  <c r="R40" i="46"/>
  <c r="S40" i="46"/>
  <c r="P41" i="46"/>
  <c r="Q41" i="46"/>
  <c r="R41" i="46"/>
  <c r="S41" i="46"/>
  <c r="P42" i="46"/>
  <c r="Q42" i="46"/>
  <c r="R42" i="46"/>
  <c r="S42" i="46"/>
  <c r="P43" i="46"/>
  <c r="Q43" i="46"/>
  <c r="R43" i="46"/>
  <c r="S43" i="46"/>
  <c r="P44" i="46"/>
  <c r="Q44" i="46"/>
  <c r="R44" i="46"/>
  <c r="S44" i="46"/>
  <c r="P45" i="46"/>
  <c r="Q45" i="46"/>
  <c r="R45" i="46"/>
  <c r="S45" i="46"/>
  <c r="P46" i="46"/>
  <c r="Q46" i="46"/>
  <c r="R46" i="46"/>
  <c r="S46" i="46"/>
  <c r="P47" i="46"/>
  <c r="Q47" i="46"/>
  <c r="R47" i="46"/>
  <c r="S47" i="46"/>
  <c r="P48" i="46"/>
  <c r="Q48" i="46"/>
  <c r="R48" i="46"/>
  <c r="S48" i="46"/>
  <c r="P49" i="46"/>
  <c r="Q49" i="46"/>
  <c r="R49" i="46"/>
  <c r="S49" i="46"/>
  <c r="P50" i="46"/>
  <c r="Q50" i="46"/>
  <c r="R50" i="46"/>
  <c r="S50" i="46"/>
  <c r="P51" i="46"/>
  <c r="Q51" i="46"/>
  <c r="R51" i="46"/>
  <c r="S51" i="46"/>
  <c r="P52" i="46"/>
  <c r="Q52" i="46"/>
  <c r="R52" i="46"/>
  <c r="S52" i="46"/>
  <c r="P53" i="46"/>
  <c r="Q53" i="46"/>
  <c r="R53" i="46"/>
  <c r="S53" i="46"/>
  <c r="P54" i="46"/>
  <c r="Q54" i="46"/>
  <c r="R54" i="46"/>
  <c r="S54" i="46"/>
  <c r="P55" i="46"/>
  <c r="Q55" i="46"/>
  <c r="R55" i="46"/>
  <c r="S55" i="46"/>
  <c r="P56" i="46"/>
  <c r="Q56" i="46"/>
  <c r="R56" i="46"/>
  <c r="S56" i="46"/>
  <c r="P57" i="46"/>
  <c r="Q57" i="46"/>
  <c r="R57" i="46"/>
  <c r="S57" i="46"/>
  <c r="P58" i="46"/>
  <c r="Q58" i="46"/>
  <c r="R58" i="46"/>
  <c r="S58" i="46"/>
  <c r="P59" i="46"/>
  <c r="Q59" i="46"/>
  <c r="R59" i="46"/>
  <c r="S59" i="46"/>
  <c r="P60" i="46"/>
  <c r="Q60" i="46"/>
  <c r="R60" i="46"/>
  <c r="S60" i="46"/>
  <c r="P61" i="46"/>
  <c r="Q61" i="46"/>
  <c r="R61" i="46"/>
  <c r="S61" i="46"/>
  <c r="P62" i="46"/>
  <c r="Q62" i="46"/>
  <c r="R62" i="46"/>
  <c r="S62" i="46"/>
  <c r="P63" i="46"/>
  <c r="Q63" i="46"/>
  <c r="R63" i="46"/>
  <c r="S63" i="46"/>
  <c r="P64" i="46"/>
  <c r="Q64" i="46"/>
  <c r="R64" i="46"/>
  <c r="S64" i="46"/>
  <c r="P65" i="46"/>
  <c r="Q65" i="46"/>
  <c r="R65" i="46"/>
  <c r="S65" i="46"/>
  <c r="P66" i="46"/>
  <c r="Q66" i="46"/>
  <c r="R66" i="46"/>
  <c r="S66" i="46"/>
  <c r="P67" i="46"/>
  <c r="Q67" i="46"/>
  <c r="R67" i="46"/>
  <c r="S67" i="46"/>
  <c r="P68" i="46"/>
  <c r="Q68" i="46"/>
  <c r="R68" i="46"/>
  <c r="S68" i="46"/>
  <c r="P69" i="46"/>
  <c r="Q69" i="46"/>
  <c r="R69" i="46"/>
  <c r="S69" i="46"/>
  <c r="P70" i="46"/>
  <c r="Q70" i="46"/>
  <c r="R70" i="46"/>
  <c r="S70" i="46"/>
  <c r="P71" i="46"/>
  <c r="Q71" i="46"/>
  <c r="R71" i="46"/>
  <c r="S71" i="46"/>
  <c r="P72" i="46"/>
  <c r="Q72" i="46"/>
  <c r="R72" i="46"/>
  <c r="S72" i="46"/>
  <c r="P73" i="46"/>
  <c r="Q73" i="46"/>
  <c r="R73" i="46"/>
  <c r="S73" i="46"/>
  <c r="P74" i="46"/>
  <c r="Q74" i="46"/>
  <c r="R74" i="46"/>
  <c r="S74" i="46"/>
  <c r="P75" i="46"/>
  <c r="Q75" i="46"/>
  <c r="R75" i="46"/>
  <c r="S75" i="46"/>
  <c r="P76" i="46"/>
  <c r="Q76" i="46"/>
  <c r="R76" i="46"/>
  <c r="S76" i="46"/>
  <c r="P77" i="46"/>
  <c r="Q77" i="46"/>
  <c r="R77" i="46"/>
  <c r="S77" i="46"/>
  <c r="P78" i="46"/>
  <c r="Q78" i="46"/>
  <c r="R78" i="46"/>
  <c r="S78" i="46"/>
  <c r="P79" i="46"/>
  <c r="Q79" i="46"/>
  <c r="R79" i="46"/>
  <c r="S79" i="46"/>
  <c r="P80" i="46"/>
  <c r="Q80" i="46"/>
  <c r="R80" i="46"/>
  <c r="S80" i="46"/>
  <c r="P81" i="46"/>
  <c r="Q81" i="46"/>
  <c r="R81" i="46"/>
  <c r="S81" i="46"/>
  <c r="P82" i="46"/>
  <c r="Q82" i="46"/>
  <c r="R82" i="46"/>
  <c r="S82" i="46"/>
  <c r="P83" i="46"/>
  <c r="Q83" i="46"/>
  <c r="R83" i="46"/>
  <c r="S83" i="46"/>
  <c r="P84" i="46"/>
  <c r="Q84" i="46"/>
  <c r="R84" i="46"/>
  <c r="S84" i="46"/>
  <c r="P85" i="46"/>
  <c r="Q85" i="46"/>
  <c r="R85" i="46"/>
  <c r="S85" i="46"/>
  <c r="P86" i="46"/>
  <c r="Q86" i="46"/>
  <c r="R86" i="46"/>
  <c r="S86" i="46"/>
  <c r="P87" i="46"/>
  <c r="Q87" i="46"/>
  <c r="R87" i="46"/>
  <c r="S87" i="46"/>
  <c r="P88" i="46"/>
  <c r="Q88" i="46"/>
  <c r="R88" i="46"/>
  <c r="S88" i="46"/>
  <c r="P89" i="46"/>
  <c r="Q89" i="46"/>
  <c r="R89" i="46"/>
  <c r="S89" i="46"/>
  <c r="P90" i="46"/>
  <c r="Q90" i="46"/>
  <c r="R90" i="46"/>
  <c r="S90" i="46"/>
  <c r="P91" i="46"/>
  <c r="Q91" i="46"/>
  <c r="R91" i="46"/>
  <c r="S91" i="46"/>
  <c r="P92" i="46"/>
  <c r="Q92" i="46"/>
  <c r="R92" i="46"/>
  <c r="S92" i="46"/>
  <c r="P93" i="46"/>
  <c r="Q93" i="46"/>
  <c r="R93" i="46"/>
  <c r="S93" i="46"/>
  <c r="P94" i="46"/>
  <c r="Q94" i="46"/>
  <c r="R94" i="46"/>
  <c r="S94" i="46"/>
  <c r="P95" i="46"/>
  <c r="Q95" i="46"/>
  <c r="R95" i="46"/>
  <c r="S95" i="46"/>
  <c r="P96" i="46"/>
  <c r="Q96" i="46"/>
  <c r="R96" i="46"/>
  <c r="S96" i="46"/>
  <c r="P97" i="46"/>
  <c r="Q97" i="46"/>
  <c r="R97" i="46"/>
  <c r="S97" i="46"/>
  <c r="P98" i="46"/>
  <c r="Q98" i="46"/>
  <c r="R98" i="46"/>
  <c r="S98" i="46"/>
  <c r="P99" i="46"/>
  <c r="Q99" i="46"/>
  <c r="R99" i="46"/>
  <c r="S99" i="46"/>
  <c r="P100" i="46"/>
  <c r="Q100" i="46"/>
  <c r="R100" i="46"/>
  <c r="S100" i="46"/>
  <c r="P101" i="46"/>
  <c r="Q101" i="46"/>
  <c r="R101" i="46"/>
  <c r="S101" i="46"/>
  <c r="P102" i="46"/>
  <c r="Q102" i="46"/>
  <c r="R102" i="46"/>
  <c r="S102" i="46"/>
  <c r="P103" i="46"/>
  <c r="Q103" i="46"/>
  <c r="R103" i="46"/>
  <c r="S103" i="46"/>
  <c r="P104" i="46"/>
  <c r="Q104" i="46"/>
  <c r="R104" i="46"/>
  <c r="S104" i="46"/>
  <c r="P105" i="46"/>
  <c r="Q105" i="46"/>
  <c r="R105" i="46"/>
  <c r="S105" i="46"/>
  <c r="P106" i="46"/>
  <c r="Q106" i="46"/>
  <c r="R106" i="46"/>
  <c r="S106" i="46"/>
  <c r="P107" i="46"/>
  <c r="Q107" i="46"/>
  <c r="R107" i="46"/>
  <c r="S107" i="46"/>
  <c r="P108" i="46"/>
  <c r="Q108" i="46"/>
  <c r="R108" i="46"/>
  <c r="S108" i="46"/>
  <c r="P109" i="46"/>
  <c r="Q109" i="46"/>
  <c r="R109" i="46"/>
  <c r="S109" i="46"/>
  <c r="P110" i="46"/>
  <c r="Q110" i="46"/>
  <c r="R110" i="46"/>
  <c r="S110" i="46"/>
  <c r="P111" i="46"/>
  <c r="Q111" i="46"/>
  <c r="R111" i="46"/>
  <c r="S111" i="46"/>
  <c r="P112" i="46"/>
  <c r="Q112" i="46"/>
  <c r="R112" i="46"/>
  <c r="S112" i="46"/>
  <c r="P113" i="46"/>
  <c r="Q113" i="46"/>
  <c r="R113" i="46"/>
  <c r="S113" i="46"/>
  <c r="P114" i="46"/>
  <c r="Q114" i="46"/>
  <c r="R114" i="46"/>
  <c r="S114" i="46"/>
  <c r="P115" i="46"/>
  <c r="Q115" i="46"/>
  <c r="R115" i="46"/>
  <c r="S115" i="46"/>
  <c r="P116" i="46"/>
  <c r="Q116" i="46"/>
  <c r="R116" i="46"/>
  <c r="S116" i="46"/>
  <c r="P117" i="46"/>
  <c r="Q117" i="46"/>
  <c r="R117" i="46"/>
  <c r="S117" i="46"/>
  <c r="P118" i="46"/>
  <c r="Q118" i="46"/>
  <c r="R118" i="46"/>
  <c r="S118" i="46"/>
  <c r="P119" i="46"/>
  <c r="Q119" i="46"/>
  <c r="R119" i="46"/>
  <c r="S119" i="46"/>
  <c r="P120" i="46"/>
  <c r="Q120" i="46"/>
  <c r="R120" i="46"/>
  <c r="S120" i="46"/>
  <c r="P121" i="46"/>
  <c r="Q121" i="46"/>
  <c r="R121" i="46"/>
  <c r="S121" i="46"/>
  <c r="P122" i="46"/>
  <c r="Q122" i="46"/>
  <c r="R122" i="46"/>
  <c r="S122" i="46"/>
  <c r="P123" i="46"/>
  <c r="Q123" i="46"/>
  <c r="R123" i="46"/>
  <c r="S123" i="46"/>
  <c r="P124" i="46"/>
  <c r="Q124" i="46"/>
  <c r="R124" i="46"/>
  <c r="S124" i="46"/>
  <c r="P125" i="46"/>
  <c r="Q125" i="46"/>
  <c r="R125" i="46"/>
  <c r="S125" i="46"/>
  <c r="P126" i="46"/>
  <c r="Q126" i="46"/>
  <c r="R126" i="46"/>
  <c r="S126" i="46"/>
  <c r="P127" i="46"/>
  <c r="Q127" i="46"/>
  <c r="R127" i="46"/>
  <c r="S127" i="46"/>
  <c r="P128" i="46"/>
  <c r="Q128" i="46"/>
  <c r="R128" i="46"/>
  <c r="S128" i="46"/>
  <c r="P129" i="46"/>
  <c r="Q129" i="46"/>
  <c r="R129" i="46"/>
  <c r="S129" i="46"/>
  <c r="P130" i="46"/>
  <c r="Q130" i="46"/>
  <c r="R130" i="46"/>
  <c r="S130" i="46"/>
  <c r="P131" i="46"/>
  <c r="Q131" i="46"/>
  <c r="R131" i="46"/>
  <c r="S131" i="46"/>
  <c r="P132" i="46"/>
  <c r="Q132" i="46"/>
  <c r="R132" i="46"/>
  <c r="S132" i="46"/>
  <c r="P133" i="46"/>
  <c r="Q133" i="46"/>
  <c r="R133" i="46"/>
  <c r="S133" i="46"/>
  <c r="P134" i="46"/>
  <c r="Q134" i="46"/>
  <c r="R134" i="46"/>
  <c r="S134" i="46"/>
  <c r="P135" i="46"/>
  <c r="Q135" i="46"/>
  <c r="R135" i="46"/>
  <c r="S135" i="46"/>
  <c r="P136" i="46"/>
  <c r="Q136" i="46"/>
  <c r="R136" i="46"/>
  <c r="S136" i="46"/>
  <c r="P137" i="46"/>
  <c r="Q137" i="46"/>
  <c r="R137" i="46"/>
  <c r="S137" i="46"/>
  <c r="P138" i="46"/>
  <c r="Q138" i="46"/>
  <c r="R138" i="46"/>
  <c r="S138" i="46"/>
  <c r="P139" i="46"/>
  <c r="Q139" i="46"/>
  <c r="R139" i="46"/>
  <c r="S139" i="46"/>
  <c r="P140" i="46"/>
  <c r="Q140" i="46"/>
  <c r="R140" i="46"/>
  <c r="S140" i="46"/>
  <c r="P141" i="46"/>
  <c r="Q141" i="46"/>
  <c r="R141" i="46"/>
  <c r="S141" i="46"/>
  <c r="P142" i="46"/>
  <c r="Q142" i="46"/>
  <c r="R142" i="46"/>
  <c r="S142" i="46"/>
  <c r="P143" i="46"/>
  <c r="Q143" i="46"/>
  <c r="R143" i="46"/>
  <c r="S143" i="46"/>
  <c r="P144" i="46"/>
  <c r="Q144" i="46"/>
  <c r="R144" i="46"/>
  <c r="S144" i="46"/>
  <c r="P145" i="46"/>
  <c r="Q145" i="46"/>
  <c r="R145" i="46"/>
  <c r="S145" i="46"/>
  <c r="P146" i="46"/>
  <c r="Q146" i="46"/>
  <c r="R146" i="46"/>
  <c r="S146" i="46"/>
  <c r="P147" i="46"/>
  <c r="Q147" i="46"/>
  <c r="R147" i="46"/>
  <c r="S147" i="46"/>
  <c r="P148" i="46"/>
  <c r="Q148" i="46"/>
  <c r="R148" i="46"/>
  <c r="S148" i="46"/>
  <c r="P149" i="46"/>
  <c r="Q149" i="46"/>
  <c r="R149" i="46"/>
  <c r="S149" i="46"/>
  <c r="P150" i="46"/>
  <c r="Q150" i="46"/>
  <c r="R150" i="46"/>
  <c r="S150" i="46"/>
  <c r="P151" i="46"/>
  <c r="Q151" i="46"/>
  <c r="R151" i="46"/>
  <c r="S151" i="46"/>
  <c r="P152" i="46"/>
  <c r="Q152" i="46"/>
  <c r="R152" i="46"/>
  <c r="S152" i="46"/>
  <c r="P153" i="46"/>
  <c r="Q153" i="46"/>
  <c r="R153" i="46"/>
  <c r="S153" i="46"/>
  <c r="P154" i="46"/>
  <c r="Q154" i="46"/>
  <c r="R154" i="46"/>
  <c r="S154" i="46"/>
  <c r="P155" i="46"/>
  <c r="Q155" i="46"/>
  <c r="R155" i="46"/>
  <c r="S155" i="46"/>
  <c r="P156" i="46"/>
  <c r="Q156" i="46"/>
  <c r="R156" i="46"/>
  <c r="S156" i="46"/>
  <c r="P157" i="46"/>
  <c r="Q157" i="46"/>
  <c r="R157" i="46"/>
  <c r="S157" i="46"/>
  <c r="P158" i="46"/>
  <c r="Q158" i="46"/>
  <c r="R158" i="46"/>
  <c r="S158" i="46"/>
  <c r="P159" i="46"/>
  <c r="Q159" i="46"/>
  <c r="R159" i="46"/>
  <c r="S159" i="46"/>
  <c r="P160" i="46"/>
  <c r="Q160" i="46"/>
  <c r="R160" i="46"/>
  <c r="S160" i="46"/>
  <c r="P161" i="46"/>
  <c r="Q161" i="46"/>
  <c r="R161" i="46"/>
  <c r="S161" i="46"/>
  <c r="P162" i="46"/>
  <c r="Q162" i="46"/>
  <c r="R162" i="46"/>
  <c r="S162" i="46"/>
  <c r="P163" i="46"/>
  <c r="Q163" i="46"/>
  <c r="R163" i="46"/>
  <c r="S163" i="46"/>
  <c r="P164" i="46"/>
  <c r="Q164" i="46"/>
  <c r="R164" i="46"/>
  <c r="S164" i="46"/>
  <c r="P165" i="46"/>
  <c r="Q165" i="46"/>
  <c r="R165" i="46"/>
  <c r="S165" i="46"/>
  <c r="P166" i="46"/>
  <c r="Q166" i="46"/>
  <c r="R166" i="46"/>
  <c r="S166" i="46"/>
  <c r="P167" i="46"/>
  <c r="Q167" i="46"/>
  <c r="R167" i="46"/>
  <c r="S167" i="46"/>
  <c r="P168" i="46"/>
  <c r="Q168" i="46"/>
  <c r="R168" i="46"/>
  <c r="S168" i="46"/>
  <c r="P169" i="46"/>
  <c r="Q169" i="46"/>
  <c r="R169" i="46"/>
  <c r="S169" i="46"/>
  <c r="P170" i="46"/>
  <c r="Q170" i="46"/>
  <c r="R170" i="46"/>
  <c r="S170" i="46"/>
  <c r="P171" i="46"/>
  <c r="Q171" i="46"/>
  <c r="R171" i="46"/>
  <c r="S171" i="46"/>
  <c r="P172" i="46"/>
  <c r="Q172" i="46"/>
  <c r="R172" i="46"/>
  <c r="S172" i="46"/>
  <c r="P173" i="46"/>
  <c r="Q173" i="46"/>
  <c r="R173" i="46"/>
  <c r="S173" i="46"/>
  <c r="P174" i="46"/>
  <c r="Q174" i="46"/>
  <c r="R174" i="46"/>
  <c r="S174" i="46"/>
  <c r="P175" i="46"/>
  <c r="Q175" i="46"/>
  <c r="R175" i="46"/>
  <c r="S175" i="46"/>
  <c r="P176" i="46"/>
  <c r="Q176" i="46"/>
  <c r="R176" i="46"/>
  <c r="S176" i="46"/>
  <c r="P177" i="46"/>
  <c r="Q177" i="46"/>
  <c r="R177" i="46"/>
  <c r="S177" i="46"/>
  <c r="P178" i="46"/>
  <c r="Q178" i="46"/>
  <c r="R178" i="46"/>
  <c r="S178" i="46"/>
  <c r="P179" i="46"/>
  <c r="Q179" i="46"/>
  <c r="R179" i="46"/>
  <c r="S179" i="46"/>
  <c r="P180" i="46"/>
  <c r="Q180" i="46"/>
  <c r="R180" i="46"/>
  <c r="S180" i="46"/>
  <c r="P181" i="46"/>
  <c r="Q181" i="46"/>
  <c r="R181" i="46"/>
  <c r="S181" i="46"/>
  <c r="P182" i="46"/>
  <c r="Q182" i="46"/>
  <c r="R182" i="46"/>
  <c r="S182" i="46"/>
  <c r="P183" i="46"/>
  <c r="Q183" i="46"/>
  <c r="R183" i="46"/>
  <c r="S183" i="46"/>
  <c r="P184" i="46"/>
  <c r="Q184" i="46"/>
  <c r="R184" i="46"/>
  <c r="S184" i="46"/>
  <c r="P185" i="46"/>
  <c r="Q185" i="46"/>
  <c r="R185" i="46"/>
  <c r="S185" i="46"/>
  <c r="P186" i="46"/>
  <c r="Q186" i="46"/>
  <c r="R186" i="46"/>
  <c r="S186" i="46"/>
  <c r="P187" i="46"/>
  <c r="Q187" i="46"/>
  <c r="R187" i="46"/>
  <c r="S187" i="46"/>
  <c r="P188" i="46"/>
  <c r="Q188" i="46"/>
  <c r="R188" i="46"/>
  <c r="S188" i="46"/>
  <c r="P189" i="46"/>
  <c r="Q189" i="46"/>
  <c r="R189" i="46"/>
  <c r="S189" i="46"/>
  <c r="P190" i="46"/>
  <c r="Q190" i="46"/>
  <c r="R190" i="46"/>
  <c r="S190" i="46"/>
  <c r="P191" i="46"/>
  <c r="Q191" i="46"/>
  <c r="R191" i="46"/>
  <c r="S191" i="46"/>
  <c r="P192" i="46"/>
  <c r="Q192" i="46"/>
  <c r="R192" i="46"/>
  <c r="S192" i="46"/>
  <c r="P193" i="46"/>
  <c r="Q193" i="46"/>
  <c r="R193" i="46"/>
  <c r="S193" i="46"/>
  <c r="P194" i="46"/>
  <c r="Q194" i="46"/>
  <c r="R194" i="46"/>
  <c r="S194" i="46"/>
  <c r="P195" i="46"/>
  <c r="Q195" i="46"/>
  <c r="R195" i="46"/>
  <c r="S195" i="46"/>
  <c r="P196" i="46"/>
  <c r="Q196" i="46"/>
  <c r="R196" i="46"/>
  <c r="S196" i="46"/>
  <c r="P197" i="46"/>
  <c r="Q197" i="46"/>
  <c r="R197" i="46"/>
  <c r="S197" i="46"/>
  <c r="P198" i="46"/>
  <c r="Q198" i="46"/>
  <c r="R198" i="46"/>
  <c r="S198" i="46"/>
  <c r="P199" i="46"/>
  <c r="Q199" i="46"/>
  <c r="R199" i="46"/>
  <c r="S199" i="46"/>
  <c r="P200" i="46"/>
  <c r="Q200" i="46"/>
  <c r="R200" i="46"/>
  <c r="S200" i="46"/>
  <c r="P201" i="46"/>
  <c r="Q201" i="46"/>
  <c r="R201" i="46"/>
  <c r="S201" i="46"/>
  <c r="P202" i="46"/>
  <c r="Q202" i="46"/>
  <c r="R202" i="46"/>
  <c r="S202" i="46"/>
  <c r="P203" i="46"/>
  <c r="Q203" i="46"/>
  <c r="R203" i="46"/>
  <c r="S203" i="46"/>
  <c r="P204" i="46"/>
  <c r="Q204" i="46"/>
  <c r="R204" i="46"/>
  <c r="S204" i="46"/>
  <c r="P205" i="46"/>
  <c r="Q205" i="46"/>
  <c r="R205" i="46"/>
  <c r="S205" i="46"/>
  <c r="P206" i="46"/>
  <c r="Q206" i="46"/>
  <c r="R206" i="46"/>
  <c r="S206" i="46"/>
  <c r="P207" i="46"/>
  <c r="Q207" i="46"/>
  <c r="R207" i="46"/>
  <c r="S207" i="46"/>
  <c r="P208" i="46"/>
  <c r="Q208" i="46"/>
  <c r="R208" i="46"/>
  <c r="S208" i="46"/>
  <c r="P209" i="46"/>
  <c r="Q209" i="46"/>
  <c r="R209" i="46"/>
  <c r="S209" i="46"/>
  <c r="P210" i="46"/>
  <c r="Q210" i="46"/>
  <c r="R210" i="46"/>
  <c r="S210" i="46"/>
  <c r="P211" i="46"/>
  <c r="Q211" i="46"/>
  <c r="R211" i="46"/>
  <c r="S211" i="46"/>
  <c r="P212" i="46"/>
  <c r="Q212" i="46"/>
  <c r="R212" i="46"/>
  <c r="S212" i="46"/>
  <c r="P213" i="46"/>
  <c r="Q213" i="46"/>
  <c r="R213" i="46"/>
  <c r="S213" i="46"/>
  <c r="P214" i="46"/>
  <c r="Q214" i="46"/>
  <c r="R214" i="46"/>
  <c r="S214" i="46"/>
  <c r="P215" i="46"/>
  <c r="Q215" i="46"/>
  <c r="R215" i="46"/>
  <c r="S215" i="46"/>
  <c r="P216" i="46"/>
  <c r="Q216" i="46"/>
  <c r="R216" i="46"/>
  <c r="S216" i="46"/>
  <c r="P217" i="46"/>
  <c r="Q217" i="46"/>
  <c r="R217" i="46"/>
  <c r="S217" i="46"/>
  <c r="P218" i="46"/>
  <c r="Q218" i="46"/>
  <c r="R218" i="46"/>
  <c r="S218" i="46"/>
  <c r="P219" i="46"/>
  <c r="Q219" i="46"/>
  <c r="R219" i="46"/>
  <c r="S219" i="46"/>
  <c r="P220" i="46"/>
  <c r="Q220" i="46"/>
  <c r="R220" i="46"/>
  <c r="S220" i="46"/>
  <c r="P221" i="46"/>
  <c r="Q221" i="46"/>
  <c r="R221" i="46"/>
  <c r="S221" i="46"/>
  <c r="P222" i="46"/>
  <c r="Q222" i="46"/>
  <c r="R222" i="46"/>
  <c r="S222" i="46"/>
  <c r="P223" i="46"/>
  <c r="Q223" i="46"/>
  <c r="R223" i="46"/>
  <c r="S223" i="46"/>
  <c r="P224" i="46"/>
  <c r="Q224" i="46"/>
  <c r="R224" i="46"/>
  <c r="S224" i="46"/>
  <c r="P225" i="46"/>
  <c r="Q225" i="46"/>
  <c r="R225" i="46"/>
  <c r="S225" i="46"/>
  <c r="P226" i="46"/>
  <c r="Q226" i="46"/>
  <c r="R226" i="46"/>
  <c r="S226" i="46"/>
  <c r="P227" i="46"/>
  <c r="Q227" i="46"/>
  <c r="R227" i="46"/>
  <c r="S227" i="46"/>
  <c r="P228" i="46"/>
  <c r="Q228" i="46"/>
  <c r="R228" i="46"/>
  <c r="S228" i="46"/>
  <c r="P229" i="46"/>
  <c r="Q229" i="46"/>
  <c r="R229" i="46"/>
  <c r="S229" i="46"/>
  <c r="P230" i="46"/>
  <c r="Q230" i="46"/>
  <c r="R230" i="46"/>
  <c r="S230" i="46"/>
  <c r="P231" i="46"/>
  <c r="Q231" i="46"/>
  <c r="R231" i="46"/>
  <c r="S231" i="46"/>
  <c r="P232" i="46"/>
  <c r="Q232" i="46"/>
  <c r="R232" i="46"/>
  <c r="S232" i="46"/>
  <c r="P233" i="46"/>
  <c r="Q233" i="46"/>
  <c r="R233" i="46"/>
  <c r="S233" i="46"/>
  <c r="P234" i="46"/>
  <c r="Q234" i="46"/>
  <c r="R234" i="46"/>
  <c r="S234" i="46"/>
  <c r="P235" i="46"/>
  <c r="Q235" i="46"/>
  <c r="R235" i="46"/>
  <c r="S235" i="46"/>
  <c r="P236" i="46"/>
  <c r="Q236" i="46"/>
  <c r="R236" i="46"/>
  <c r="S236" i="46"/>
  <c r="P237" i="46"/>
  <c r="Q237" i="46"/>
  <c r="R237" i="46"/>
  <c r="S237" i="46"/>
  <c r="P238" i="46"/>
  <c r="Q238" i="46"/>
  <c r="R238" i="46"/>
  <c r="S238" i="46"/>
  <c r="P239" i="46"/>
  <c r="Q239" i="46"/>
  <c r="R239" i="46"/>
  <c r="S239" i="46"/>
  <c r="P240" i="46"/>
  <c r="Q240" i="46"/>
  <c r="R240" i="46"/>
  <c r="S240" i="46"/>
  <c r="P241" i="46"/>
  <c r="Q241" i="46"/>
  <c r="R241" i="46"/>
  <c r="S241" i="46"/>
  <c r="P242" i="46"/>
  <c r="Q242" i="46"/>
  <c r="R242" i="46"/>
  <c r="S242" i="46"/>
  <c r="P243" i="46"/>
  <c r="Q243" i="46"/>
  <c r="R243" i="46"/>
  <c r="S243" i="46"/>
  <c r="P244" i="46"/>
  <c r="Q244" i="46"/>
  <c r="R244" i="46"/>
  <c r="S244" i="46"/>
  <c r="P245" i="46"/>
  <c r="Q245" i="46"/>
  <c r="R245" i="46"/>
  <c r="S245" i="46"/>
  <c r="P246" i="46"/>
  <c r="Q246" i="46"/>
  <c r="R246" i="46"/>
  <c r="S246" i="46"/>
  <c r="P247" i="46"/>
  <c r="Q247" i="46"/>
  <c r="R247" i="46"/>
  <c r="S247" i="46"/>
  <c r="P248" i="46"/>
  <c r="Q248" i="46"/>
  <c r="R248" i="46"/>
  <c r="S248" i="46"/>
  <c r="P249" i="46"/>
  <c r="Q249" i="46"/>
  <c r="R249" i="46"/>
  <c r="S249" i="46"/>
  <c r="P250" i="46"/>
  <c r="Q250" i="46"/>
  <c r="R250" i="46"/>
  <c r="S250" i="46"/>
  <c r="P251" i="46"/>
  <c r="Q251" i="46"/>
  <c r="R251" i="46"/>
  <c r="S251" i="46"/>
  <c r="P252" i="46"/>
  <c r="Q252" i="46"/>
  <c r="R252" i="46"/>
  <c r="S252" i="46"/>
  <c r="P253" i="46"/>
  <c r="Q253" i="46"/>
  <c r="R253" i="46"/>
  <c r="S253" i="46"/>
  <c r="P254" i="46"/>
  <c r="Q254" i="46"/>
  <c r="R254" i="46"/>
  <c r="S254" i="46"/>
  <c r="P255" i="46"/>
  <c r="Q255" i="46"/>
  <c r="R255" i="46"/>
  <c r="S255" i="46"/>
  <c r="P256" i="46"/>
  <c r="Q256" i="46"/>
  <c r="R256" i="46"/>
  <c r="S256" i="46"/>
  <c r="P257" i="46"/>
  <c r="Q257" i="46"/>
  <c r="R257" i="46"/>
  <c r="S257" i="46"/>
  <c r="P258" i="46"/>
  <c r="Q258" i="46"/>
  <c r="R258" i="46"/>
  <c r="S258" i="46"/>
  <c r="P259" i="46"/>
  <c r="Q259" i="46"/>
  <c r="R259" i="46"/>
  <c r="S259" i="46"/>
  <c r="P260" i="46"/>
  <c r="Q260" i="46"/>
  <c r="R260" i="46"/>
  <c r="S260" i="46"/>
  <c r="P261" i="46"/>
  <c r="Q261" i="46"/>
  <c r="R261" i="46"/>
  <c r="S261" i="46"/>
  <c r="P262" i="46"/>
  <c r="Q262" i="46"/>
  <c r="R262" i="46"/>
  <c r="S262" i="46"/>
  <c r="P263" i="46"/>
  <c r="Q263" i="46"/>
  <c r="R263" i="46"/>
  <c r="S263" i="46"/>
  <c r="P264" i="46"/>
  <c r="Q264" i="46"/>
  <c r="R264" i="46"/>
  <c r="S264" i="46"/>
  <c r="P265" i="46"/>
  <c r="Q265" i="46"/>
  <c r="R265" i="46"/>
  <c r="S265" i="46"/>
  <c r="P266" i="46"/>
  <c r="Q266" i="46"/>
  <c r="R266" i="46"/>
  <c r="S266" i="46"/>
  <c r="P267" i="46"/>
  <c r="Q267" i="46"/>
  <c r="R267" i="46"/>
  <c r="S267" i="46"/>
  <c r="P268" i="46"/>
  <c r="Q268" i="46"/>
  <c r="R268" i="46"/>
  <c r="S268" i="46"/>
  <c r="P269" i="46"/>
  <c r="Q269" i="46"/>
  <c r="R269" i="46"/>
  <c r="S269" i="46"/>
  <c r="P270" i="46"/>
  <c r="Q270" i="46"/>
  <c r="R270" i="46"/>
  <c r="S270" i="46"/>
  <c r="P271" i="46"/>
  <c r="Q271" i="46"/>
  <c r="R271" i="46"/>
  <c r="S271" i="46"/>
  <c r="P272" i="46"/>
  <c r="Q272" i="46"/>
  <c r="R272" i="46"/>
  <c r="S272" i="46"/>
  <c r="P273" i="46"/>
  <c r="Q273" i="46"/>
  <c r="R273" i="46"/>
  <c r="S273" i="46"/>
  <c r="P274" i="46"/>
  <c r="Q274" i="46"/>
  <c r="R274" i="46"/>
  <c r="S274" i="46"/>
  <c r="P275" i="46"/>
  <c r="Q275" i="46"/>
  <c r="R275" i="46"/>
  <c r="S275" i="46"/>
  <c r="P276" i="46"/>
  <c r="Q276" i="46"/>
  <c r="R276" i="46"/>
  <c r="S276" i="46"/>
  <c r="P277" i="46"/>
  <c r="Q277" i="46"/>
  <c r="R277" i="46"/>
  <c r="S277" i="46"/>
  <c r="P278" i="46"/>
  <c r="Q278" i="46"/>
  <c r="R278" i="46"/>
  <c r="S278" i="46"/>
  <c r="P279" i="46"/>
  <c r="Q279" i="46"/>
  <c r="R279" i="46"/>
  <c r="S279" i="46"/>
  <c r="P280" i="46"/>
  <c r="Q280" i="46"/>
  <c r="R280" i="46"/>
  <c r="S280" i="46"/>
  <c r="P281" i="46"/>
  <c r="Q281" i="46"/>
  <c r="R281" i="46"/>
  <c r="S281" i="46"/>
  <c r="P282" i="46"/>
  <c r="Q282" i="46"/>
  <c r="R282" i="46"/>
  <c r="S282" i="46"/>
  <c r="P283" i="46"/>
  <c r="Q283" i="46"/>
  <c r="R283" i="46"/>
  <c r="S283" i="46"/>
  <c r="P284" i="46"/>
  <c r="Q284" i="46"/>
  <c r="R284" i="46"/>
  <c r="S284" i="46"/>
  <c r="P285" i="46"/>
  <c r="Q285" i="46"/>
  <c r="R285" i="46"/>
  <c r="S285" i="46"/>
  <c r="P286" i="46"/>
  <c r="Q286" i="46"/>
  <c r="R286" i="46"/>
  <c r="S286" i="46"/>
  <c r="P287" i="46"/>
  <c r="Q287" i="46"/>
  <c r="R287" i="46"/>
  <c r="S287" i="46"/>
  <c r="P288" i="46"/>
  <c r="Q288" i="46"/>
  <c r="R288" i="46"/>
  <c r="S288" i="46"/>
  <c r="P289" i="46"/>
  <c r="Q289" i="46"/>
  <c r="R289" i="46"/>
  <c r="S289" i="46"/>
  <c r="P290" i="46"/>
  <c r="Q290" i="46"/>
  <c r="R290" i="46"/>
  <c r="S290" i="46"/>
  <c r="P291" i="46"/>
  <c r="Q291" i="46"/>
  <c r="R291" i="46"/>
  <c r="S291" i="46"/>
  <c r="P292" i="46"/>
  <c r="Q292" i="46"/>
  <c r="R292" i="46"/>
  <c r="S292" i="46"/>
  <c r="P293" i="46"/>
  <c r="Q293" i="46"/>
  <c r="R293" i="46"/>
  <c r="S293" i="46"/>
  <c r="P294" i="46"/>
  <c r="Q294" i="46"/>
  <c r="R294" i="46"/>
  <c r="S294" i="46"/>
  <c r="P295" i="46"/>
  <c r="Q295" i="46"/>
  <c r="R295" i="46"/>
  <c r="S295" i="46"/>
  <c r="P296" i="46"/>
  <c r="Q296" i="46"/>
  <c r="R296" i="46"/>
  <c r="S296" i="46"/>
  <c r="P297" i="46"/>
  <c r="Q297" i="46"/>
  <c r="R297" i="46"/>
  <c r="S297" i="46"/>
  <c r="P298" i="46"/>
  <c r="Q298" i="46"/>
  <c r="R298" i="46"/>
  <c r="S298" i="46"/>
  <c r="P299" i="46"/>
  <c r="Q299" i="46"/>
  <c r="R299" i="46"/>
  <c r="S299" i="46"/>
  <c r="P300" i="46"/>
  <c r="Q300" i="46"/>
  <c r="R300" i="46"/>
  <c r="S300" i="46"/>
  <c r="P301" i="46"/>
  <c r="Q301" i="46"/>
  <c r="R301" i="46"/>
  <c r="S301" i="46"/>
  <c r="P302" i="46"/>
  <c r="Q302" i="46"/>
  <c r="R302" i="46"/>
  <c r="S302" i="46"/>
  <c r="P303" i="46"/>
  <c r="Q303" i="46"/>
  <c r="R303" i="46"/>
  <c r="S303" i="46"/>
  <c r="P304" i="46"/>
  <c r="Q304" i="46"/>
  <c r="R304" i="46"/>
  <c r="S304" i="46"/>
  <c r="P305" i="46"/>
  <c r="Q305" i="46"/>
  <c r="R305" i="46"/>
  <c r="S305" i="46"/>
  <c r="P306" i="46"/>
  <c r="Q306" i="46"/>
  <c r="R306" i="46"/>
  <c r="S306" i="46"/>
  <c r="P307" i="46"/>
  <c r="Q307" i="46"/>
  <c r="R307" i="46"/>
  <c r="S307" i="46"/>
  <c r="P308" i="46"/>
  <c r="Q308" i="46"/>
  <c r="R308" i="46"/>
  <c r="S308" i="46"/>
  <c r="P309" i="46"/>
  <c r="Q309" i="46"/>
  <c r="R309" i="46"/>
  <c r="S309" i="46"/>
  <c r="P310" i="46"/>
  <c r="Q310" i="46"/>
  <c r="R310" i="46"/>
  <c r="S310" i="46"/>
  <c r="P311" i="46"/>
  <c r="Q311" i="46"/>
  <c r="R311" i="46"/>
  <c r="S311" i="46"/>
  <c r="P312" i="46"/>
  <c r="Q312" i="46"/>
  <c r="R312" i="46"/>
  <c r="S312" i="46"/>
  <c r="P313" i="46"/>
  <c r="Q313" i="46"/>
  <c r="R313" i="46"/>
  <c r="S313" i="46"/>
  <c r="P314" i="46"/>
  <c r="Q314" i="46"/>
  <c r="R314" i="46"/>
  <c r="S314" i="46"/>
  <c r="P315" i="46"/>
  <c r="Q315" i="46"/>
  <c r="R315" i="46"/>
  <c r="S315" i="46"/>
  <c r="P316" i="46"/>
  <c r="Q316" i="46"/>
  <c r="R316" i="46"/>
  <c r="S316" i="46"/>
  <c r="P317" i="46"/>
  <c r="Q317" i="46"/>
  <c r="R317" i="46"/>
  <c r="S317" i="46"/>
  <c r="P318" i="46"/>
  <c r="Q318" i="46"/>
  <c r="R318" i="46"/>
  <c r="S318" i="46"/>
  <c r="P319" i="46"/>
  <c r="Q319" i="46"/>
  <c r="R319" i="46"/>
  <c r="S319" i="46"/>
  <c r="P320" i="46"/>
  <c r="Q320" i="46"/>
  <c r="R320" i="46"/>
  <c r="S320" i="46"/>
  <c r="P321" i="46"/>
  <c r="Q321" i="46"/>
  <c r="R321" i="46"/>
  <c r="S321" i="46"/>
  <c r="P322" i="46"/>
  <c r="Q322" i="46"/>
  <c r="R322" i="46"/>
  <c r="S322" i="46"/>
  <c r="P323" i="46"/>
  <c r="Q323" i="46"/>
  <c r="R323" i="46"/>
  <c r="S323" i="46"/>
  <c r="P324" i="46"/>
  <c r="Q324" i="46"/>
  <c r="R324" i="46"/>
  <c r="S324" i="46"/>
  <c r="P325" i="46"/>
  <c r="Q325" i="46"/>
  <c r="R325" i="46"/>
  <c r="S325" i="46"/>
  <c r="P326" i="46"/>
  <c r="Q326" i="46"/>
  <c r="R326" i="46"/>
  <c r="S326" i="46"/>
  <c r="P327" i="46"/>
  <c r="Q327" i="46"/>
  <c r="R327" i="46"/>
  <c r="S327" i="46"/>
  <c r="P328" i="46"/>
  <c r="Q328" i="46"/>
  <c r="R328" i="46"/>
  <c r="S328" i="46"/>
  <c r="P329" i="46"/>
  <c r="Q329" i="46"/>
  <c r="R329" i="46"/>
  <c r="S329" i="46"/>
  <c r="P330" i="46"/>
  <c r="Q330" i="46"/>
  <c r="R330" i="46"/>
  <c r="S330" i="46"/>
  <c r="P331" i="46"/>
  <c r="Q331" i="46"/>
  <c r="R331" i="46"/>
  <c r="S331" i="46"/>
  <c r="P332" i="46"/>
  <c r="Q332" i="46"/>
  <c r="R332" i="46"/>
  <c r="S332" i="46"/>
  <c r="P333" i="46"/>
  <c r="Q333" i="46"/>
  <c r="R333" i="46"/>
  <c r="S333" i="46"/>
  <c r="P334" i="46"/>
  <c r="Q334" i="46"/>
  <c r="R334" i="46"/>
  <c r="S334" i="46"/>
  <c r="P335" i="46"/>
  <c r="Q335" i="46"/>
  <c r="R335" i="46"/>
  <c r="S335" i="46"/>
  <c r="P336" i="46"/>
  <c r="Q336" i="46"/>
  <c r="R336" i="46"/>
  <c r="S336" i="46"/>
  <c r="P337" i="46"/>
  <c r="Q337" i="46"/>
  <c r="R337" i="46"/>
  <c r="S337" i="46"/>
  <c r="P338" i="46"/>
  <c r="Q338" i="46"/>
  <c r="R338" i="46"/>
  <c r="S338" i="46"/>
  <c r="P339" i="46"/>
  <c r="Q339" i="46"/>
  <c r="R339" i="46"/>
  <c r="S339" i="46"/>
  <c r="P340" i="46"/>
  <c r="Q340" i="46"/>
  <c r="R340" i="46"/>
  <c r="S340" i="46"/>
  <c r="P341" i="46"/>
  <c r="Q341" i="46"/>
  <c r="R341" i="46"/>
  <c r="S341" i="46"/>
  <c r="P342" i="46"/>
  <c r="Q342" i="46"/>
  <c r="R342" i="46"/>
  <c r="S342" i="46"/>
  <c r="P343" i="46"/>
  <c r="Q343" i="46"/>
  <c r="R343" i="46"/>
  <c r="S343" i="46"/>
  <c r="P344" i="46"/>
  <c r="Q344" i="46"/>
  <c r="R344" i="46"/>
  <c r="S344" i="46"/>
  <c r="P345" i="46"/>
  <c r="Q345" i="46"/>
  <c r="R345" i="46"/>
  <c r="S345" i="46"/>
  <c r="P346" i="46"/>
  <c r="Q346" i="46"/>
  <c r="R346" i="46"/>
  <c r="S346" i="46"/>
  <c r="P347" i="46"/>
  <c r="Q347" i="46"/>
  <c r="R347" i="46"/>
  <c r="S347" i="46"/>
  <c r="P348" i="46"/>
  <c r="Q348" i="46"/>
  <c r="R348" i="46"/>
  <c r="S348" i="46"/>
  <c r="P349" i="46"/>
  <c r="Q349" i="46"/>
  <c r="R349" i="46"/>
  <c r="S349" i="46"/>
  <c r="P350" i="46"/>
  <c r="Q350" i="46"/>
  <c r="R350" i="46"/>
  <c r="S350" i="46"/>
  <c r="P351" i="46"/>
  <c r="Q351" i="46"/>
  <c r="R351" i="46"/>
  <c r="S351" i="46"/>
  <c r="P352" i="46"/>
  <c r="Q352" i="46"/>
  <c r="R352" i="46"/>
  <c r="S352" i="46"/>
  <c r="P353" i="46"/>
  <c r="Q353" i="46"/>
  <c r="R353" i="46"/>
  <c r="S353" i="46"/>
  <c r="P354" i="46"/>
  <c r="Q354" i="46"/>
  <c r="R354" i="46"/>
  <c r="S354" i="46"/>
  <c r="P355" i="46"/>
  <c r="Q355" i="46"/>
  <c r="R355" i="46"/>
  <c r="S355" i="46"/>
  <c r="P356" i="46"/>
  <c r="Q356" i="46"/>
  <c r="R356" i="46"/>
  <c r="S356" i="46"/>
  <c r="P357" i="46"/>
  <c r="Q357" i="46"/>
  <c r="R357" i="46"/>
  <c r="S357" i="46"/>
  <c r="P358" i="46"/>
  <c r="Q358" i="46"/>
  <c r="R358" i="46"/>
  <c r="S358" i="46"/>
  <c r="P359" i="46"/>
  <c r="Q359" i="46"/>
  <c r="R359" i="46"/>
  <c r="S359" i="46"/>
  <c r="P360" i="46"/>
  <c r="Q360" i="46"/>
  <c r="R360" i="46"/>
  <c r="S360" i="46"/>
  <c r="P361" i="46"/>
  <c r="Q361" i="46"/>
  <c r="R361" i="46"/>
  <c r="S361" i="46"/>
  <c r="P362" i="46"/>
  <c r="Q362" i="46"/>
  <c r="R362" i="46"/>
  <c r="S362" i="46"/>
  <c r="P363" i="46"/>
  <c r="Q363" i="46"/>
  <c r="R363" i="46"/>
  <c r="S363" i="46"/>
  <c r="P364" i="46"/>
  <c r="Q364" i="46"/>
  <c r="R364" i="46"/>
  <c r="S364" i="46"/>
  <c r="P365" i="46"/>
  <c r="Q365" i="46"/>
  <c r="R365" i="46"/>
  <c r="S365" i="46"/>
  <c r="P366" i="46"/>
  <c r="Q366" i="46"/>
  <c r="R366" i="46"/>
  <c r="S366" i="46"/>
  <c r="P367" i="46"/>
  <c r="Q367" i="46"/>
  <c r="R367" i="46"/>
  <c r="S367" i="46"/>
  <c r="P368" i="46"/>
  <c r="Q368" i="46"/>
  <c r="R368" i="46"/>
  <c r="S368" i="46"/>
  <c r="P369" i="46"/>
  <c r="Q369" i="46"/>
  <c r="R369" i="46"/>
  <c r="S369" i="46"/>
  <c r="P370" i="46"/>
  <c r="Q370" i="46"/>
  <c r="R370" i="46"/>
  <c r="S370" i="46"/>
  <c r="P371" i="46"/>
  <c r="Q371" i="46"/>
  <c r="R371" i="46"/>
  <c r="S371" i="46"/>
  <c r="P372" i="46"/>
  <c r="Q372" i="46"/>
  <c r="R372" i="46"/>
  <c r="S372" i="46"/>
  <c r="P373" i="46"/>
  <c r="Q373" i="46"/>
  <c r="R373" i="46"/>
  <c r="S373" i="46"/>
  <c r="P374" i="46"/>
  <c r="Q374" i="46"/>
  <c r="R374" i="46"/>
  <c r="S374" i="46"/>
  <c r="P375" i="46"/>
  <c r="Q375" i="46"/>
  <c r="R375" i="46"/>
  <c r="S375" i="46"/>
  <c r="P376" i="46"/>
  <c r="Q376" i="46"/>
  <c r="R376" i="46"/>
  <c r="S376" i="46"/>
  <c r="P377" i="46"/>
  <c r="Q377" i="46"/>
  <c r="R377" i="46"/>
  <c r="S377" i="46"/>
  <c r="P378" i="46"/>
  <c r="Q378" i="46"/>
  <c r="R378" i="46"/>
  <c r="S378" i="46"/>
  <c r="P379" i="46"/>
  <c r="Q379" i="46"/>
  <c r="R379" i="46"/>
  <c r="S379" i="46"/>
  <c r="P380" i="46"/>
  <c r="Q380" i="46"/>
  <c r="R380" i="46"/>
  <c r="S380" i="46"/>
  <c r="P381" i="46"/>
  <c r="Q381" i="46"/>
  <c r="R381" i="46"/>
  <c r="S381" i="46"/>
  <c r="P382" i="46"/>
  <c r="Q382" i="46"/>
  <c r="R382" i="46"/>
  <c r="S382" i="46"/>
  <c r="P383" i="46"/>
  <c r="Q383" i="46"/>
  <c r="R383" i="46"/>
  <c r="S383" i="46"/>
  <c r="P384" i="46"/>
  <c r="Q384" i="46"/>
  <c r="R384" i="46"/>
  <c r="S384" i="46"/>
  <c r="P385" i="46"/>
  <c r="Q385" i="46"/>
  <c r="R385" i="46"/>
  <c r="S385" i="46"/>
  <c r="P386" i="46"/>
  <c r="Q386" i="46"/>
  <c r="R386" i="46"/>
  <c r="S386" i="46"/>
  <c r="P387" i="46"/>
  <c r="Q387" i="46"/>
  <c r="R387" i="46"/>
  <c r="S387" i="46"/>
  <c r="P388" i="46"/>
  <c r="Q388" i="46"/>
  <c r="R388" i="46"/>
  <c r="S388" i="46"/>
  <c r="P389" i="46"/>
  <c r="Q389" i="46"/>
  <c r="R389" i="46"/>
  <c r="S389" i="46"/>
  <c r="P390" i="46"/>
  <c r="Q390" i="46"/>
  <c r="R390" i="46"/>
  <c r="S390" i="46"/>
  <c r="P391" i="46"/>
  <c r="Q391" i="46"/>
  <c r="R391" i="46"/>
  <c r="S391" i="46"/>
  <c r="P392" i="46"/>
  <c r="Q392" i="46"/>
  <c r="R392" i="46"/>
  <c r="S392" i="46"/>
  <c r="P393" i="46"/>
  <c r="Q393" i="46"/>
  <c r="R393" i="46"/>
  <c r="S393" i="46"/>
  <c r="P394" i="46"/>
  <c r="Q394" i="46"/>
  <c r="R394" i="46"/>
  <c r="S394" i="46"/>
  <c r="P395" i="46"/>
  <c r="Q395" i="46"/>
  <c r="R395" i="46"/>
  <c r="S395" i="46"/>
  <c r="P396" i="46"/>
  <c r="Q396" i="46"/>
  <c r="R396" i="46"/>
  <c r="S396" i="46"/>
  <c r="P397" i="46"/>
  <c r="Q397" i="46"/>
  <c r="R397" i="46"/>
  <c r="S397" i="46"/>
  <c r="P398" i="46"/>
  <c r="Q398" i="46"/>
  <c r="R398" i="46"/>
  <c r="S398" i="46"/>
  <c r="P399" i="46"/>
  <c r="Q399" i="46"/>
  <c r="R399" i="46"/>
  <c r="S399" i="46"/>
  <c r="P400" i="46"/>
  <c r="Q400" i="46"/>
  <c r="R400" i="46"/>
  <c r="S400" i="46"/>
  <c r="P401" i="46"/>
  <c r="Q401" i="46"/>
  <c r="R401" i="46"/>
  <c r="S401" i="46"/>
  <c r="P402" i="46"/>
  <c r="Q402" i="46"/>
  <c r="R402" i="46"/>
  <c r="S402" i="46"/>
  <c r="P403" i="46"/>
  <c r="Q403" i="46"/>
  <c r="R403" i="46"/>
  <c r="S403" i="46"/>
  <c r="P404" i="46"/>
  <c r="Q404" i="46"/>
  <c r="R404" i="46"/>
  <c r="S404" i="46"/>
  <c r="P405" i="46"/>
  <c r="Q405" i="46"/>
  <c r="R405" i="46"/>
  <c r="S405" i="46"/>
  <c r="P406" i="46"/>
  <c r="Q406" i="46"/>
  <c r="R406" i="46"/>
  <c r="S406" i="46"/>
  <c r="P407" i="46"/>
  <c r="Q407" i="46"/>
  <c r="R407" i="46"/>
  <c r="S407" i="46"/>
  <c r="P408" i="46"/>
  <c r="Q408" i="46"/>
  <c r="R408" i="46"/>
  <c r="S408" i="46"/>
  <c r="P409" i="46"/>
  <c r="Q409" i="46"/>
  <c r="R409" i="46"/>
  <c r="S409" i="46"/>
  <c r="P410" i="46"/>
  <c r="Q410" i="46"/>
  <c r="R410" i="46"/>
  <c r="S410" i="46"/>
  <c r="P411" i="46"/>
  <c r="Q411" i="46"/>
  <c r="R411" i="46"/>
  <c r="S411" i="46"/>
  <c r="P412" i="46"/>
  <c r="Q412" i="46"/>
  <c r="R412" i="46"/>
  <c r="S412" i="46"/>
  <c r="P413" i="46"/>
  <c r="Q413" i="46"/>
  <c r="R413" i="46"/>
  <c r="S413" i="46"/>
  <c r="P414" i="46"/>
  <c r="Q414" i="46"/>
  <c r="R414" i="46"/>
  <c r="S414" i="46"/>
  <c r="P415" i="46"/>
  <c r="Q415" i="46"/>
  <c r="R415" i="46"/>
  <c r="S415" i="46"/>
  <c r="P416" i="46"/>
  <c r="Q416" i="46"/>
  <c r="R416" i="46"/>
  <c r="S416" i="46"/>
  <c r="P417" i="46"/>
  <c r="Q417" i="46"/>
  <c r="R417" i="46"/>
  <c r="S417" i="46"/>
  <c r="P418" i="46"/>
  <c r="Q418" i="46"/>
  <c r="R418" i="46"/>
  <c r="S418" i="46"/>
  <c r="P419" i="46"/>
  <c r="Q419" i="46"/>
  <c r="R419" i="46"/>
  <c r="S419" i="46"/>
  <c r="P420" i="46"/>
  <c r="Q420" i="46"/>
  <c r="R420" i="46"/>
  <c r="S420" i="46"/>
  <c r="P421" i="46"/>
  <c r="Q421" i="46"/>
  <c r="R421" i="46"/>
  <c r="S421" i="46"/>
  <c r="P422" i="46"/>
  <c r="Q422" i="46"/>
  <c r="R422" i="46"/>
  <c r="S422" i="46"/>
  <c r="P423" i="46"/>
  <c r="Q423" i="46"/>
  <c r="R423" i="46"/>
  <c r="S423" i="46"/>
  <c r="P424" i="46"/>
  <c r="Q424" i="46"/>
  <c r="R424" i="46"/>
  <c r="S424" i="46"/>
  <c r="P425" i="46"/>
  <c r="Q425" i="46"/>
  <c r="R425" i="46"/>
  <c r="S425" i="46"/>
  <c r="P426" i="46"/>
  <c r="Q426" i="46"/>
  <c r="R426" i="46"/>
  <c r="S426" i="46"/>
  <c r="P427" i="46"/>
  <c r="Q427" i="46"/>
  <c r="R427" i="46"/>
  <c r="S427" i="46"/>
  <c r="P428" i="46"/>
  <c r="Q428" i="46"/>
  <c r="R428" i="46"/>
  <c r="S428" i="46"/>
  <c r="P429" i="46"/>
  <c r="Q429" i="46"/>
  <c r="R429" i="46"/>
  <c r="S429" i="46"/>
  <c r="P430" i="46"/>
  <c r="Q430" i="46"/>
  <c r="R430" i="46"/>
  <c r="S430" i="46"/>
  <c r="P431" i="46"/>
  <c r="Q431" i="46"/>
  <c r="R431" i="46"/>
  <c r="S431" i="46"/>
  <c r="P432" i="46"/>
  <c r="Q432" i="46"/>
  <c r="R432" i="46"/>
  <c r="S432" i="46"/>
  <c r="P433" i="46"/>
  <c r="Q433" i="46"/>
  <c r="R433" i="46"/>
  <c r="S433" i="46"/>
  <c r="P434" i="46"/>
  <c r="Q434" i="46"/>
  <c r="R434" i="46"/>
  <c r="S434" i="46"/>
  <c r="P435" i="46"/>
  <c r="Q435" i="46"/>
  <c r="R435" i="46"/>
  <c r="S435" i="46"/>
  <c r="P436" i="46"/>
  <c r="Q436" i="46"/>
  <c r="R436" i="46"/>
  <c r="S436" i="46"/>
  <c r="P437" i="46"/>
  <c r="Q437" i="46"/>
  <c r="R437" i="46"/>
  <c r="S437" i="46"/>
  <c r="P438" i="46"/>
  <c r="Q438" i="46"/>
  <c r="R438" i="46"/>
  <c r="S438" i="46"/>
  <c r="P439" i="46"/>
  <c r="Q439" i="46"/>
  <c r="R439" i="46"/>
  <c r="S439" i="46"/>
  <c r="P440" i="46"/>
  <c r="Q440" i="46"/>
  <c r="R440" i="46"/>
  <c r="S440" i="46"/>
  <c r="P441" i="46"/>
  <c r="Q441" i="46"/>
  <c r="R441" i="46"/>
  <c r="S441" i="46"/>
  <c r="P442" i="46"/>
  <c r="Q442" i="46"/>
  <c r="R442" i="46"/>
  <c r="S442" i="46"/>
  <c r="P443" i="46"/>
  <c r="Q443" i="46"/>
  <c r="R443" i="46"/>
  <c r="S443" i="46"/>
  <c r="P444" i="46"/>
  <c r="Q444" i="46"/>
  <c r="R444" i="46"/>
  <c r="S444" i="46"/>
  <c r="P445" i="46"/>
  <c r="Q445" i="46"/>
  <c r="R445" i="46"/>
  <c r="S445" i="46"/>
  <c r="P446" i="46"/>
  <c r="Q446" i="46"/>
  <c r="R446" i="46"/>
  <c r="S446" i="46"/>
  <c r="P447" i="46"/>
  <c r="Q447" i="46"/>
  <c r="R447" i="46"/>
  <c r="S447" i="46"/>
  <c r="P448" i="46"/>
  <c r="Q448" i="46"/>
  <c r="R448" i="46"/>
  <c r="S448" i="46"/>
  <c r="P449" i="46"/>
  <c r="Q449" i="46"/>
  <c r="R449" i="46"/>
  <c r="S449" i="46"/>
  <c r="P450" i="46"/>
  <c r="Q450" i="46"/>
  <c r="R450" i="46"/>
  <c r="S450" i="46"/>
  <c r="P451" i="46"/>
  <c r="Q451" i="46"/>
  <c r="R451" i="46"/>
  <c r="S451" i="46"/>
  <c r="P452" i="46"/>
  <c r="Q452" i="46"/>
  <c r="R452" i="46"/>
  <c r="S452" i="46"/>
  <c r="P453" i="46"/>
  <c r="Q453" i="46"/>
  <c r="R453" i="46"/>
  <c r="S453" i="46"/>
  <c r="P454" i="46"/>
  <c r="Q454" i="46"/>
  <c r="R454" i="46"/>
  <c r="S454" i="46"/>
  <c r="P455" i="46"/>
  <c r="Q455" i="46"/>
  <c r="R455" i="46"/>
  <c r="S455" i="46"/>
  <c r="P456" i="46"/>
  <c r="Q456" i="46"/>
  <c r="R456" i="46"/>
  <c r="S456" i="46"/>
  <c r="P457" i="46"/>
  <c r="Q457" i="46"/>
  <c r="R457" i="46"/>
  <c r="S457" i="46"/>
  <c r="P458" i="46"/>
  <c r="Q458" i="46"/>
  <c r="R458" i="46"/>
  <c r="S458" i="46"/>
  <c r="P459" i="46"/>
  <c r="Q459" i="46"/>
  <c r="R459" i="46"/>
  <c r="S459" i="46"/>
  <c r="P460" i="46"/>
  <c r="Q460" i="46"/>
  <c r="R460" i="46"/>
  <c r="S460" i="46"/>
  <c r="P461" i="46"/>
  <c r="Q461" i="46"/>
  <c r="R461" i="46"/>
  <c r="S461" i="46"/>
  <c r="P462" i="46"/>
  <c r="Q462" i="46"/>
  <c r="R462" i="46"/>
  <c r="S462" i="46"/>
  <c r="P463" i="46"/>
  <c r="Q463" i="46"/>
  <c r="R463" i="46"/>
  <c r="S463" i="46"/>
  <c r="P464" i="46"/>
  <c r="Q464" i="46"/>
  <c r="R464" i="46"/>
  <c r="S464" i="46"/>
  <c r="O3" i="46"/>
  <c r="O4" i="46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O154" i="46"/>
  <c r="O155" i="46"/>
  <c r="O156" i="46"/>
  <c r="O157" i="46"/>
  <c r="O158" i="46"/>
  <c r="O159" i="46"/>
  <c r="O160" i="46"/>
  <c r="O161" i="46"/>
  <c r="O162" i="46"/>
  <c r="O163" i="46"/>
  <c r="O164" i="46"/>
  <c r="O165" i="46"/>
  <c r="O166" i="46"/>
  <c r="O167" i="46"/>
  <c r="O168" i="46"/>
  <c r="O169" i="46"/>
  <c r="O170" i="46"/>
  <c r="O171" i="46"/>
  <c r="O172" i="46"/>
  <c r="O173" i="46"/>
  <c r="O174" i="46"/>
  <c r="O175" i="46"/>
  <c r="O176" i="46"/>
  <c r="O177" i="46"/>
  <c r="O178" i="46"/>
  <c r="O179" i="46"/>
  <c r="O180" i="46"/>
  <c r="O181" i="46"/>
  <c r="O182" i="46"/>
  <c r="O183" i="46"/>
  <c r="O184" i="46"/>
  <c r="O185" i="46"/>
  <c r="O186" i="46"/>
  <c r="O187" i="46"/>
  <c r="O188" i="46"/>
  <c r="O189" i="46"/>
  <c r="O190" i="46"/>
  <c r="O191" i="46"/>
  <c r="O192" i="46"/>
  <c r="O193" i="46"/>
  <c r="O194" i="46"/>
  <c r="O195" i="46"/>
  <c r="O196" i="46"/>
  <c r="O197" i="46"/>
  <c r="O198" i="46"/>
  <c r="O199" i="46"/>
  <c r="O200" i="46"/>
  <c r="O201" i="46"/>
  <c r="O202" i="46"/>
  <c r="O203" i="46"/>
  <c r="O204" i="46"/>
  <c r="O205" i="46"/>
  <c r="O206" i="46"/>
  <c r="O207" i="46"/>
  <c r="O208" i="46"/>
  <c r="O209" i="46"/>
  <c r="O210" i="46"/>
  <c r="O211" i="46"/>
  <c r="O212" i="46"/>
  <c r="O213" i="46"/>
  <c r="O214" i="46"/>
  <c r="O215" i="46"/>
  <c r="O216" i="46"/>
  <c r="O217" i="46"/>
  <c r="O218" i="46"/>
  <c r="O219" i="46"/>
  <c r="O220" i="46"/>
  <c r="O221" i="46"/>
  <c r="O222" i="46"/>
  <c r="O223" i="46"/>
  <c r="O224" i="46"/>
  <c r="O225" i="46"/>
  <c r="O226" i="46"/>
  <c r="O227" i="46"/>
  <c r="O228" i="46"/>
  <c r="O229" i="46"/>
  <c r="O230" i="46"/>
  <c r="O231" i="46"/>
  <c r="O232" i="46"/>
  <c r="O233" i="46"/>
  <c r="O234" i="46"/>
  <c r="O235" i="46"/>
  <c r="O236" i="46"/>
  <c r="O237" i="46"/>
  <c r="O238" i="46"/>
  <c r="O239" i="46"/>
  <c r="O240" i="46"/>
  <c r="O241" i="46"/>
  <c r="O242" i="46"/>
  <c r="O243" i="46"/>
  <c r="O244" i="46"/>
  <c r="O245" i="46"/>
  <c r="O246" i="46"/>
  <c r="O247" i="46"/>
  <c r="O248" i="46"/>
  <c r="O249" i="46"/>
  <c r="O250" i="46"/>
  <c r="O251" i="46"/>
  <c r="O252" i="46"/>
  <c r="O253" i="46"/>
  <c r="O254" i="46"/>
  <c r="O255" i="46"/>
  <c r="O256" i="46"/>
  <c r="O257" i="46"/>
  <c r="O258" i="46"/>
  <c r="O259" i="46"/>
  <c r="O260" i="46"/>
  <c r="O261" i="46"/>
  <c r="O262" i="46"/>
  <c r="O263" i="46"/>
  <c r="O264" i="46"/>
  <c r="O265" i="46"/>
  <c r="O266" i="46"/>
  <c r="O267" i="46"/>
  <c r="O268" i="46"/>
  <c r="O269" i="46"/>
  <c r="O270" i="46"/>
  <c r="O271" i="46"/>
  <c r="O272" i="46"/>
  <c r="O273" i="46"/>
  <c r="O274" i="46"/>
  <c r="O275" i="46"/>
  <c r="O276" i="46"/>
  <c r="O277" i="46"/>
  <c r="O278" i="46"/>
  <c r="O279" i="46"/>
  <c r="O280" i="46"/>
  <c r="O281" i="46"/>
  <c r="O282" i="46"/>
  <c r="O283" i="46"/>
  <c r="O284" i="46"/>
  <c r="O285" i="46"/>
  <c r="O286" i="46"/>
  <c r="O287" i="46"/>
  <c r="O288" i="46"/>
  <c r="O289" i="46"/>
  <c r="O290" i="46"/>
  <c r="O291" i="46"/>
  <c r="O292" i="46"/>
  <c r="O293" i="46"/>
  <c r="O294" i="46"/>
  <c r="O295" i="46"/>
  <c r="O296" i="46"/>
  <c r="O297" i="46"/>
  <c r="O298" i="46"/>
  <c r="O299" i="46"/>
  <c r="O300" i="46"/>
  <c r="O301" i="46"/>
  <c r="O302" i="46"/>
  <c r="O303" i="46"/>
  <c r="O304" i="46"/>
  <c r="O305" i="46"/>
  <c r="O306" i="46"/>
  <c r="O307" i="46"/>
  <c r="O308" i="46"/>
  <c r="O309" i="46"/>
  <c r="O310" i="46"/>
  <c r="O311" i="46"/>
  <c r="O312" i="46"/>
  <c r="O313" i="46"/>
  <c r="O314" i="46"/>
  <c r="O315" i="46"/>
  <c r="O316" i="46"/>
  <c r="O317" i="46"/>
  <c r="O318" i="46"/>
  <c r="O319" i="46"/>
  <c r="O320" i="46"/>
  <c r="O321" i="46"/>
  <c r="O322" i="46"/>
  <c r="O323" i="46"/>
  <c r="O324" i="46"/>
  <c r="O325" i="46"/>
  <c r="O326" i="46"/>
  <c r="O327" i="46"/>
  <c r="O328" i="46"/>
  <c r="O329" i="46"/>
  <c r="O330" i="46"/>
  <c r="O331" i="46"/>
  <c r="O332" i="46"/>
  <c r="O333" i="46"/>
  <c r="O334" i="46"/>
  <c r="O335" i="46"/>
  <c r="O336" i="46"/>
  <c r="O337" i="46"/>
  <c r="O338" i="46"/>
  <c r="O339" i="46"/>
  <c r="O340" i="46"/>
  <c r="O341" i="46"/>
  <c r="O342" i="46"/>
  <c r="O343" i="46"/>
  <c r="O344" i="46"/>
  <c r="O345" i="46"/>
  <c r="O346" i="46"/>
  <c r="O347" i="46"/>
  <c r="O348" i="46"/>
  <c r="O349" i="46"/>
  <c r="O350" i="46"/>
  <c r="O351" i="46"/>
  <c r="O352" i="46"/>
  <c r="O353" i="46"/>
  <c r="O354" i="46"/>
  <c r="O355" i="46"/>
  <c r="O356" i="46"/>
  <c r="O357" i="46"/>
  <c r="O358" i="46"/>
  <c r="O359" i="46"/>
  <c r="O360" i="46"/>
  <c r="O361" i="46"/>
  <c r="O362" i="46"/>
  <c r="O363" i="46"/>
  <c r="O364" i="46"/>
  <c r="O365" i="46"/>
  <c r="O366" i="46"/>
  <c r="O367" i="46"/>
  <c r="O368" i="46"/>
  <c r="O369" i="46"/>
  <c r="O370" i="46"/>
  <c r="O371" i="46"/>
  <c r="O372" i="46"/>
  <c r="O373" i="46"/>
  <c r="O374" i="46"/>
  <c r="O375" i="46"/>
  <c r="O376" i="46"/>
  <c r="O377" i="46"/>
  <c r="O378" i="46"/>
  <c r="O379" i="46"/>
  <c r="O380" i="46"/>
  <c r="O381" i="46"/>
  <c r="O382" i="46"/>
  <c r="O383" i="46"/>
  <c r="O384" i="46"/>
  <c r="O385" i="46"/>
  <c r="O386" i="46"/>
  <c r="O387" i="46"/>
  <c r="O388" i="46"/>
  <c r="O389" i="46"/>
  <c r="O390" i="46"/>
  <c r="O391" i="46"/>
  <c r="O392" i="46"/>
  <c r="O393" i="46"/>
  <c r="O394" i="46"/>
  <c r="O395" i="46"/>
  <c r="O396" i="46"/>
  <c r="O397" i="46"/>
  <c r="O398" i="46"/>
  <c r="O399" i="46"/>
  <c r="O400" i="46"/>
  <c r="O401" i="46"/>
  <c r="O402" i="46"/>
  <c r="O403" i="46"/>
  <c r="O404" i="46"/>
  <c r="O405" i="46"/>
  <c r="O406" i="46"/>
  <c r="O407" i="46"/>
  <c r="O408" i="46"/>
  <c r="O409" i="46"/>
  <c r="O410" i="46"/>
  <c r="O411" i="46"/>
  <c r="O412" i="46"/>
  <c r="O413" i="46"/>
  <c r="O414" i="46"/>
  <c r="O415" i="46"/>
  <c r="O416" i="46"/>
  <c r="O417" i="46"/>
  <c r="O418" i="46"/>
  <c r="O419" i="46"/>
  <c r="O420" i="46"/>
  <c r="O421" i="46"/>
  <c r="O422" i="46"/>
  <c r="O423" i="46"/>
  <c r="O424" i="46"/>
  <c r="O425" i="46"/>
  <c r="O426" i="46"/>
  <c r="O427" i="46"/>
  <c r="O428" i="46"/>
  <c r="O429" i="46"/>
  <c r="O430" i="46"/>
  <c r="O431" i="46"/>
  <c r="O432" i="46"/>
  <c r="O433" i="46"/>
  <c r="O434" i="46"/>
  <c r="O435" i="46"/>
  <c r="O436" i="46"/>
  <c r="O437" i="46"/>
  <c r="O438" i="46"/>
  <c r="O439" i="46"/>
  <c r="O440" i="46"/>
  <c r="O441" i="46"/>
  <c r="O442" i="46"/>
  <c r="O443" i="46"/>
  <c r="O444" i="46"/>
  <c r="O445" i="46"/>
  <c r="O446" i="46"/>
  <c r="O447" i="46"/>
  <c r="O448" i="46"/>
  <c r="O449" i="46"/>
  <c r="O450" i="46"/>
  <c r="O451" i="46"/>
  <c r="O452" i="46"/>
  <c r="O453" i="46"/>
  <c r="O454" i="46"/>
  <c r="O455" i="46"/>
  <c r="O456" i="46"/>
  <c r="O457" i="46"/>
  <c r="O458" i="46"/>
  <c r="O459" i="46"/>
  <c r="O460" i="46"/>
  <c r="O461" i="46"/>
  <c r="O462" i="46"/>
  <c r="O463" i="46"/>
  <c r="O464" i="46"/>
  <c r="S2" i="46"/>
  <c r="R2" i="46"/>
  <c r="Q2" i="46"/>
  <c r="P2" i="46"/>
  <c r="O2" i="46"/>
  <c r="M3" i="46" l="1"/>
  <c r="M4" i="46"/>
  <c r="M5" i="46"/>
  <c r="M6" i="46"/>
  <c r="M7" i="46"/>
  <c r="M8" i="46"/>
  <c r="M9" i="46"/>
  <c r="M10" i="46"/>
  <c r="M11" i="46"/>
  <c r="M12" i="46"/>
  <c r="M13" i="46"/>
  <c r="M14" i="46"/>
  <c r="M15" i="46"/>
  <c r="M16" i="46"/>
  <c r="M17" i="46"/>
  <c r="M18" i="46"/>
  <c r="M19" i="46"/>
  <c r="M20" i="46"/>
  <c r="M21" i="46"/>
  <c r="M22" i="46"/>
  <c r="M23" i="46"/>
  <c r="M24" i="46"/>
  <c r="M25" i="46"/>
  <c r="M26" i="46"/>
  <c r="M27" i="46"/>
  <c r="M28" i="46"/>
  <c r="M29" i="46"/>
  <c r="M30" i="46"/>
  <c r="M31" i="46"/>
  <c r="M32" i="46"/>
  <c r="M33" i="46"/>
  <c r="M34" i="46"/>
  <c r="M35" i="46"/>
  <c r="M36" i="46"/>
  <c r="M37" i="46"/>
  <c r="M38" i="46"/>
  <c r="M39" i="46"/>
  <c r="M40" i="46"/>
  <c r="M41" i="46"/>
  <c r="M42" i="46"/>
  <c r="M43" i="46"/>
  <c r="M44" i="46"/>
  <c r="M45" i="46"/>
  <c r="M46" i="46"/>
  <c r="M47" i="46"/>
  <c r="M48" i="46"/>
  <c r="M49" i="46"/>
  <c r="M50" i="46"/>
  <c r="M51" i="46"/>
  <c r="M52" i="46"/>
  <c r="M53" i="46"/>
  <c r="M54" i="46"/>
  <c r="M55" i="46"/>
  <c r="M56" i="46"/>
  <c r="M57" i="46"/>
  <c r="M58" i="46"/>
  <c r="M59" i="46"/>
  <c r="M60" i="46"/>
  <c r="M61" i="46"/>
  <c r="M62" i="46"/>
  <c r="M63" i="46"/>
  <c r="M64" i="46"/>
  <c r="M65" i="46"/>
  <c r="M66" i="46"/>
  <c r="M67" i="46"/>
  <c r="M68" i="46"/>
  <c r="M69" i="46"/>
  <c r="M70" i="46"/>
  <c r="M71" i="46"/>
  <c r="M72" i="46"/>
  <c r="M73" i="46"/>
  <c r="M74" i="46"/>
  <c r="M75" i="46"/>
  <c r="M76" i="46"/>
  <c r="M77" i="46"/>
  <c r="M78" i="46"/>
  <c r="M79" i="46"/>
  <c r="M80" i="46"/>
  <c r="M81" i="46"/>
  <c r="M82" i="46"/>
  <c r="M83" i="46"/>
  <c r="M84" i="46"/>
  <c r="M85" i="46"/>
  <c r="M86" i="46"/>
  <c r="M87" i="46"/>
  <c r="M88" i="46"/>
  <c r="M89" i="46"/>
  <c r="M90" i="46"/>
  <c r="M91" i="46"/>
  <c r="M92" i="46"/>
  <c r="M93" i="46"/>
  <c r="M94" i="46"/>
  <c r="M95" i="46"/>
  <c r="M96" i="46"/>
  <c r="M97" i="46"/>
  <c r="M98" i="46"/>
  <c r="M99" i="46"/>
  <c r="M100" i="46"/>
  <c r="M101" i="46"/>
  <c r="M102" i="46"/>
  <c r="M103" i="46"/>
  <c r="M104" i="46"/>
  <c r="M105" i="46"/>
  <c r="M106" i="46"/>
  <c r="M107" i="46"/>
  <c r="M108" i="46"/>
  <c r="M109" i="46"/>
  <c r="M110" i="46"/>
  <c r="M111" i="46"/>
  <c r="M112" i="46"/>
  <c r="M113" i="46"/>
  <c r="M114" i="46"/>
  <c r="M115" i="46"/>
  <c r="M116" i="46"/>
  <c r="M117" i="46"/>
  <c r="M118" i="46"/>
  <c r="M119" i="46"/>
  <c r="M120" i="46"/>
  <c r="M121" i="46"/>
  <c r="M122" i="46"/>
  <c r="M123" i="46"/>
  <c r="M124" i="46"/>
  <c r="M125" i="46"/>
  <c r="M126" i="46"/>
  <c r="M127" i="46"/>
  <c r="M128" i="46"/>
  <c r="M129" i="46"/>
  <c r="M130" i="46"/>
  <c r="M131" i="46"/>
  <c r="M132" i="46"/>
  <c r="M133" i="46"/>
  <c r="M134" i="46"/>
  <c r="M135" i="46"/>
  <c r="M136" i="46"/>
  <c r="M137" i="46"/>
  <c r="M138" i="46"/>
  <c r="M139" i="46"/>
  <c r="M140" i="46"/>
  <c r="M141" i="46"/>
  <c r="M142" i="46"/>
  <c r="M143" i="46"/>
  <c r="M144" i="46"/>
  <c r="M145" i="46"/>
  <c r="M146" i="46"/>
  <c r="M147" i="46"/>
  <c r="M148" i="46"/>
  <c r="M149" i="46"/>
  <c r="M150" i="46"/>
  <c r="M151" i="46"/>
  <c r="M152" i="46"/>
  <c r="M153" i="46"/>
  <c r="M154" i="46"/>
  <c r="M155" i="46"/>
  <c r="M156" i="46"/>
  <c r="M157" i="46"/>
  <c r="M158" i="46"/>
  <c r="M159" i="46"/>
  <c r="M160" i="46"/>
  <c r="M161" i="46"/>
  <c r="M162" i="46"/>
  <c r="M163" i="46"/>
  <c r="M164" i="46"/>
  <c r="M165" i="46"/>
  <c r="M166" i="46"/>
  <c r="M167" i="46"/>
  <c r="M168" i="46"/>
  <c r="M169" i="46"/>
  <c r="M170" i="46"/>
  <c r="M171" i="46"/>
  <c r="M172" i="46"/>
  <c r="M173" i="46"/>
  <c r="M174" i="46"/>
  <c r="M175" i="46"/>
  <c r="M176" i="46"/>
  <c r="M177" i="46"/>
  <c r="M178" i="46"/>
  <c r="M179" i="46"/>
  <c r="M180" i="46"/>
  <c r="M181" i="46"/>
  <c r="M182" i="46"/>
  <c r="M183" i="46"/>
  <c r="M184" i="46"/>
  <c r="M185" i="46"/>
  <c r="M186" i="46"/>
  <c r="M187" i="46"/>
  <c r="M188" i="46"/>
  <c r="M189" i="46"/>
  <c r="M190" i="46"/>
  <c r="M191" i="46"/>
  <c r="M192" i="46"/>
  <c r="M193" i="46"/>
  <c r="M194" i="46"/>
  <c r="M195" i="46"/>
  <c r="M196" i="46"/>
  <c r="M197" i="46"/>
  <c r="M198" i="46"/>
  <c r="M199" i="46"/>
  <c r="M200" i="46"/>
  <c r="M201" i="46"/>
  <c r="M202" i="46"/>
  <c r="M203" i="46"/>
  <c r="M204" i="46"/>
  <c r="M205" i="46"/>
  <c r="M206" i="46"/>
  <c r="M207" i="46"/>
  <c r="M208" i="46"/>
  <c r="M209" i="46"/>
  <c r="M210" i="46"/>
  <c r="M211" i="46"/>
  <c r="M212" i="46"/>
  <c r="M213" i="46"/>
  <c r="M214" i="46"/>
  <c r="M215" i="46"/>
  <c r="M216" i="46"/>
  <c r="M217" i="46"/>
  <c r="M218" i="46"/>
  <c r="M219" i="46"/>
  <c r="M220" i="46"/>
  <c r="M221" i="46"/>
  <c r="M222" i="46"/>
  <c r="M223" i="46"/>
  <c r="M224" i="46"/>
  <c r="M225" i="46"/>
  <c r="M226" i="46"/>
  <c r="M227" i="46"/>
  <c r="M228" i="46"/>
  <c r="M229" i="46"/>
  <c r="M230" i="46"/>
  <c r="M231" i="46"/>
  <c r="M232" i="46"/>
  <c r="M233" i="46"/>
  <c r="M234" i="46"/>
  <c r="M235" i="46"/>
  <c r="M236" i="46"/>
  <c r="M237" i="46"/>
  <c r="M238" i="46"/>
  <c r="M239" i="46"/>
  <c r="M240" i="46"/>
  <c r="M241" i="46"/>
  <c r="M242" i="46"/>
  <c r="M243" i="46"/>
  <c r="M244" i="46"/>
  <c r="M245" i="46"/>
  <c r="M246" i="46"/>
  <c r="M247" i="46"/>
  <c r="M248" i="46"/>
  <c r="M249" i="46"/>
  <c r="M250" i="46"/>
  <c r="M251" i="46"/>
  <c r="M252" i="46"/>
  <c r="M253" i="46"/>
  <c r="M254" i="46"/>
  <c r="M255" i="46"/>
  <c r="M256" i="46"/>
  <c r="M257" i="46"/>
  <c r="M258" i="46"/>
  <c r="M259" i="46"/>
  <c r="M260" i="46"/>
  <c r="M261" i="46"/>
  <c r="M262" i="46"/>
  <c r="M263" i="46"/>
  <c r="M264" i="46"/>
  <c r="M265" i="46"/>
  <c r="M266" i="46"/>
  <c r="M267" i="46"/>
  <c r="M268" i="46"/>
  <c r="M269" i="46"/>
  <c r="M270" i="46"/>
  <c r="M271" i="46"/>
  <c r="M272" i="46"/>
  <c r="M273" i="46"/>
  <c r="M274" i="46"/>
  <c r="M275" i="46"/>
  <c r="M276" i="46"/>
  <c r="M277" i="46"/>
  <c r="M278" i="46"/>
  <c r="M279" i="46"/>
  <c r="M280" i="46"/>
  <c r="M281" i="46"/>
  <c r="M282" i="46"/>
  <c r="M283" i="46"/>
  <c r="M284" i="46"/>
  <c r="M285" i="46"/>
  <c r="M286" i="46"/>
  <c r="M287" i="46"/>
  <c r="M288" i="46"/>
  <c r="M289" i="46"/>
  <c r="M290" i="46"/>
  <c r="M291" i="46"/>
  <c r="M292" i="46"/>
  <c r="M293" i="46"/>
  <c r="M294" i="46"/>
  <c r="M295" i="46"/>
  <c r="M296" i="46"/>
  <c r="M297" i="46"/>
  <c r="M298" i="46"/>
  <c r="M299" i="46"/>
  <c r="M300" i="46"/>
  <c r="M301" i="46"/>
  <c r="M302" i="46"/>
  <c r="M303" i="46"/>
  <c r="M304" i="46"/>
  <c r="M305" i="46"/>
  <c r="M306" i="46"/>
  <c r="M307" i="46"/>
  <c r="M308" i="46"/>
  <c r="M309" i="46"/>
  <c r="M310" i="46"/>
  <c r="M311" i="46"/>
  <c r="M312" i="46"/>
  <c r="M313" i="46"/>
  <c r="M314" i="46"/>
  <c r="M315" i="46"/>
  <c r="M316" i="46"/>
  <c r="M317" i="46"/>
  <c r="M318" i="46"/>
  <c r="M319" i="46"/>
  <c r="M320" i="46"/>
  <c r="M321" i="46"/>
  <c r="M322" i="46"/>
  <c r="M323" i="46"/>
  <c r="M324" i="46"/>
  <c r="M325" i="46"/>
  <c r="M326" i="46"/>
  <c r="M327" i="46"/>
  <c r="M328" i="46"/>
  <c r="M329" i="46"/>
  <c r="M330" i="46"/>
  <c r="M331" i="46"/>
  <c r="M332" i="46"/>
  <c r="M333" i="46"/>
  <c r="M334" i="46"/>
  <c r="M335" i="46"/>
  <c r="M336" i="46"/>
  <c r="M337" i="46"/>
  <c r="M338" i="46"/>
  <c r="M339" i="46"/>
  <c r="M340" i="46"/>
  <c r="M341" i="46"/>
  <c r="M342" i="46"/>
  <c r="M343" i="46"/>
  <c r="M344" i="46"/>
  <c r="M345" i="46"/>
  <c r="M346" i="46"/>
  <c r="M347" i="46"/>
  <c r="M348" i="46"/>
  <c r="M349" i="46"/>
  <c r="M350" i="46"/>
  <c r="M351" i="46"/>
  <c r="M352" i="46"/>
  <c r="M353" i="46"/>
  <c r="M354" i="46"/>
  <c r="M355" i="46"/>
  <c r="M356" i="46"/>
  <c r="M357" i="46"/>
  <c r="M358" i="46"/>
  <c r="M359" i="46"/>
  <c r="M360" i="46"/>
  <c r="M361" i="46"/>
  <c r="M362" i="46"/>
  <c r="M363" i="46"/>
  <c r="M364" i="46"/>
  <c r="M365" i="46"/>
  <c r="M366" i="46"/>
  <c r="M367" i="46"/>
  <c r="M368" i="46"/>
  <c r="M369" i="46"/>
  <c r="M370" i="46"/>
  <c r="M371" i="46"/>
  <c r="M372" i="46"/>
  <c r="M373" i="46"/>
  <c r="M374" i="46"/>
  <c r="M375" i="46"/>
  <c r="M376" i="46"/>
  <c r="M377" i="46"/>
  <c r="M378" i="46"/>
  <c r="M379" i="46"/>
  <c r="M380" i="46"/>
  <c r="M381" i="46"/>
  <c r="M382" i="46"/>
  <c r="M383" i="46"/>
  <c r="M384" i="46"/>
  <c r="M385" i="46"/>
  <c r="M386" i="46"/>
  <c r="M387" i="46"/>
  <c r="M388" i="46"/>
  <c r="M389" i="46"/>
  <c r="M390" i="46"/>
  <c r="M391" i="46"/>
  <c r="M392" i="46"/>
  <c r="M393" i="46"/>
  <c r="M394" i="46"/>
  <c r="M395" i="46"/>
  <c r="M396" i="46"/>
  <c r="M397" i="46"/>
  <c r="M398" i="46"/>
  <c r="M399" i="46"/>
  <c r="M400" i="46"/>
  <c r="M401" i="46"/>
  <c r="M402" i="46"/>
  <c r="M403" i="46"/>
  <c r="M404" i="46"/>
  <c r="M405" i="46"/>
  <c r="M406" i="46"/>
  <c r="M407" i="46"/>
  <c r="M408" i="46"/>
  <c r="M409" i="46"/>
  <c r="M410" i="46"/>
  <c r="M411" i="46"/>
  <c r="M412" i="46"/>
  <c r="M413" i="46"/>
  <c r="M414" i="46"/>
  <c r="M415" i="46"/>
  <c r="M416" i="46"/>
  <c r="M417" i="46"/>
  <c r="M418" i="46"/>
  <c r="M419" i="46"/>
  <c r="M420" i="46"/>
  <c r="M421" i="46"/>
  <c r="M422" i="46"/>
  <c r="M423" i="46"/>
  <c r="M424" i="46"/>
  <c r="M425" i="46"/>
  <c r="M426" i="46"/>
  <c r="M427" i="46"/>
  <c r="M428" i="46"/>
  <c r="M429" i="46"/>
  <c r="M430" i="46"/>
  <c r="M431" i="46"/>
  <c r="M432" i="46"/>
  <c r="M433" i="46"/>
  <c r="M434" i="46"/>
  <c r="M435" i="46"/>
  <c r="M436" i="46"/>
  <c r="M437" i="46"/>
  <c r="M438" i="46"/>
  <c r="M439" i="46"/>
  <c r="M440" i="46"/>
  <c r="M441" i="46"/>
  <c r="M442" i="46"/>
  <c r="M443" i="46"/>
  <c r="M444" i="46"/>
  <c r="M445" i="46"/>
  <c r="M446" i="46"/>
  <c r="M447" i="46"/>
  <c r="M448" i="46"/>
  <c r="M449" i="46"/>
  <c r="M450" i="46"/>
  <c r="M451" i="46"/>
  <c r="M452" i="46"/>
  <c r="M453" i="46"/>
  <c r="M454" i="46"/>
  <c r="M455" i="46"/>
  <c r="M456" i="46"/>
  <c r="M457" i="46"/>
  <c r="M458" i="46"/>
  <c r="M459" i="46"/>
  <c r="M460" i="46"/>
  <c r="M461" i="46"/>
  <c r="M462" i="46"/>
  <c r="M463" i="46"/>
  <c r="M464" i="46"/>
  <c r="M2" i="46"/>
  <c r="K2" i="52" l="1"/>
  <c r="K3" i="52"/>
  <c r="K4" i="52"/>
  <c r="K5" i="52"/>
  <c r="K6" i="52"/>
  <c r="K7" i="52"/>
  <c r="K8" i="5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27" i="52"/>
  <c r="K28" i="52"/>
  <c r="K29" i="52"/>
  <c r="K30" i="52"/>
  <c r="K31" i="52"/>
  <c r="K32" i="52"/>
  <c r="K33" i="52"/>
  <c r="K34" i="52"/>
  <c r="K35" i="52"/>
  <c r="K36" i="52"/>
  <c r="K37" i="52"/>
  <c r="K38" i="52"/>
  <c r="K39" i="52"/>
  <c r="K40" i="52"/>
  <c r="K41" i="52"/>
  <c r="K42" i="52"/>
  <c r="K43" i="52"/>
  <c r="K44" i="52"/>
  <c r="K45" i="52"/>
  <c r="K46" i="52"/>
  <c r="K47" i="52"/>
  <c r="K48" i="52"/>
  <c r="K49" i="52"/>
  <c r="K50" i="52"/>
  <c r="K51" i="52"/>
  <c r="K52" i="52"/>
  <c r="K53" i="52"/>
  <c r="K54" i="52"/>
  <c r="K55" i="52"/>
  <c r="K56" i="52"/>
  <c r="K57" i="52"/>
  <c r="K58" i="52"/>
  <c r="K59" i="52"/>
  <c r="K60" i="52"/>
  <c r="K61" i="52"/>
  <c r="K62" i="52"/>
  <c r="K63" i="52"/>
  <c r="K64" i="52"/>
  <c r="K65" i="52"/>
  <c r="K66" i="52"/>
  <c r="K67" i="52"/>
  <c r="K68" i="52"/>
  <c r="K69" i="52"/>
  <c r="K70" i="52"/>
  <c r="K71" i="52"/>
  <c r="K72" i="52"/>
  <c r="K73" i="52"/>
  <c r="K74" i="52"/>
  <c r="K75" i="52"/>
  <c r="K76" i="52"/>
  <c r="K77" i="52"/>
  <c r="K78" i="52"/>
  <c r="K79" i="52"/>
  <c r="K80" i="52"/>
  <c r="K81" i="52"/>
  <c r="K82" i="52"/>
  <c r="K83" i="52"/>
  <c r="K84" i="52"/>
  <c r="K85" i="52"/>
  <c r="K86" i="52"/>
  <c r="K87" i="52"/>
  <c r="K88" i="52"/>
  <c r="K89" i="52"/>
  <c r="K90" i="52"/>
  <c r="K91" i="52"/>
  <c r="K92" i="52"/>
  <c r="K93" i="52"/>
  <c r="K94" i="52"/>
  <c r="K95" i="52"/>
  <c r="K96" i="52"/>
  <c r="K97" i="52"/>
  <c r="K98" i="52"/>
  <c r="K99" i="52"/>
  <c r="K100" i="52"/>
  <c r="K101" i="52"/>
  <c r="K102" i="52"/>
  <c r="K103" i="52"/>
  <c r="K104" i="52"/>
  <c r="K105" i="52"/>
  <c r="K106" i="52"/>
  <c r="K107" i="52"/>
  <c r="K108" i="52"/>
  <c r="K109" i="52"/>
  <c r="K110" i="52"/>
  <c r="K111" i="52"/>
  <c r="K112" i="52"/>
  <c r="K113" i="52"/>
  <c r="K114" i="52"/>
  <c r="K115" i="52"/>
  <c r="K116" i="52"/>
  <c r="K117" i="52"/>
  <c r="K118" i="52"/>
  <c r="K119" i="52"/>
  <c r="K120" i="52"/>
  <c r="K121" i="52"/>
  <c r="K122" i="52"/>
  <c r="K123" i="52"/>
  <c r="K124" i="52"/>
  <c r="K125" i="52"/>
  <c r="K126" i="52"/>
  <c r="K127" i="52"/>
  <c r="K128" i="52"/>
  <c r="K129" i="52"/>
  <c r="K130" i="52"/>
  <c r="K131" i="52"/>
  <c r="K132" i="52"/>
  <c r="K133" i="52"/>
  <c r="K134" i="52"/>
  <c r="K135" i="52"/>
  <c r="K136" i="52"/>
  <c r="K137" i="52"/>
  <c r="K138" i="52"/>
  <c r="K139" i="52"/>
  <c r="K140" i="52"/>
  <c r="K141" i="52"/>
  <c r="K142" i="52"/>
  <c r="K143" i="52"/>
  <c r="K144" i="52"/>
  <c r="K145" i="52"/>
  <c r="K146" i="52"/>
  <c r="K147" i="52"/>
  <c r="K148" i="52"/>
  <c r="K149" i="52"/>
  <c r="K150" i="52"/>
  <c r="K151" i="52"/>
  <c r="K152" i="52"/>
  <c r="K153" i="52"/>
  <c r="K154" i="52"/>
  <c r="K155" i="52"/>
  <c r="K156" i="52"/>
  <c r="K157" i="52"/>
  <c r="K158" i="52"/>
  <c r="K159" i="52"/>
  <c r="K160" i="52"/>
  <c r="K161" i="52"/>
  <c r="K162" i="52"/>
  <c r="K163" i="52"/>
  <c r="K164" i="52"/>
  <c r="K165" i="52"/>
  <c r="K166" i="52"/>
  <c r="K167" i="52"/>
  <c r="K168" i="52"/>
  <c r="K169" i="52"/>
  <c r="K170" i="52"/>
  <c r="K171" i="52"/>
  <c r="K172" i="52"/>
  <c r="K173" i="52"/>
  <c r="K174" i="52"/>
  <c r="K175" i="52"/>
  <c r="K176" i="52"/>
  <c r="K177" i="52"/>
  <c r="K178" i="52"/>
  <c r="K179" i="52"/>
  <c r="K180" i="52"/>
  <c r="K181" i="52"/>
  <c r="K182" i="52"/>
  <c r="K183" i="52"/>
  <c r="K184" i="52"/>
  <c r="K185" i="52"/>
  <c r="K186" i="52"/>
  <c r="K187" i="52"/>
  <c r="K188" i="52"/>
  <c r="K189" i="52"/>
  <c r="K190" i="52"/>
  <c r="K191" i="52"/>
  <c r="K192" i="52"/>
  <c r="K193" i="52"/>
  <c r="K194" i="52"/>
  <c r="K195" i="52"/>
  <c r="K196" i="52"/>
  <c r="K197" i="52"/>
  <c r="K198" i="52"/>
  <c r="K199" i="52"/>
  <c r="K200" i="52"/>
  <c r="K201" i="52"/>
  <c r="K202" i="52"/>
  <c r="K203" i="52"/>
  <c r="K204" i="52"/>
  <c r="K205" i="52"/>
  <c r="K206" i="52"/>
  <c r="K207" i="52"/>
  <c r="K208" i="52"/>
  <c r="K209" i="52"/>
  <c r="K210" i="52"/>
  <c r="K211" i="52"/>
  <c r="K212" i="52"/>
  <c r="K213" i="52"/>
  <c r="K214" i="52"/>
  <c r="K215" i="52"/>
  <c r="K216" i="52"/>
  <c r="K217" i="52"/>
  <c r="K218" i="52"/>
  <c r="K219" i="52"/>
  <c r="K220" i="52"/>
  <c r="K221" i="52"/>
  <c r="K222" i="52"/>
  <c r="K223" i="52"/>
  <c r="K224" i="52"/>
  <c r="K225" i="52"/>
  <c r="K226" i="52"/>
  <c r="K227" i="52"/>
  <c r="K228" i="52"/>
  <c r="K229" i="52"/>
  <c r="K230" i="52"/>
  <c r="K231" i="52"/>
  <c r="K232" i="52"/>
  <c r="K233" i="52"/>
  <c r="K234" i="52"/>
  <c r="K235" i="52"/>
  <c r="K236" i="52"/>
  <c r="K237" i="52"/>
  <c r="K238" i="52"/>
  <c r="K239" i="52"/>
  <c r="K240" i="52"/>
  <c r="K241" i="52"/>
  <c r="K242" i="52"/>
  <c r="K243" i="52"/>
  <c r="K244" i="52"/>
  <c r="K245" i="52"/>
  <c r="K246" i="52"/>
  <c r="K247" i="52"/>
  <c r="K248" i="52"/>
  <c r="K249" i="52"/>
  <c r="K250" i="52"/>
  <c r="K251" i="52"/>
  <c r="K252" i="52"/>
  <c r="K253" i="52"/>
  <c r="K254" i="52"/>
  <c r="K255" i="52"/>
  <c r="K256" i="52"/>
  <c r="K257" i="52"/>
  <c r="K258" i="52"/>
  <c r="K259" i="52"/>
  <c r="K260" i="52"/>
  <c r="K261" i="52"/>
  <c r="K262" i="52"/>
  <c r="K263" i="52"/>
  <c r="K264" i="52"/>
  <c r="K265" i="52"/>
  <c r="K266" i="52"/>
  <c r="K267" i="52"/>
  <c r="K268" i="52"/>
  <c r="K269" i="52"/>
  <c r="K270" i="52"/>
  <c r="K271" i="52"/>
  <c r="K272" i="52"/>
  <c r="K273" i="52"/>
  <c r="K274" i="52"/>
  <c r="K275" i="52"/>
  <c r="K276" i="52"/>
  <c r="K277" i="52"/>
  <c r="K278" i="52"/>
  <c r="K279" i="52"/>
  <c r="K280" i="52"/>
  <c r="K281" i="52"/>
  <c r="K282" i="52"/>
  <c r="K283" i="52"/>
  <c r="K284" i="52"/>
  <c r="K285" i="52"/>
  <c r="K286" i="52"/>
  <c r="K287" i="52"/>
  <c r="K288" i="52"/>
  <c r="K289" i="52"/>
  <c r="K290" i="52"/>
  <c r="K291" i="52"/>
  <c r="K292" i="52"/>
  <c r="K293" i="52"/>
  <c r="K294" i="52"/>
  <c r="K295" i="52"/>
  <c r="K296" i="52"/>
  <c r="K297" i="52"/>
  <c r="K298" i="52"/>
  <c r="K299" i="52"/>
  <c r="K300" i="52"/>
  <c r="K301" i="52"/>
  <c r="K302" i="52"/>
  <c r="K303" i="52"/>
  <c r="K304" i="52"/>
  <c r="K305" i="52"/>
  <c r="K306" i="52"/>
  <c r="K307" i="52"/>
  <c r="K308" i="52"/>
  <c r="K309" i="52"/>
  <c r="K310" i="52"/>
  <c r="K311" i="52"/>
  <c r="K312" i="52"/>
  <c r="K313" i="52"/>
  <c r="K314" i="52"/>
  <c r="K315" i="52"/>
  <c r="K316" i="52"/>
  <c r="K317" i="52"/>
  <c r="K318" i="52"/>
  <c r="K319" i="52"/>
  <c r="K320" i="52"/>
  <c r="K321" i="52"/>
  <c r="K322" i="52"/>
  <c r="K323" i="52"/>
  <c r="K324" i="52"/>
  <c r="K325" i="52"/>
  <c r="K326" i="52"/>
  <c r="K327" i="52"/>
  <c r="K328" i="52"/>
  <c r="K329" i="52"/>
  <c r="K330" i="52"/>
  <c r="K331" i="52"/>
  <c r="K332" i="52"/>
  <c r="K333" i="52"/>
  <c r="K334" i="52"/>
  <c r="K335" i="52"/>
  <c r="K336" i="52"/>
  <c r="K337" i="52"/>
  <c r="K338" i="52"/>
  <c r="K339" i="52"/>
  <c r="K340" i="52"/>
  <c r="K341" i="52"/>
  <c r="K342" i="52"/>
  <c r="K343" i="52"/>
  <c r="K344" i="52"/>
  <c r="K345" i="52"/>
  <c r="K346" i="52"/>
  <c r="K347" i="52"/>
  <c r="K348" i="52"/>
  <c r="K349" i="52"/>
  <c r="K350" i="52"/>
  <c r="K351" i="52"/>
  <c r="K352" i="52"/>
  <c r="K353" i="52"/>
  <c r="K354" i="52"/>
  <c r="K355" i="52"/>
  <c r="K356" i="52"/>
  <c r="K357" i="52"/>
  <c r="K358" i="52"/>
  <c r="K359" i="52"/>
  <c r="K360" i="52"/>
  <c r="K361" i="52"/>
  <c r="K362" i="52"/>
  <c r="K363" i="52"/>
  <c r="K364" i="52"/>
  <c r="K365" i="52"/>
  <c r="K366" i="52"/>
  <c r="K367" i="52"/>
  <c r="K368" i="52"/>
  <c r="K369" i="52"/>
  <c r="K370" i="52"/>
  <c r="K371" i="52"/>
  <c r="K372" i="52"/>
  <c r="K373" i="52"/>
  <c r="K374" i="52"/>
  <c r="K375" i="52"/>
  <c r="K376" i="52"/>
  <c r="K377" i="52"/>
  <c r="K378" i="52"/>
  <c r="K379" i="52"/>
  <c r="K380" i="52"/>
  <c r="K381" i="52"/>
  <c r="K382" i="52"/>
  <c r="K383" i="52"/>
  <c r="K384" i="52"/>
  <c r="K385" i="52"/>
  <c r="K386" i="52"/>
  <c r="K387" i="52"/>
  <c r="K388" i="52"/>
  <c r="K389" i="52"/>
  <c r="K390" i="52"/>
  <c r="K391" i="52"/>
  <c r="K392" i="52"/>
  <c r="K393" i="52"/>
  <c r="K394" i="52"/>
  <c r="K395" i="52"/>
  <c r="K396" i="52"/>
  <c r="K397" i="52"/>
  <c r="K398" i="52"/>
  <c r="K399" i="52"/>
  <c r="K400" i="52"/>
  <c r="K401" i="52"/>
  <c r="K402" i="52"/>
  <c r="K403" i="52"/>
  <c r="K404" i="52"/>
  <c r="K405" i="52"/>
  <c r="K406" i="52"/>
  <c r="K407" i="52"/>
  <c r="K408" i="52"/>
  <c r="K409" i="52"/>
  <c r="K410" i="52"/>
  <c r="K411" i="52"/>
  <c r="K412" i="52"/>
  <c r="K413" i="52"/>
  <c r="K414" i="52"/>
  <c r="K415" i="52"/>
  <c r="K416" i="52"/>
  <c r="K417" i="52"/>
  <c r="K418" i="52"/>
  <c r="K419" i="52"/>
  <c r="K420" i="52"/>
  <c r="K421" i="52"/>
  <c r="K422" i="52"/>
  <c r="K423" i="52"/>
  <c r="K424" i="52"/>
  <c r="K425" i="52"/>
  <c r="K426" i="52"/>
  <c r="K427" i="52"/>
  <c r="K428" i="52"/>
  <c r="K429" i="52"/>
  <c r="K430" i="52"/>
  <c r="K431" i="52"/>
  <c r="K432" i="52"/>
  <c r="K433" i="52"/>
  <c r="K434" i="52"/>
  <c r="K435" i="52"/>
  <c r="K436" i="52"/>
  <c r="K437" i="52"/>
  <c r="K438" i="52"/>
  <c r="K439" i="52"/>
  <c r="K440" i="52"/>
  <c r="K441" i="52"/>
  <c r="K442" i="52"/>
  <c r="K443" i="52"/>
  <c r="K444" i="52"/>
  <c r="K445" i="52"/>
  <c r="K446" i="52"/>
  <c r="K447" i="52"/>
  <c r="K448" i="52"/>
  <c r="K449" i="52"/>
  <c r="K450" i="52"/>
  <c r="K451" i="52"/>
  <c r="K452" i="52"/>
  <c r="K453" i="52"/>
  <c r="K454" i="52"/>
  <c r="K455" i="52"/>
  <c r="K456" i="52"/>
  <c r="K457" i="52"/>
  <c r="K458" i="52"/>
  <c r="K459" i="52"/>
  <c r="K460" i="52"/>
  <c r="K461" i="52"/>
  <c r="K462" i="52"/>
  <c r="J2" i="52"/>
  <c r="J3" i="52"/>
  <c r="J4" i="52"/>
  <c r="J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36" i="52"/>
  <c r="J37" i="52"/>
  <c r="J38" i="52"/>
  <c r="J39" i="52"/>
  <c r="J40" i="52"/>
  <c r="J41" i="52"/>
  <c r="J42" i="52"/>
  <c r="J43" i="52"/>
  <c r="J44" i="52"/>
  <c r="J45" i="52"/>
  <c r="J46" i="52"/>
  <c r="J47" i="52"/>
  <c r="J48" i="52"/>
  <c r="J49" i="52"/>
  <c r="J50" i="52"/>
  <c r="J51" i="52"/>
  <c r="J52" i="52"/>
  <c r="J53" i="52"/>
  <c r="J54" i="52"/>
  <c r="J55" i="52"/>
  <c r="J56" i="52"/>
  <c r="J57" i="52"/>
  <c r="J58" i="52"/>
  <c r="J59" i="52"/>
  <c r="J60" i="52"/>
  <c r="J61" i="52"/>
  <c r="J62" i="52"/>
  <c r="J63" i="52"/>
  <c r="J64" i="52"/>
  <c r="J65" i="52"/>
  <c r="J66" i="52"/>
  <c r="J67" i="52"/>
  <c r="J68" i="52"/>
  <c r="J69" i="52"/>
  <c r="J70" i="52"/>
  <c r="J71" i="52"/>
  <c r="J72" i="52"/>
  <c r="J73" i="52"/>
  <c r="J74" i="52"/>
  <c r="J75" i="52"/>
  <c r="J76" i="52"/>
  <c r="J77" i="52"/>
  <c r="J78" i="52"/>
  <c r="J79" i="52"/>
  <c r="J80" i="52"/>
  <c r="J81" i="52"/>
  <c r="J82" i="52"/>
  <c r="J83" i="52"/>
  <c r="J84" i="52"/>
  <c r="J85" i="52"/>
  <c r="J86" i="52"/>
  <c r="J87" i="52"/>
  <c r="J88" i="52"/>
  <c r="J89" i="52"/>
  <c r="J90" i="52"/>
  <c r="J91" i="52"/>
  <c r="J92" i="52"/>
  <c r="J93" i="52"/>
  <c r="J94" i="52"/>
  <c r="J95" i="52"/>
  <c r="J96" i="52"/>
  <c r="J97" i="52"/>
  <c r="J98" i="52"/>
  <c r="J99" i="52"/>
  <c r="J100" i="52"/>
  <c r="J101" i="52"/>
  <c r="J102" i="52"/>
  <c r="J103" i="52"/>
  <c r="J104" i="52"/>
  <c r="J105" i="52"/>
  <c r="J106" i="52"/>
  <c r="J107" i="52"/>
  <c r="J108" i="52"/>
  <c r="J109" i="52"/>
  <c r="J110" i="52"/>
  <c r="J111" i="52"/>
  <c r="J112" i="52"/>
  <c r="J113" i="52"/>
  <c r="J114" i="52"/>
  <c r="J115" i="52"/>
  <c r="J116" i="52"/>
  <c r="J117" i="52"/>
  <c r="J118" i="52"/>
  <c r="J119" i="52"/>
  <c r="J120" i="52"/>
  <c r="J121" i="52"/>
  <c r="J122" i="52"/>
  <c r="J123" i="52"/>
  <c r="J124" i="52"/>
  <c r="J125" i="52"/>
  <c r="J126" i="52"/>
  <c r="J127" i="52"/>
  <c r="J128" i="52"/>
  <c r="J129" i="52"/>
  <c r="J130" i="52"/>
  <c r="J131" i="52"/>
  <c r="J132" i="52"/>
  <c r="J133" i="52"/>
  <c r="J134" i="52"/>
  <c r="J135" i="52"/>
  <c r="J136" i="52"/>
  <c r="J137" i="52"/>
  <c r="J138" i="52"/>
  <c r="J139" i="52"/>
  <c r="J140" i="52"/>
  <c r="J141" i="52"/>
  <c r="J142" i="52"/>
  <c r="J143" i="52"/>
  <c r="J144" i="52"/>
  <c r="J145" i="52"/>
  <c r="J146" i="52"/>
  <c r="J147" i="52"/>
  <c r="J148" i="52"/>
  <c r="J149" i="52"/>
  <c r="J150" i="52"/>
  <c r="J151" i="52"/>
  <c r="J152" i="52"/>
  <c r="J153" i="52"/>
  <c r="J154" i="52"/>
  <c r="J155" i="52"/>
  <c r="J156" i="52"/>
  <c r="J157" i="52"/>
  <c r="J158" i="52"/>
  <c r="J159" i="52"/>
  <c r="J160" i="52"/>
  <c r="J161" i="52"/>
  <c r="J162" i="52"/>
  <c r="J163" i="52"/>
  <c r="J164" i="52"/>
  <c r="J165" i="52"/>
  <c r="J166" i="52"/>
  <c r="J167" i="52"/>
  <c r="J168" i="52"/>
  <c r="J169" i="52"/>
  <c r="J170" i="52"/>
  <c r="J171" i="52"/>
  <c r="J172" i="52"/>
  <c r="J173" i="52"/>
  <c r="J174" i="52"/>
  <c r="J175" i="52"/>
  <c r="J176" i="52"/>
  <c r="J177" i="52"/>
  <c r="J178" i="52"/>
  <c r="J179" i="52"/>
  <c r="J180" i="52"/>
  <c r="J181" i="52"/>
  <c r="J182" i="52"/>
  <c r="J183" i="52"/>
  <c r="J184" i="52"/>
  <c r="J185" i="52"/>
  <c r="J186" i="52"/>
  <c r="J187" i="52"/>
  <c r="J188" i="52"/>
  <c r="J189" i="52"/>
  <c r="J190" i="52"/>
  <c r="J191" i="52"/>
  <c r="J192" i="52"/>
  <c r="J193" i="52"/>
  <c r="J194" i="52"/>
  <c r="J195" i="52"/>
  <c r="J196" i="52"/>
  <c r="J197" i="52"/>
  <c r="J198" i="52"/>
  <c r="J199" i="52"/>
  <c r="J200" i="52"/>
  <c r="J201" i="52"/>
  <c r="J202" i="52"/>
  <c r="J203" i="52"/>
  <c r="J204" i="52"/>
  <c r="J205" i="52"/>
  <c r="J206" i="52"/>
  <c r="J207" i="52"/>
  <c r="J208" i="52"/>
  <c r="J209" i="52"/>
  <c r="J210" i="52"/>
  <c r="J211" i="52"/>
  <c r="J212" i="52"/>
  <c r="J213" i="52"/>
  <c r="J214" i="52"/>
  <c r="J215" i="52"/>
  <c r="J216" i="52"/>
  <c r="J217" i="52"/>
  <c r="J218" i="52"/>
  <c r="J219" i="52"/>
  <c r="J220" i="52"/>
  <c r="J221" i="52"/>
  <c r="J222" i="52"/>
  <c r="J223" i="52"/>
  <c r="J224" i="52"/>
  <c r="J225" i="52"/>
  <c r="J226" i="52"/>
  <c r="J227" i="52"/>
  <c r="J228" i="52"/>
  <c r="J229" i="52"/>
  <c r="J230" i="52"/>
  <c r="J231" i="52"/>
  <c r="J232" i="52"/>
  <c r="J233" i="52"/>
  <c r="J234" i="52"/>
  <c r="J235" i="52"/>
  <c r="J236" i="52"/>
  <c r="J237" i="52"/>
  <c r="J238" i="52"/>
  <c r="J239" i="52"/>
  <c r="J240" i="52"/>
  <c r="J241" i="52"/>
  <c r="J242" i="52"/>
  <c r="J243" i="52"/>
  <c r="J244" i="52"/>
  <c r="J245" i="52"/>
  <c r="J246" i="52"/>
  <c r="J247" i="52"/>
  <c r="J248" i="52"/>
  <c r="J249" i="52"/>
  <c r="J250" i="52"/>
  <c r="J251" i="52"/>
  <c r="J252" i="52"/>
  <c r="J253" i="52"/>
  <c r="J254" i="52"/>
  <c r="J255" i="52"/>
  <c r="J256" i="52"/>
  <c r="J257" i="52"/>
  <c r="J258" i="52"/>
  <c r="J259" i="52"/>
  <c r="J260" i="52"/>
  <c r="J261" i="52"/>
  <c r="J262" i="52"/>
  <c r="J263" i="52"/>
  <c r="J264" i="52"/>
  <c r="J265" i="52"/>
  <c r="J266" i="52"/>
  <c r="J267" i="52"/>
  <c r="J268" i="52"/>
  <c r="J269" i="52"/>
  <c r="J270" i="52"/>
  <c r="J271" i="52"/>
  <c r="J272" i="52"/>
  <c r="J273" i="52"/>
  <c r="J274" i="52"/>
  <c r="J275" i="52"/>
  <c r="J276" i="52"/>
  <c r="J277" i="52"/>
  <c r="J278" i="52"/>
  <c r="J279" i="52"/>
  <c r="J280" i="52"/>
  <c r="J281" i="52"/>
  <c r="J282" i="52"/>
  <c r="J283" i="52"/>
  <c r="J284" i="52"/>
  <c r="J285" i="52"/>
  <c r="J286" i="52"/>
  <c r="J287" i="52"/>
  <c r="J288" i="52"/>
  <c r="J289" i="52"/>
  <c r="J290" i="52"/>
  <c r="J291" i="52"/>
  <c r="J292" i="52"/>
  <c r="J293" i="52"/>
  <c r="J294" i="52"/>
  <c r="J295" i="52"/>
  <c r="J296" i="52"/>
  <c r="J297" i="52"/>
  <c r="J298" i="52"/>
  <c r="J299" i="52"/>
  <c r="J300" i="52"/>
  <c r="J301" i="52"/>
  <c r="J302" i="52"/>
  <c r="J303" i="52"/>
  <c r="J304" i="52"/>
  <c r="J305" i="52"/>
  <c r="J306" i="52"/>
  <c r="J307" i="52"/>
  <c r="J308" i="52"/>
  <c r="J309" i="52"/>
  <c r="J310" i="52"/>
  <c r="J311" i="52"/>
  <c r="J312" i="52"/>
  <c r="J313" i="52"/>
  <c r="J314" i="52"/>
  <c r="J315" i="52"/>
  <c r="J316" i="52"/>
  <c r="J317" i="52"/>
  <c r="J318" i="52"/>
  <c r="J319" i="52"/>
  <c r="J320" i="52"/>
  <c r="J321" i="52"/>
  <c r="J322" i="52"/>
  <c r="J323" i="52"/>
  <c r="J324" i="52"/>
  <c r="J325" i="52"/>
  <c r="J326" i="52"/>
  <c r="J327" i="52"/>
  <c r="J328" i="52"/>
  <c r="J329" i="52"/>
  <c r="J330" i="52"/>
  <c r="J331" i="52"/>
  <c r="J332" i="52"/>
  <c r="J333" i="52"/>
  <c r="J334" i="52"/>
  <c r="J335" i="52"/>
  <c r="J336" i="52"/>
  <c r="J337" i="52"/>
  <c r="J338" i="52"/>
  <c r="J339" i="52"/>
  <c r="J340" i="52"/>
  <c r="J341" i="52"/>
  <c r="J342" i="52"/>
  <c r="J343" i="52"/>
  <c r="J344" i="52"/>
  <c r="J345" i="52"/>
  <c r="J346" i="52"/>
  <c r="J347" i="52"/>
  <c r="J348" i="52"/>
  <c r="J349" i="52"/>
  <c r="J350" i="52"/>
  <c r="J351" i="52"/>
  <c r="J352" i="52"/>
  <c r="J353" i="52"/>
  <c r="J354" i="52"/>
  <c r="J355" i="52"/>
  <c r="J356" i="52"/>
  <c r="J357" i="52"/>
  <c r="J358" i="52"/>
  <c r="J359" i="52"/>
  <c r="J360" i="52"/>
  <c r="J361" i="52"/>
  <c r="J362" i="52"/>
  <c r="J363" i="52"/>
  <c r="J364" i="52"/>
  <c r="J365" i="52"/>
  <c r="J366" i="52"/>
  <c r="J367" i="52"/>
  <c r="J368" i="52"/>
  <c r="J369" i="52"/>
  <c r="J370" i="52"/>
  <c r="J371" i="52"/>
  <c r="J372" i="52"/>
  <c r="J373" i="52"/>
  <c r="J374" i="52"/>
  <c r="J375" i="52"/>
  <c r="J376" i="52"/>
  <c r="J377" i="52"/>
  <c r="J378" i="52"/>
  <c r="J379" i="52"/>
  <c r="J380" i="52"/>
  <c r="J381" i="52"/>
  <c r="J382" i="52"/>
  <c r="J383" i="52"/>
  <c r="J384" i="52"/>
  <c r="J385" i="52"/>
  <c r="J386" i="52"/>
  <c r="J387" i="52"/>
  <c r="J388" i="52"/>
  <c r="J389" i="52"/>
  <c r="J390" i="52"/>
  <c r="J391" i="52"/>
  <c r="J392" i="52"/>
  <c r="J393" i="52"/>
  <c r="J394" i="52"/>
  <c r="J395" i="52"/>
  <c r="J396" i="52"/>
  <c r="J397" i="52"/>
  <c r="J398" i="52"/>
  <c r="J399" i="52"/>
  <c r="J400" i="52"/>
  <c r="J401" i="52"/>
  <c r="J402" i="52"/>
  <c r="J403" i="52"/>
  <c r="J404" i="52"/>
  <c r="J405" i="52"/>
  <c r="J406" i="52"/>
  <c r="J407" i="52"/>
  <c r="J408" i="52"/>
  <c r="J409" i="52"/>
  <c r="J410" i="52"/>
  <c r="J411" i="52"/>
  <c r="J412" i="52"/>
  <c r="J413" i="52"/>
  <c r="J414" i="52"/>
  <c r="J415" i="52"/>
  <c r="J416" i="52"/>
  <c r="J417" i="52"/>
  <c r="J418" i="52"/>
  <c r="J419" i="52"/>
  <c r="J420" i="52"/>
  <c r="J421" i="52"/>
  <c r="J422" i="52"/>
  <c r="J423" i="52"/>
  <c r="J424" i="52"/>
  <c r="J425" i="52"/>
  <c r="J426" i="52"/>
  <c r="J427" i="52"/>
  <c r="J428" i="52"/>
  <c r="J429" i="52"/>
  <c r="J430" i="52"/>
  <c r="J431" i="52"/>
  <c r="J432" i="52"/>
  <c r="J433" i="52"/>
  <c r="J434" i="52"/>
  <c r="J435" i="52"/>
  <c r="J436" i="52"/>
  <c r="J437" i="52"/>
  <c r="J438" i="52"/>
  <c r="J439" i="52"/>
  <c r="J440" i="52"/>
  <c r="J441" i="52"/>
  <c r="J442" i="52"/>
  <c r="J443" i="52"/>
  <c r="J444" i="52"/>
  <c r="J445" i="52"/>
  <c r="J446" i="52"/>
  <c r="J447" i="52"/>
  <c r="J448" i="52"/>
  <c r="J449" i="52"/>
  <c r="J450" i="52"/>
  <c r="J451" i="52"/>
  <c r="J452" i="52"/>
  <c r="J453" i="52"/>
  <c r="J454" i="52"/>
  <c r="J455" i="52"/>
  <c r="J456" i="52"/>
  <c r="J457" i="52"/>
  <c r="J458" i="52"/>
  <c r="J459" i="52"/>
  <c r="J460" i="52"/>
  <c r="J461" i="52"/>
  <c r="J462" i="52"/>
  <c r="I2" i="52"/>
  <c r="I3" i="52"/>
  <c r="I4" i="52"/>
  <c r="I5" i="52"/>
  <c r="I6" i="52"/>
  <c r="I7" i="52"/>
  <c r="I8" i="52"/>
  <c r="I9" i="52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55" i="52"/>
  <c r="I56" i="52"/>
  <c r="I57" i="52"/>
  <c r="I58" i="52"/>
  <c r="I59" i="52"/>
  <c r="I60" i="52"/>
  <c r="I61" i="52"/>
  <c r="I62" i="52"/>
  <c r="I63" i="52"/>
  <c r="I64" i="52"/>
  <c r="I65" i="52"/>
  <c r="I66" i="52"/>
  <c r="I67" i="52"/>
  <c r="I68" i="52"/>
  <c r="I69" i="52"/>
  <c r="I70" i="52"/>
  <c r="I71" i="52"/>
  <c r="I72" i="52"/>
  <c r="I73" i="52"/>
  <c r="I74" i="52"/>
  <c r="I75" i="52"/>
  <c r="I76" i="52"/>
  <c r="I77" i="52"/>
  <c r="I78" i="52"/>
  <c r="I79" i="52"/>
  <c r="I80" i="52"/>
  <c r="I81" i="52"/>
  <c r="I82" i="52"/>
  <c r="I83" i="52"/>
  <c r="I84" i="52"/>
  <c r="I85" i="52"/>
  <c r="I86" i="52"/>
  <c r="I87" i="52"/>
  <c r="I88" i="52"/>
  <c r="I89" i="52"/>
  <c r="I90" i="52"/>
  <c r="I91" i="52"/>
  <c r="I92" i="52"/>
  <c r="I93" i="52"/>
  <c r="I94" i="52"/>
  <c r="I95" i="52"/>
  <c r="I96" i="52"/>
  <c r="I97" i="52"/>
  <c r="I98" i="52"/>
  <c r="I99" i="52"/>
  <c r="I100" i="52"/>
  <c r="I101" i="52"/>
  <c r="I102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I121" i="52"/>
  <c r="I122" i="52"/>
  <c r="I123" i="52"/>
  <c r="I124" i="52"/>
  <c r="I125" i="52"/>
  <c r="I126" i="52"/>
  <c r="I127" i="52"/>
  <c r="I128" i="52"/>
  <c r="I129" i="52"/>
  <c r="I130" i="52"/>
  <c r="I131" i="52"/>
  <c r="I132" i="52"/>
  <c r="I133" i="52"/>
  <c r="I134" i="52"/>
  <c r="I135" i="52"/>
  <c r="I136" i="52"/>
  <c r="I137" i="52"/>
  <c r="I138" i="52"/>
  <c r="I139" i="52"/>
  <c r="I140" i="52"/>
  <c r="I141" i="52"/>
  <c r="I142" i="52"/>
  <c r="I143" i="52"/>
  <c r="I144" i="52"/>
  <c r="I145" i="52"/>
  <c r="I146" i="52"/>
  <c r="I147" i="52"/>
  <c r="I148" i="52"/>
  <c r="I149" i="52"/>
  <c r="I150" i="52"/>
  <c r="I151" i="52"/>
  <c r="I152" i="52"/>
  <c r="I153" i="52"/>
  <c r="I154" i="52"/>
  <c r="I155" i="52"/>
  <c r="I156" i="52"/>
  <c r="I157" i="52"/>
  <c r="I158" i="52"/>
  <c r="I159" i="52"/>
  <c r="I160" i="52"/>
  <c r="I161" i="52"/>
  <c r="I162" i="52"/>
  <c r="I163" i="52"/>
  <c r="I164" i="52"/>
  <c r="I165" i="52"/>
  <c r="I166" i="52"/>
  <c r="I167" i="52"/>
  <c r="I168" i="52"/>
  <c r="I169" i="52"/>
  <c r="I170" i="52"/>
  <c r="I171" i="52"/>
  <c r="I172" i="52"/>
  <c r="I173" i="52"/>
  <c r="I174" i="52"/>
  <c r="I175" i="52"/>
  <c r="I176" i="52"/>
  <c r="I177" i="52"/>
  <c r="I178" i="52"/>
  <c r="I179" i="52"/>
  <c r="I180" i="52"/>
  <c r="I181" i="52"/>
  <c r="I182" i="52"/>
  <c r="I183" i="52"/>
  <c r="I184" i="52"/>
  <c r="I185" i="52"/>
  <c r="I186" i="52"/>
  <c r="I187" i="52"/>
  <c r="I188" i="52"/>
  <c r="I189" i="52"/>
  <c r="I190" i="52"/>
  <c r="I191" i="52"/>
  <c r="I192" i="52"/>
  <c r="I193" i="52"/>
  <c r="I194" i="52"/>
  <c r="I195" i="52"/>
  <c r="I196" i="52"/>
  <c r="I197" i="52"/>
  <c r="I198" i="52"/>
  <c r="I199" i="52"/>
  <c r="I200" i="52"/>
  <c r="I201" i="52"/>
  <c r="I202" i="52"/>
  <c r="I203" i="52"/>
  <c r="I204" i="52"/>
  <c r="I205" i="52"/>
  <c r="I206" i="52"/>
  <c r="I207" i="52"/>
  <c r="I208" i="52"/>
  <c r="I209" i="52"/>
  <c r="I210" i="52"/>
  <c r="I211" i="52"/>
  <c r="I212" i="52"/>
  <c r="I213" i="52"/>
  <c r="I214" i="52"/>
  <c r="I215" i="52"/>
  <c r="I216" i="52"/>
  <c r="I217" i="52"/>
  <c r="I218" i="52"/>
  <c r="I219" i="52"/>
  <c r="I220" i="52"/>
  <c r="I221" i="52"/>
  <c r="I222" i="52"/>
  <c r="I223" i="52"/>
  <c r="I224" i="52"/>
  <c r="I225" i="52"/>
  <c r="I226" i="52"/>
  <c r="I227" i="52"/>
  <c r="I228" i="52"/>
  <c r="I229" i="52"/>
  <c r="I230" i="52"/>
  <c r="I231" i="52"/>
  <c r="I232" i="52"/>
  <c r="I233" i="52"/>
  <c r="I234" i="52"/>
  <c r="I235" i="52"/>
  <c r="I236" i="52"/>
  <c r="I237" i="52"/>
  <c r="I238" i="52"/>
  <c r="I239" i="52"/>
  <c r="I240" i="52"/>
  <c r="I241" i="52"/>
  <c r="I242" i="52"/>
  <c r="I243" i="52"/>
  <c r="I244" i="52"/>
  <c r="I245" i="52"/>
  <c r="I246" i="52"/>
  <c r="I247" i="52"/>
  <c r="I248" i="52"/>
  <c r="I249" i="52"/>
  <c r="I250" i="52"/>
  <c r="I251" i="52"/>
  <c r="I252" i="52"/>
  <c r="I253" i="52"/>
  <c r="I254" i="52"/>
  <c r="I255" i="52"/>
  <c r="I256" i="52"/>
  <c r="I257" i="52"/>
  <c r="I258" i="52"/>
  <c r="I259" i="52"/>
  <c r="I260" i="52"/>
  <c r="I261" i="52"/>
  <c r="I262" i="52"/>
  <c r="I263" i="52"/>
  <c r="I264" i="52"/>
  <c r="I265" i="52"/>
  <c r="I266" i="52"/>
  <c r="I267" i="52"/>
  <c r="I268" i="52"/>
  <c r="I269" i="52"/>
  <c r="I270" i="52"/>
  <c r="I271" i="52"/>
  <c r="I272" i="52"/>
  <c r="I273" i="52"/>
  <c r="I274" i="52"/>
  <c r="I275" i="52"/>
  <c r="I276" i="52"/>
  <c r="I277" i="52"/>
  <c r="I278" i="52"/>
  <c r="I279" i="52"/>
  <c r="I280" i="52"/>
  <c r="I281" i="52"/>
  <c r="I282" i="52"/>
  <c r="I283" i="52"/>
  <c r="I284" i="52"/>
  <c r="I285" i="52"/>
  <c r="I286" i="52"/>
  <c r="I287" i="52"/>
  <c r="I288" i="52"/>
  <c r="I289" i="52"/>
  <c r="I290" i="52"/>
  <c r="I291" i="52"/>
  <c r="I292" i="52"/>
  <c r="I293" i="52"/>
  <c r="I294" i="52"/>
  <c r="I295" i="52"/>
  <c r="I296" i="52"/>
  <c r="I297" i="52"/>
  <c r="I298" i="52"/>
  <c r="I299" i="52"/>
  <c r="I300" i="52"/>
  <c r="I301" i="52"/>
  <c r="I302" i="52"/>
  <c r="I303" i="52"/>
  <c r="I304" i="52"/>
  <c r="I305" i="52"/>
  <c r="I306" i="52"/>
  <c r="I307" i="52"/>
  <c r="I308" i="52"/>
  <c r="I309" i="52"/>
  <c r="I310" i="52"/>
  <c r="I311" i="52"/>
  <c r="I312" i="52"/>
  <c r="I313" i="52"/>
  <c r="I314" i="52"/>
  <c r="I315" i="52"/>
  <c r="I316" i="52"/>
  <c r="I317" i="52"/>
  <c r="I318" i="52"/>
  <c r="I319" i="52"/>
  <c r="I320" i="52"/>
  <c r="I321" i="52"/>
  <c r="I322" i="52"/>
  <c r="I323" i="52"/>
  <c r="I324" i="52"/>
  <c r="I325" i="52"/>
  <c r="I326" i="52"/>
  <c r="I327" i="52"/>
  <c r="I328" i="52"/>
  <c r="I329" i="52"/>
  <c r="I330" i="52"/>
  <c r="I331" i="52"/>
  <c r="I332" i="52"/>
  <c r="I333" i="52"/>
  <c r="I334" i="52"/>
  <c r="I335" i="52"/>
  <c r="I336" i="52"/>
  <c r="I337" i="52"/>
  <c r="I338" i="52"/>
  <c r="I339" i="52"/>
  <c r="I340" i="52"/>
  <c r="I341" i="52"/>
  <c r="I342" i="52"/>
  <c r="I343" i="52"/>
  <c r="I344" i="52"/>
  <c r="I345" i="52"/>
  <c r="I346" i="52"/>
  <c r="I347" i="52"/>
  <c r="I348" i="52"/>
  <c r="I349" i="52"/>
  <c r="I350" i="52"/>
  <c r="I351" i="52"/>
  <c r="I352" i="52"/>
  <c r="I353" i="52"/>
  <c r="I354" i="52"/>
  <c r="I355" i="52"/>
  <c r="I356" i="52"/>
  <c r="I357" i="52"/>
  <c r="I358" i="52"/>
  <c r="I359" i="52"/>
  <c r="I360" i="52"/>
  <c r="I361" i="52"/>
  <c r="I362" i="52"/>
  <c r="I363" i="52"/>
  <c r="I364" i="52"/>
  <c r="I365" i="52"/>
  <c r="I366" i="52"/>
  <c r="I367" i="52"/>
  <c r="I368" i="52"/>
  <c r="I369" i="52"/>
  <c r="I370" i="52"/>
  <c r="I371" i="52"/>
  <c r="I372" i="52"/>
  <c r="I373" i="52"/>
  <c r="I374" i="52"/>
  <c r="I375" i="52"/>
  <c r="I376" i="52"/>
  <c r="I377" i="52"/>
  <c r="I378" i="52"/>
  <c r="I379" i="52"/>
  <c r="I380" i="52"/>
  <c r="I381" i="52"/>
  <c r="I382" i="52"/>
  <c r="I383" i="52"/>
  <c r="I384" i="52"/>
  <c r="I385" i="52"/>
  <c r="I386" i="52"/>
  <c r="I387" i="52"/>
  <c r="I388" i="52"/>
  <c r="I389" i="52"/>
  <c r="I390" i="52"/>
  <c r="I391" i="52"/>
  <c r="I392" i="52"/>
  <c r="I393" i="52"/>
  <c r="I394" i="52"/>
  <c r="I395" i="52"/>
  <c r="I396" i="52"/>
  <c r="I397" i="52"/>
  <c r="I398" i="52"/>
  <c r="I399" i="52"/>
  <c r="I400" i="52"/>
  <c r="I401" i="52"/>
  <c r="I402" i="52"/>
  <c r="I403" i="52"/>
  <c r="I404" i="52"/>
  <c r="I405" i="52"/>
  <c r="I406" i="52"/>
  <c r="I407" i="52"/>
  <c r="I408" i="52"/>
  <c r="I409" i="52"/>
  <c r="I410" i="52"/>
  <c r="I411" i="52"/>
  <c r="I412" i="52"/>
  <c r="I413" i="52"/>
  <c r="I414" i="52"/>
  <c r="I415" i="52"/>
  <c r="I416" i="52"/>
  <c r="I417" i="52"/>
  <c r="I418" i="52"/>
  <c r="I419" i="52"/>
  <c r="I420" i="52"/>
  <c r="I421" i="52"/>
  <c r="I422" i="52"/>
  <c r="I423" i="52"/>
  <c r="I424" i="52"/>
  <c r="I425" i="52"/>
  <c r="I426" i="52"/>
  <c r="I427" i="52"/>
  <c r="I428" i="52"/>
  <c r="I429" i="52"/>
  <c r="I430" i="52"/>
  <c r="I431" i="52"/>
  <c r="I432" i="52"/>
  <c r="I433" i="52"/>
  <c r="I434" i="52"/>
  <c r="I435" i="52"/>
  <c r="I436" i="52"/>
  <c r="I437" i="52"/>
  <c r="I438" i="52"/>
  <c r="I439" i="52"/>
  <c r="I440" i="52"/>
  <c r="I441" i="52"/>
  <c r="I442" i="52"/>
  <c r="I443" i="52"/>
  <c r="I444" i="52"/>
  <c r="I445" i="52"/>
  <c r="I446" i="52"/>
  <c r="I447" i="52"/>
  <c r="I448" i="52"/>
  <c r="I449" i="52"/>
  <c r="I450" i="52"/>
  <c r="I451" i="52"/>
  <c r="I452" i="52"/>
  <c r="I453" i="52"/>
  <c r="I454" i="52"/>
  <c r="I455" i="52"/>
  <c r="I456" i="52"/>
  <c r="I457" i="52"/>
  <c r="I458" i="52"/>
  <c r="I459" i="52"/>
  <c r="I460" i="52"/>
  <c r="I461" i="52"/>
  <c r="I462" i="52"/>
  <c r="H2" i="52"/>
  <c r="H3" i="52"/>
  <c r="H4" i="52"/>
  <c r="H5" i="52"/>
  <c r="H6" i="52"/>
  <c r="H7" i="52"/>
  <c r="H8" i="52"/>
  <c r="H9" i="52"/>
  <c r="H10" i="52"/>
  <c r="H11" i="52"/>
  <c r="H12" i="52"/>
  <c r="H13" i="52"/>
  <c r="H14" i="52"/>
  <c r="H15" i="52"/>
  <c r="H16" i="52"/>
  <c r="H17" i="52"/>
  <c r="H18" i="52"/>
  <c r="H19" i="52"/>
  <c r="H20" i="52"/>
  <c r="H21" i="52"/>
  <c r="H22" i="52"/>
  <c r="H23" i="52"/>
  <c r="H24" i="52"/>
  <c r="H25" i="52"/>
  <c r="H26" i="52"/>
  <c r="H27" i="52"/>
  <c r="H28" i="52"/>
  <c r="H29" i="52"/>
  <c r="H30" i="52"/>
  <c r="H31" i="52"/>
  <c r="H32" i="52"/>
  <c r="H33" i="52"/>
  <c r="H34" i="52"/>
  <c r="H35" i="52"/>
  <c r="H36" i="52"/>
  <c r="H37" i="52"/>
  <c r="H38" i="52"/>
  <c r="H39" i="52"/>
  <c r="H40" i="52"/>
  <c r="H41" i="52"/>
  <c r="H42" i="52"/>
  <c r="H43" i="52"/>
  <c r="H44" i="52"/>
  <c r="H45" i="52"/>
  <c r="H46" i="52"/>
  <c r="H47" i="52"/>
  <c r="H48" i="52"/>
  <c r="H49" i="52"/>
  <c r="H50" i="52"/>
  <c r="H51" i="52"/>
  <c r="H52" i="52"/>
  <c r="H53" i="52"/>
  <c r="H54" i="52"/>
  <c r="H55" i="52"/>
  <c r="H56" i="52"/>
  <c r="H57" i="52"/>
  <c r="H58" i="52"/>
  <c r="H59" i="52"/>
  <c r="H60" i="52"/>
  <c r="H61" i="52"/>
  <c r="H62" i="52"/>
  <c r="H63" i="52"/>
  <c r="H64" i="52"/>
  <c r="H65" i="52"/>
  <c r="H66" i="52"/>
  <c r="H67" i="52"/>
  <c r="H68" i="52"/>
  <c r="H69" i="52"/>
  <c r="H70" i="52"/>
  <c r="H71" i="52"/>
  <c r="H72" i="52"/>
  <c r="H73" i="52"/>
  <c r="H74" i="52"/>
  <c r="H75" i="52"/>
  <c r="H76" i="52"/>
  <c r="H77" i="52"/>
  <c r="H78" i="52"/>
  <c r="H79" i="52"/>
  <c r="H80" i="52"/>
  <c r="H81" i="52"/>
  <c r="H82" i="52"/>
  <c r="H83" i="52"/>
  <c r="H84" i="52"/>
  <c r="H85" i="52"/>
  <c r="H86" i="52"/>
  <c r="H87" i="52"/>
  <c r="H88" i="52"/>
  <c r="H89" i="52"/>
  <c r="H90" i="52"/>
  <c r="H91" i="52"/>
  <c r="H92" i="52"/>
  <c r="H93" i="52"/>
  <c r="H94" i="52"/>
  <c r="H95" i="52"/>
  <c r="H96" i="52"/>
  <c r="H97" i="52"/>
  <c r="H98" i="52"/>
  <c r="H99" i="52"/>
  <c r="H100" i="52"/>
  <c r="H101" i="52"/>
  <c r="H102" i="52"/>
  <c r="H103" i="52"/>
  <c r="H104" i="52"/>
  <c r="H105" i="52"/>
  <c r="H106" i="52"/>
  <c r="H107" i="52"/>
  <c r="H108" i="52"/>
  <c r="H109" i="52"/>
  <c r="H110" i="52"/>
  <c r="H111" i="52"/>
  <c r="H112" i="52"/>
  <c r="H113" i="52"/>
  <c r="H114" i="52"/>
  <c r="H115" i="52"/>
  <c r="H116" i="52"/>
  <c r="H117" i="52"/>
  <c r="H118" i="52"/>
  <c r="H119" i="52"/>
  <c r="H120" i="52"/>
  <c r="H121" i="52"/>
  <c r="H122" i="52"/>
  <c r="H123" i="52"/>
  <c r="H124" i="52"/>
  <c r="H125" i="52"/>
  <c r="H126" i="52"/>
  <c r="H127" i="52"/>
  <c r="H128" i="52"/>
  <c r="H129" i="52"/>
  <c r="H130" i="52"/>
  <c r="H131" i="52"/>
  <c r="H132" i="52"/>
  <c r="H133" i="52"/>
  <c r="H134" i="52"/>
  <c r="H135" i="52"/>
  <c r="H136" i="52"/>
  <c r="H137" i="52"/>
  <c r="H138" i="52"/>
  <c r="H139" i="52"/>
  <c r="H140" i="52"/>
  <c r="H141" i="52"/>
  <c r="H142" i="52"/>
  <c r="H143" i="52"/>
  <c r="H144" i="52"/>
  <c r="H145" i="52"/>
  <c r="H146" i="52"/>
  <c r="H147" i="52"/>
  <c r="H148" i="52"/>
  <c r="H149" i="52"/>
  <c r="H150" i="52"/>
  <c r="H151" i="52"/>
  <c r="H152" i="52"/>
  <c r="H153" i="52"/>
  <c r="H154" i="52"/>
  <c r="H155" i="52"/>
  <c r="H156" i="52"/>
  <c r="H157" i="52"/>
  <c r="H158" i="52"/>
  <c r="H159" i="52"/>
  <c r="H160" i="52"/>
  <c r="H161" i="52"/>
  <c r="H162" i="52"/>
  <c r="H163" i="52"/>
  <c r="H164" i="52"/>
  <c r="H165" i="52"/>
  <c r="H166" i="52"/>
  <c r="H167" i="52"/>
  <c r="H168" i="52"/>
  <c r="H169" i="52"/>
  <c r="H170" i="52"/>
  <c r="H171" i="52"/>
  <c r="H172" i="52"/>
  <c r="H173" i="52"/>
  <c r="H174" i="52"/>
  <c r="H175" i="52"/>
  <c r="H176" i="52"/>
  <c r="H177" i="52"/>
  <c r="H178" i="52"/>
  <c r="H179" i="52"/>
  <c r="H180" i="52"/>
  <c r="H181" i="52"/>
  <c r="H182" i="52"/>
  <c r="H183" i="52"/>
  <c r="H184" i="52"/>
  <c r="H185" i="52"/>
  <c r="H186" i="52"/>
  <c r="H187" i="52"/>
  <c r="H188" i="52"/>
  <c r="H189" i="52"/>
  <c r="H190" i="52"/>
  <c r="H191" i="52"/>
  <c r="H192" i="52"/>
  <c r="H193" i="52"/>
  <c r="H194" i="52"/>
  <c r="H195" i="52"/>
  <c r="H196" i="52"/>
  <c r="H197" i="52"/>
  <c r="H198" i="52"/>
  <c r="H199" i="52"/>
  <c r="H200" i="52"/>
  <c r="H201" i="52"/>
  <c r="H202" i="52"/>
  <c r="H203" i="52"/>
  <c r="H204" i="52"/>
  <c r="H205" i="52"/>
  <c r="H206" i="52"/>
  <c r="H207" i="52"/>
  <c r="H208" i="52"/>
  <c r="H209" i="52"/>
  <c r="H210" i="52"/>
  <c r="H211" i="52"/>
  <c r="H212" i="52"/>
  <c r="H213" i="52"/>
  <c r="H214" i="52"/>
  <c r="H215" i="52"/>
  <c r="H216" i="52"/>
  <c r="H217" i="52"/>
  <c r="H218" i="52"/>
  <c r="H219" i="52"/>
  <c r="H220" i="52"/>
  <c r="H221" i="52"/>
  <c r="H222" i="52"/>
  <c r="H223" i="52"/>
  <c r="H224" i="52"/>
  <c r="H225" i="52"/>
  <c r="H226" i="52"/>
  <c r="H227" i="52"/>
  <c r="H228" i="52"/>
  <c r="H229" i="52"/>
  <c r="H230" i="52"/>
  <c r="H231" i="52"/>
  <c r="H232" i="52"/>
  <c r="H233" i="52"/>
  <c r="H234" i="52"/>
  <c r="H235" i="52"/>
  <c r="H236" i="52"/>
  <c r="H237" i="52"/>
  <c r="H238" i="52"/>
  <c r="H239" i="52"/>
  <c r="H240" i="52"/>
  <c r="H241" i="52"/>
  <c r="H242" i="52"/>
  <c r="H243" i="52"/>
  <c r="H244" i="52"/>
  <c r="H245" i="52"/>
  <c r="H246" i="52"/>
  <c r="H247" i="52"/>
  <c r="H248" i="52"/>
  <c r="H249" i="52"/>
  <c r="H250" i="52"/>
  <c r="H251" i="52"/>
  <c r="H252" i="52"/>
  <c r="H253" i="52"/>
  <c r="H254" i="52"/>
  <c r="H255" i="52"/>
  <c r="H256" i="52"/>
  <c r="H257" i="52"/>
  <c r="H258" i="52"/>
  <c r="H259" i="52"/>
  <c r="H260" i="52"/>
  <c r="H261" i="52"/>
  <c r="H262" i="52"/>
  <c r="H263" i="52"/>
  <c r="H264" i="52"/>
  <c r="H265" i="52"/>
  <c r="H266" i="52"/>
  <c r="H267" i="52"/>
  <c r="H268" i="52"/>
  <c r="H269" i="52"/>
  <c r="H270" i="52"/>
  <c r="H271" i="52"/>
  <c r="H272" i="52"/>
  <c r="H273" i="52"/>
  <c r="H274" i="52"/>
  <c r="H275" i="52"/>
  <c r="H276" i="52"/>
  <c r="H277" i="52"/>
  <c r="H278" i="52"/>
  <c r="H279" i="52"/>
  <c r="H280" i="52"/>
  <c r="H281" i="52"/>
  <c r="H282" i="52"/>
  <c r="H283" i="52"/>
  <c r="H284" i="52"/>
  <c r="H285" i="52"/>
  <c r="H286" i="52"/>
  <c r="H287" i="52"/>
  <c r="H288" i="52"/>
  <c r="H289" i="52"/>
  <c r="H290" i="52"/>
  <c r="H291" i="52"/>
  <c r="H292" i="52"/>
  <c r="H293" i="52"/>
  <c r="H294" i="52"/>
  <c r="H295" i="52"/>
  <c r="H296" i="52"/>
  <c r="H297" i="52"/>
  <c r="H298" i="52"/>
  <c r="H299" i="52"/>
  <c r="H300" i="52"/>
  <c r="H301" i="52"/>
  <c r="H302" i="52"/>
  <c r="H303" i="52"/>
  <c r="H304" i="52"/>
  <c r="H305" i="52"/>
  <c r="H306" i="52"/>
  <c r="H307" i="52"/>
  <c r="H308" i="52"/>
  <c r="H309" i="52"/>
  <c r="H310" i="52"/>
  <c r="H311" i="52"/>
  <c r="H312" i="52"/>
  <c r="H313" i="52"/>
  <c r="H314" i="52"/>
  <c r="H315" i="52"/>
  <c r="H316" i="52"/>
  <c r="H317" i="52"/>
  <c r="H318" i="52"/>
  <c r="H319" i="52"/>
  <c r="H320" i="52"/>
  <c r="H321" i="52"/>
  <c r="H322" i="52"/>
  <c r="H323" i="52"/>
  <c r="H324" i="52"/>
  <c r="H325" i="52"/>
  <c r="H326" i="52"/>
  <c r="H327" i="52"/>
  <c r="H328" i="52"/>
  <c r="H329" i="52"/>
  <c r="H330" i="52"/>
  <c r="H331" i="52"/>
  <c r="H332" i="52"/>
  <c r="H333" i="52"/>
  <c r="H334" i="52"/>
  <c r="H335" i="52"/>
  <c r="H336" i="52"/>
  <c r="H337" i="52"/>
  <c r="H338" i="52"/>
  <c r="H339" i="52"/>
  <c r="H340" i="52"/>
  <c r="H341" i="52"/>
  <c r="H342" i="52"/>
  <c r="H343" i="52"/>
  <c r="H344" i="52"/>
  <c r="H345" i="52"/>
  <c r="H346" i="52"/>
  <c r="H347" i="52"/>
  <c r="H348" i="52"/>
  <c r="H349" i="52"/>
  <c r="H350" i="52"/>
  <c r="H351" i="52"/>
  <c r="H352" i="52"/>
  <c r="H353" i="52"/>
  <c r="H354" i="52"/>
  <c r="H355" i="52"/>
  <c r="H356" i="52"/>
  <c r="H357" i="52"/>
  <c r="H358" i="52"/>
  <c r="H359" i="52"/>
  <c r="H360" i="52"/>
  <c r="H361" i="52"/>
  <c r="H362" i="52"/>
  <c r="H363" i="52"/>
  <c r="H364" i="52"/>
  <c r="H365" i="52"/>
  <c r="H366" i="52"/>
  <c r="H367" i="52"/>
  <c r="H368" i="52"/>
  <c r="H369" i="52"/>
  <c r="H370" i="52"/>
  <c r="H371" i="52"/>
  <c r="H372" i="52"/>
  <c r="H373" i="52"/>
  <c r="H374" i="52"/>
  <c r="H375" i="52"/>
  <c r="H376" i="52"/>
  <c r="H377" i="52"/>
  <c r="H378" i="52"/>
  <c r="H379" i="52"/>
  <c r="H380" i="52"/>
  <c r="H381" i="52"/>
  <c r="H382" i="52"/>
  <c r="H383" i="52"/>
  <c r="H384" i="52"/>
  <c r="H385" i="52"/>
  <c r="H386" i="52"/>
  <c r="H387" i="52"/>
  <c r="H388" i="52"/>
  <c r="H389" i="52"/>
  <c r="H390" i="52"/>
  <c r="H391" i="52"/>
  <c r="H392" i="52"/>
  <c r="H393" i="52"/>
  <c r="H394" i="52"/>
  <c r="H395" i="52"/>
  <c r="H396" i="52"/>
  <c r="H397" i="52"/>
  <c r="H398" i="52"/>
  <c r="H399" i="52"/>
  <c r="H400" i="52"/>
  <c r="H401" i="52"/>
  <c r="H402" i="52"/>
  <c r="H403" i="52"/>
  <c r="H404" i="52"/>
  <c r="H405" i="52"/>
  <c r="H406" i="52"/>
  <c r="H407" i="52"/>
  <c r="H408" i="52"/>
  <c r="H409" i="52"/>
  <c r="H410" i="52"/>
  <c r="H411" i="52"/>
  <c r="H412" i="52"/>
  <c r="H413" i="52"/>
  <c r="H414" i="52"/>
  <c r="H415" i="52"/>
  <c r="H416" i="52"/>
  <c r="H417" i="52"/>
  <c r="H418" i="52"/>
  <c r="H419" i="52"/>
  <c r="H420" i="52"/>
  <c r="H421" i="52"/>
  <c r="H422" i="52"/>
  <c r="H423" i="52"/>
  <c r="H424" i="52"/>
  <c r="H425" i="52"/>
  <c r="H426" i="52"/>
  <c r="H427" i="52"/>
  <c r="H428" i="52"/>
  <c r="H429" i="52"/>
  <c r="H430" i="52"/>
  <c r="H431" i="52"/>
  <c r="H432" i="52"/>
  <c r="H433" i="52"/>
  <c r="H434" i="52"/>
  <c r="H435" i="52"/>
  <c r="H436" i="52"/>
  <c r="H437" i="52"/>
  <c r="H438" i="52"/>
  <c r="H439" i="52"/>
  <c r="H440" i="52"/>
  <c r="H441" i="52"/>
  <c r="H442" i="52"/>
  <c r="H443" i="52"/>
  <c r="H444" i="52"/>
  <c r="H445" i="52"/>
  <c r="H446" i="52"/>
  <c r="H447" i="52"/>
  <c r="H448" i="52"/>
  <c r="H449" i="52"/>
  <c r="H450" i="52"/>
  <c r="H451" i="52"/>
  <c r="H452" i="52"/>
  <c r="H453" i="52"/>
  <c r="H454" i="52"/>
  <c r="H455" i="52"/>
  <c r="H456" i="52"/>
  <c r="H457" i="52"/>
  <c r="H458" i="52"/>
  <c r="H459" i="52"/>
  <c r="H460" i="52"/>
  <c r="H461" i="52"/>
  <c r="H462" i="52"/>
  <c r="G2" i="52"/>
  <c r="G3" i="52"/>
  <c r="G4" i="52"/>
  <c r="G5" i="52"/>
  <c r="G6" i="52"/>
  <c r="G7" i="52"/>
  <c r="G8" i="52"/>
  <c r="G9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97" i="52"/>
  <c r="G98" i="52"/>
  <c r="G99" i="52"/>
  <c r="G100" i="52"/>
  <c r="G101" i="52"/>
  <c r="G102" i="52"/>
  <c r="G103" i="52"/>
  <c r="G104" i="52"/>
  <c r="G105" i="52"/>
  <c r="G106" i="52"/>
  <c r="G107" i="52"/>
  <c r="G108" i="52"/>
  <c r="G109" i="52"/>
  <c r="G110" i="52"/>
  <c r="G111" i="52"/>
  <c r="G112" i="52"/>
  <c r="G113" i="52"/>
  <c r="G114" i="52"/>
  <c r="G115" i="52"/>
  <c r="G116" i="52"/>
  <c r="G117" i="52"/>
  <c r="G118" i="52"/>
  <c r="G119" i="52"/>
  <c r="G120" i="52"/>
  <c r="G121" i="52"/>
  <c r="G122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G141" i="52"/>
  <c r="G142" i="52"/>
  <c r="G143" i="52"/>
  <c r="G144" i="52"/>
  <c r="G145" i="52"/>
  <c r="G146" i="52"/>
  <c r="G147" i="52"/>
  <c r="G148" i="52"/>
  <c r="G149" i="52"/>
  <c r="G150" i="52"/>
  <c r="G151" i="52"/>
  <c r="G152" i="52"/>
  <c r="G153" i="52"/>
  <c r="G154" i="52"/>
  <c r="G155" i="52"/>
  <c r="G156" i="52"/>
  <c r="G157" i="52"/>
  <c r="G158" i="52"/>
  <c r="G159" i="52"/>
  <c r="G160" i="52"/>
  <c r="G161" i="52"/>
  <c r="G162" i="52"/>
  <c r="G163" i="52"/>
  <c r="G164" i="52"/>
  <c r="G165" i="52"/>
  <c r="G166" i="52"/>
  <c r="G167" i="52"/>
  <c r="G168" i="52"/>
  <c r="G169" i="52"/>
  <c r="G170" i="52"/>
  <c r="G171" i="52"/>
  <c r="G172" i="52"/>
  <c r="G173" i="52"/>
  <c r="G174" i="52"/>
  <c r="G175" i="52"/>
  <c r="G176" i="52"/>
  <c r="G177" i="52"/>
  <c r="G178" i="52"/>
  <c r="G179" i="52"/>
  <c r="G180" i="52"/>
  <c r="G181" i="52"/>
  <c r="G182" i="52"/>
  <c r="G183" i="52"/>
  <c r="G184" i="52"/>
  <c r="G185" i="52"/>
  <c r="G186" i="52"/>
  <c r="G187" i="52"/>
  <c r="G188" i="52"/>
  <c r="G189" i="52"/>
  <c r="G190" i="52"/>
  <c r="G191" i="52"/>
  <c r="G192" i="52"/>
  <c r="G193" i="52"/>
  <c r="G194" i="52"/>
  <c r="G195" i="52"/>
  <c r="G196" i="52"/>
  <c r="G197" i="52"/>
  <c r="G198" i="52"/>
  <c r="G199" i="52"/>
  <c r="G200" i="52"/>
  <c r="G201" i="52"/>
  <c r="G202" i="52"/>
  <c r="G203" i="52"/>
  <c r="G204" i="52"/>
  <c r="G205" i="52"/>
  <c r="G206" i="52"/>
  <c r="G207" i="52"/>
  <c r="G208" i="52"/>
  <c r="G209" i="52"/>
  <c r="G210" i="52"/>
  <c r="G211" i="52"/>
  <c r="G212" i="52"/>
  <c r="G213" i="52"/>
  <c r="G214" i="52"/>
  <c r="G215" i="52"/>
  <c r="G216" i="52"/>
  <c r="G217" i="52"/>
  <c r="G218" i="52"/>
  <c r="G219" i="52"/>
  <c r="G220" i="52"/>
  <c r="G221" i="52"/>
  <c r="G222" i="52"/>
  <c r="G223" i="52"/>
  <c r="G224" i="52"/>
  <c r="G225" i="52"/>
  <c r="G226" i="52"/>
  <c r="G227" i="52"/>
  <c r="G228" i="52"/>
  <c r="G229" i="52"/>
  <c r="G230" i="52"/>
  <c r="G231" i="52"/>
  <c r="G232" i="52"/>
  <c r="G233" i="52"/>
  <c r="G234" i="52"/>
  <c r="G235" i="52"/>
  <c r="G236" i="52"/>
  <c r="G237" i="52"/>
  <c r="G238" i="52"/>
  <c r="G239" i="52"/>
  <c r="G240" i="52"/>
  <c r="G241" i="52"/>
  <c r="G242" i="52"/>
  <c r="G243" i="52"/>
  <c r="G244" i="52"/>
  <c r="G245" i="52"/>
  <c r="G246" i="52"/>
  <c r="G247" i="52"/>
  <c r="G248" i="52"/>
  <c r="G249" i="52"/>
  <c r="G250" i="52"/>
  <c r="G251" i="52"/>
  <c r="G252" i="52"/>
  <c r="G253" i="52"/>
  <c r="G254" i="52"/>
  <c r="G255" i="52"/>
  <c r="G256" i="52"/>
  <c r="G257" i="52"/>
  <c r="G258" i="52"/>
  <c r="G259" i="52"/>
  <c r="G260" i="52"/>
  <c r="G261" i="52"/>
  <c r="G262" i="52"/>
  <c r="G263" i="52"/>
  <c r="G264" i="52"/>
  <c r="G265" i="52"/>
  <c r="G266" i="52"/>
  <c r="G267" i="52"/>
  <c r="G268" i="52"/>
  <c r="G269" i="52"/>
  <c r="G270" i="52"/>
  <c r="G271" i="52"/>
  <c r="G272" i="52"/>
  <c r="G273" i="52"/>
  <c r="G274" i="52"/>
  <c r="G275" i="52"/>
  <c r="G276" i="52"/>
  <c r="G277" i="52"/>
  <c r="G278" i="52"/>
  <c r="G279" i="52"/>
  <c r="G280" i="52"/>
  <c r="G281" i="52"/>
  <c r="G282" i="52"/>
  <c r="G283" i="52"/>
  <c r="G284" i="52"/>
  <c r="G285" i="52"/>
  <c r="G286" i="52"/>
  <c r="G287" i="52"/>
  <c r="G288" i="52"/>
  <c r="G289" i="52"/>
  <c r="G290" i="52"/>
  <c r="G291" i="52"/>
  <c r="G292" i="52"/>
  <c r="G293" i="52"/>
  <c r="G294" i="52"/>
  <c r="G295" i="52"/>
  <c r="G296" i="52"/>
  <c r="G297" i="52"/>
  <c r="G298" i="52"/>
  <c r="G299" i="52"/>
  <c r="G300" i="52"/>
  <c r="G301" i="52"/>
  <c r="G302" i="52"/>
  <c r="G303" i="52"/>
  <c r="G304" i="52"/>
  <c r="G305" i="52"/>
  <c r="G306" i="52"/>
  <c r="G307" i="52"/>
  <c r="G308" i="52"/>
  <c r="G309" i="52"/>
  <c r="G310" i="52"/>
  <c r="G311" i="52"/>
  <c r="G312" i="52"/>
  <c r="G313" i="52"/>
  <c r="G314" i="52"/>
  <c r="G315" i="52"/>
  <c r="G316" i="52"/>
  <c r="G317" i="52"/>
  <c r="G318" i="52"/>
  <c r="G319" i="52"/>
  <c r="G320" i="52"/>
  <c r="G321" i="52"/>
  <c r="G322" i="52"/>
  <c r="G323" i="52"/>
  <c r="G324" i="52"/>
  <c r="G325" i="52"/>
  <c r="G326" i="52"/>
  <c r="G327" i="52"/>
  <c r="G328" i="52"/>
  <c r="G329" i="52"/>
  <c r="G330" i="52"/>
  <c r="G331" i="52"/>
  <c r="G332" i="52"/>
  <c r="G333" i="52"/>
  <c r="G334" i="52"/>
  <c r="G335" i="52"/>
  <c r="G336" i="52"/>
  <c r="G337" i="52"/>
  <c r="G338" i="52"/>
  <c r="G339" i="52"/>
  <c r="G340" i="52"/>
  <c r="G341" i="52"/>
  <c r="G342" i="52"/>
  <c r="G343" i="52"/>
  <c r="G344" i="52"/>
  <c r="G345" i="52"/>
  <c r="G346" i="52"/>
  <c r="G347" i="52"/>
  <c r="G348" i="52"/>
  <c r="G349" i="52"/>
  <c r="G350" i="52"/>
  <c r="G351" i="52"/>
  <c r="G352" i="52"/>
  <c r="G353" i="52"/>
  <c r="G354" i="52"/>
  <c r="G355" i="52"/>
  <c r="G356" i="52"/>
  <c r="G357" i="52"/>
  <c r="G358" i="52"/>
  <c r="G359" i="52"/>
  <c r="G360" i="52"/>
  <c r="G361" i="52"/>
  <c r="G362" i="52"/>
  <c r="G363" i="52"/>
  <c r="G364" i="52"/>
  <c r="G365" i="52"/>
  <c r="G366" i="52"/>
  <c r="G367" i="52"/>
  <c r="G368" i="52"/>
  <c r="G369" i="52"/>
  <c r="G370" i="52"/>
  <c r="G371" i="52"/>
  <c r="G372" i="52"/>
  <c r="G373" i="52"/>
  <c r="G374" i="52"/>
  <c r="G375" i="52"/>
  <c r="G376" i="52"/>
  <c r="G377" i="52"/>
  <c r="G378" i="52"/>
  <c r="G379" i="52"/>
  <c r="G380" i="52"/>
  <c r="G381" i="52"/>
  <c r="G382" i="52"/>
  <c r="G383" i="52"/>
  <c r="G384" i="52"/>
  <c r="G385" i="52"/>
  <c r="G386" i="52"/>
  <c r="G387" i="52"/>
  <c r="G388" i="52"/>
  <c r="G389" i="52"/>
  <c r="G390" i="52"/>
  <c r="G391" i="52"/>
  <c r="G392" i="52"/>
  <c r="G393" i="52"/>
  <c r="G394" i="52"/>
  <c r="G395" i="52"/>
  <c r="G396" i="52"/>
  <c r="G397" i="52"/>
  <c r="G398" i="52"/>
  <c r="G399" i="52"/>
  <c r="G400" i="52"/>
  <c r="G401" i="52"/>
  <c r="G402" i="52"/>
  <c r="G403" i="52"/>
  <c r="G404" i="52"/>
  <c r="G405" i="52"/>
  <c r="G406" i="52"/>
  <c r="G407" i="52"/>
  <c r="G408" i="52"/>
  <c r="G409" i="52"/>
  <c r="G410" i="52"/>
  <c r="G411" i="52"/>
  <c r="G412" i="52"/>
  <c r="G413" i="52"/>
  <c r="G414" i="52"/>
  <c r="G415" i="52"/>
  <c r="G416" i="52"/>
  <c r="G417" i="52"/>
  <c r="G418" i="52"/>
  <c r="G419" i="52"/>
  <c r="G420" i="52"/>
  <c r="G421" i="52"/>
  <c r="G422" i="52"/>
  <c r="G423" i="52"/>
  <c r="G424" i="52"/>
  <c r="G425" i="52"/>
  <c r="G426" i="52"/>
  <c r="G427" i="52"/>
  <c r="G428" i="52"/>
  <c r="G429" i="52"/>
  <c r="G430" i="52"/>
  <c r="G431" i="52"/>
  <c r="G432" i="52"/>
  <c r="G433" i="52"/>
  <c r="G434" i="52"/>
  <c r="G435" i="52"/>
  <c r="G436" i="52"/>
  <c r="G437" i="52"/>
  <c r="G438" i="52"/>
  <c r="G439" i="52"/>
  <c r="G440" i="52"/>
  <c r="G441" i="52"/>
  <c r="G442" i="52"/>
  <c r="G443" i="52"/>
  <c r="G444" i="52"/>
  <c r="G445" i="52"/>
  <c r="G446" i="52"/>
  <c r="G447" i="52"/>
  <c r="G448" i="52"/>
  <c r="G449" i="52"/>
  <c r="G450" i="52"/>
  <c r="G451" i="52"/>
  <c r="G452" i="52"/>
  <c r="G453" i="52"/>
  <c r="G454" i="52"/>
  <c r="G455" i="52"/>
  <c r="G456" i="52"/>
  <c r="G457" i="52"/>
  <c r="G458" i="52"/>
  <c r="G459" i="52"/>
  <c r="G460" i="52"/>
  <c r="G461" i="52"/>
  <c r="G462" i="52"/>
  <c r="G464" i="48" l="1"/>
  <c r="F464" i="48"/>
  <c r="E464" i="48"/>
  <c r="D464" i="48"/>
  <c r="C464" i="48"/>
  <c r="B464" i="48"/>
  <c r="A464" i="48"/>
  <c r="G463" i="48"/>
  <c r="F463" i="48"/>
  <c r="E463" i="48"/>
  <c r="D463" i="48"/>
  <c r="C463" i="48"/>
  <c r="B463" i="48"/>
  <c r="A463" i="48"/>
  <c r="G462" i="48"/>
  <c r="F462" i="48"/>
  <c r="E462" i="48"/>
  <c r="D462" i="48"/>
  <c r="C462" i="48"/>
  <c r="B462" i="48"/>
  <c r="A462" i="48"/>
  <c r="G461" i="48"/>
  <c r="F461" i="48"/>
  <c r="E461" i="48"/>
  <c r="D461" i="48"/>
  <c r="C461" i="48"/>
  <c r="B461" i="48"/>
  <c r="A461" i="48"/>
  <c r="G460" i="48"/>
  <c r="F460" i="48"/>
  <c r="E460" i="48"/>
  <c r="D460" i="48"/>
  <c r="C460" i="48"/>
  <c r="B460" i="48"/>
  <c r="A460" i="48"/>
  <c r="G459" i="48"/>
  <c r="F459" i="48"/>
  <c r="E459" i="48"/>
  <c r="D459" i="48"/>
  <c r="C459" i="48"/>
  <c r="B459" i="48"/>
  <c r="A459" i="48"/>
  <c r="G458" i="48"/>
  <c r="F458" i="48"/>
  <c r="E458" i="48"/>
  <c r="D458" i="48"/>
  <c r="C458" i="48"/>
  <c r="B458" i="48"/>
  <c r="A458" i="48"/>
  <c r="G457" i="48"/>
  <c r="F457" i="48"/>
  <c r="E457" i="48"/>
  <c r="D457" i="48"/>
  <c r="C457" i="48"/>
  <c r="B457" i="48"/>
  <c r="A457" i="48"/>
  <c r="G456" i="48"/>
  <c r="F456" i="48"/>
  <c r="E456" i="48"/>
  <c r="D456" i="48"/>
  <c r="C456" i="48"/>
  <c r="B456" i="48"/>
  <c r="A456" i="48"/>
  <c r="G455" i="48"/>
  <c r="F455" i="48"/>
  <c r="E455" i="48"/>
  <c r="D455" i="48"/>
  <c r="C455" i="48"/>
  <c r="B455" i="48"/>
  <c r="A455" i="48"/>
  <c r="G454" i="48"/>
  <c r="F454" i="48"/>
  <c r="E454" i="48"/>
  <c r="D454" i="48"/>
  <c r="C454" i="48"/>
  <c r="B454" i="48"/>
  <c r="A454" i="48"/>
  <c r="G453" i="48"/>
  <c r="F453" i="48"/>
  <c r="E453" i="48"/>
  <c r="D453" i="48"/>
  <c r="C453" i="48"/>
  <c r="B453" i="48"/>
  <c r="A453" i="48"/>
  <c r="G452" i="48"/>
  <c r="F452" i="48"/>
  <c r="E452" i="48"/>
  <c r="D452" i="48"/>
  <c r="C452" i="48"/>
  <c r="B452" i="48"/>
  <c r="A452" i="48"/>
  <c r="G451" i="48"/>
  <c r="F451" i="48"/>
  <c r="E451" i="48"/>
  <c r="D451" i="48"/>
  <c r="C451" i="48"/>
  <c r="B451" i="48"/>
  <c r="A451" i="48"/>
  <c r="G450" i="48"/>
  <c r="F450" i="48"/>
  <c r="E450" i="48"/>
  <c r="D450" i="48"/>
  <c r="C450" i="48"/>
  <c r="B450" i="48"/>
  <c r="A450" i="48"/>
  <c r="G449" i="48"/>
  <c r="F449" i="48"/>
  <c r="E449" i="48"/>
  <c r="D449" i="48"/>
  <c r="C449" i="48"/>
  <c r="B449" i="48"/>
  <c r="A449" i="48"/>
  <c r="G448" i="48"/>
  <c r="F448" i="48"/>
  <c r="E448" i="48"/>
  <c r="D448" i="48"/>
  <c r="C448" i="48"/>
  <c r="B448" i="48"/>
  <c r="A448" i="48"/>
  <c r="G447" i="48"/>
  <c r="F447" i="48"/>
  <c r="E447" i="48"/>
  <c r="D447" i="48"/>
  <c r="C447" i="48"/>
  <c r="B447" i="48"/>
  <c r="A447" i="48"/>
  <c r="G446" i="48"/>
  <c r="F446" i="48"/>
  <c r="E446" i="48"/>
  <c r="D446" i="48"/>
  <c r="C446" i="48"/>
  <c r="B446" i="48"/>
  <c r="A446" i="48"/>
  <c r="G445" i="48"/>
  <c r="F445" i="48"/>
  <c r="E445" i="48"/>
  <c r="D445" i="48"/>
  <c r="C445" i="48"/>
  <c r="B445" i="48"/>
  <c r="A445" i="48"/>
  <c r="G444" i="48"/>
  <c r="F444" i="48"/>
  <c r="E444" i="48"/>
  <c r="D444" i="48"/>
  <c r="C444" i="48"/>
  <c r="B444" i="48"/>
  <c r="A444" i="48"/>
  <c r="G443" i="48"/>
  <c r="F443" i="48"/>
  <c r="E443" i="48"/>
  <c r="D443" i="48"/>
  <c r="C443" i="48"/>
  <c r="B443" i="48"/>
  <c r="A443" i="48"/>
  <c r="G442" i="48"/>
  <c r="F442" i="48"/>
  <c r="E442" i="48"/>
  <c r="D442" i="48"/>
  <c r="C442" i="48"/>
  <c r="B442" i="48"/>
  <c r="A442" i="48"/>
  <c r="G441" i="48"/>
  <c r="F441" i="48"/>
  <c r="E441" i="48"/>
  <c r="D441" i="48"/>
  <c r="C441" i="48"/>
  <c r="B441" i="48"/>
  <c r="A441" i="48"/>
  <c r="G440" i="48"/>
  <c r="F440" i="48"/>
  <c r="E440" i="48"/>
  <c r="D440" i="48"/>
  <c r="C440" i="48"/>
  <c r="B440" i="48"/>
  <c r="A440" i="48"/>
  <c r="G439" i="48"/>
  <c r="F439" i="48"/>
  <c r="E439" i="48"/>
  <c r="D439" i="48"/>
  <c r="C439" i="48"/>
  <c r="B439" i="48"/>
  <c r="A439" i="48"/>
  <c r="G438" i="48"/>
  <c r="F438" i="48"/>
  <c r="E438" i="48"/>
  <c r="D438" i="48"/>
  <c r="C438" i="48"/>
  <c r="B438" i="48"/>
  <c r="A438" i="48"/>
  <c r="G437" i="48"/>
  <c r="F437" i="48"/>
  <c r="E437" i="48"/>
  <c r="D437" i="48"/>
  <c r="C437" i="48"/>
  <c r="B437" i="48"/>
  <c r="A437" i="48"/>
  <c r="G436" i="48"/>
  <c r="F436" i="48"/>
  <c r="E436" i="48"/>
  <c r="D436" i="48"/>
  <c r="C436" i="48"/>
  <c r="B436" i="48"/>
  <c r="A436" i="48"/>
  <c r="G435" i="48"/>
  <c r="F435" i="48"/>
  <c r="E435" i="48"/>
  <c r="D435" i="48"/>
  <c r="C435" i="48"/>
  <c r="B435" i="48"/>
  <c r="A435" i="48"/>
  <c r="G434" i="48"/>
  <c r="F434" i="48"/>
  <c r="E434" i="48"/>
  <c r="D434" i="48"/>
  <c r="C434" i="48"/>
  <c r="B434" i="48"/>
  <c r="A434" i="48"/>
  <c r="G433" i="48"/>
  <c r="F433" i="48"/>
  <c r="E433" i="48"/>
  <c r="D433" i="48"/>
  <c r="C433" i="48"/>
  <c r="B433" i="48"/>
  <c r="A433" i="48"/>
  <c r="G432" i="48"/>
  <c r="F432" i="48"/>
  <c r="E432" i="48"/>
  <c r="D432" i="48"/>
  <c r="C432" i="48"/>
  <c r="B432" i="48"/>
  <c r="A432" i="48"/>
  <c r="G431" i="48"/>
  <c r="F431" i="48"/>
  <c r="E431" i="48"/>
  <c r="D431" i="48"/>
  <c r="C431" i="48"/>
  <c r="B431" i="48"/>
  <c r="A431" i="48"/>
  <c r="G430" i="48"/>
  <c r="F430" i="48"/>
  <c r="E430" i="48"/>
  <c r="D430" i="48"/>
  <c r="C430" i="48"/>
  <c r="B430" i="48"/>
  <c r="A430" i="48"/>
  <c r="G429" i="48"/>
  <c r="F429" i="48"/>
  <c r="E429" i="48"/>
  <c r="D429" i="48"/>
  <c r="C429" i="48"/>
  <c r="B429" i="48"/>
  <c r="A429" i="48"/>
  <c r="G428" i="48"/>
  <c r="F428" i="48"/>
  <c r="E428" i="48"/>
  <c r="D428" i="48"/>
  <c r="C428" i="48"/>
  <c r="B428" i="48"/>
  <c r="A428" i="48"/>
  <c r="G427" i="48"/>
  <c r="F427" i="48"/>
  <c r="E427" i="48"/>
  <c r="D427" i="48"/>
  <c r="C427" i="48"/>
  <c r="B427" i="48"/>
  <c r="A427" i="48"/>
  <c r="G426" i="48"/>
  <c r="F426" i="48"/>
  <c r="E426" i="48"/>
  <c r="D426" i="48"/>
  <c r="C426" i="48"/>
  <c r="B426" i="48"/>
  <c r="A426" i="48"/>
  <c r="G425" i="48"/>
  <c r="F425" i="48"/>
  <c r="E425" i="48"/>
  <c r="D425" i="48"/>
  <c r="C425" i="48"/>
  <c r="B425" i="48"/>
  <c r="A425" i="48"/>
  <c r="G424" i="48"/>
  <c r="F424" i="48"/>
  <c r="E424" i="48"/>
  <c r="D424" i="48"/>
  <c r="C424" i="48"/>
  <c r="B424" i="48"/>
  <c r="A424" i="48"/>
  <c r="G423" i="48"/>
  <c r="F423" i="48"/>
  <c r="E423" i="48"/>
  <c r="D423" i="48"/>
  <c r="C423" i="48"/>
  <c r="B423" i="48"/>
  <c r="A423" i="48"/>
  <c r="G422" i="48"/>
  <c r="F422" i="48"/>
  <c r="E422" i="48"/>
  <c r="D422" i="48"/>
  <c r="C422" i="48"/>
  <c r="B422" i="48"/>
  <c r="A422" i="48"/>
  <c r="G421" i="48"/>
  <c r="F421" i="48"/>
  <c r="E421" i="48"/>
  <c r="D421" i="48"/>
  <c r="C421" i="48"/>
  <c r="B421" i="48"/>
  <c r="A421" i="48"/>
  <c r="G420" i="48"/>
  <c r="F420" i="48"/>
  <c r="E420" i="48"/>
  <c r="D420" i="48"/>
  <c r="C420" i="48"/>
  <c r="B420" i="48"/>
  <c r="A420" i="48"/>
  <c r="G419" i="48"/>
  <c r="F419" i="48"/>
  <c r="E419" i="48"/>
  <c r="D419" i="48"/>
  <c r="C419" i="48"/>
  <c r="B419" i="48"/>
  <c r="A419" i="48"/>
  <c r="G418" i="48"/>
  <c r="F418" i="48"/>
  <c r="E418" i="48"/>
  <c r="D418" i="48"/>
  <c r="C418" i="48"/>
  <c r="B418" i="48"/>
  <c r="A418" i="48"/>
  <c r="G417" i="48"/>
  <c r="F417" i="48"/>
  <c r="E417" i="48"/>
  <c r="D417" i="48"/>
  <c r="C417" i="48"/>
  <c r="B417" i="48"/>
  <c r="A417" i="48"/>
  <c r="G416" i="48"/>
  <c r="F416" i="48"/>
  <c r="E416" i="48"/>
  <c r="D416" i="48"/>
  <c r="C416" i="48"/>
  <c r="B416" i="48"/>
  <c r="A416" i="48"/>
  <c r="G415" i="48"/>
  <c r="F415" i="48"/>
  <c r="E415" i="48"/>
  <c r="D415" i="48"/>
  <c r="C415" i="48"/>
  <c r="B415" i="48"/>
  <c r="A415" i="48"/>
  <c r="G414" i="48"/>
  <c r="F414" i="48"/>
  <c r="E414" i="48"/>
  <c r="D414" i="48"/>
  <c r="C414" i="48"/>
  <c r="B414" i="48"/>
  <c r="A414" i="48"/>
  <c r="G413" i="48"/>
  <c r="F413" i="48"/>
  <c r="E413" i="48"/>
  <c r="D413" i="48"/>
  <c r="C413" i="48"/>
  <c r="B413" i="48"/>
  <c r="A413" i="48"/>
  <c r="G412" i="48"/>
  <c r="F412" i="48"/>
  <c r="E412" i="48"/>
  <c r="D412" i="48"/>
  <c r="C412" i="48"/>
  <c r="B412" i="48"/>
  <c r="A412" i="48"/>
  <c r="G411" i="48"/>
  <c r="F411" i="48"/>
  <c r="E411" i="48"/>
  <c r="D411" i="48"/>
  <c r="C411" i="48"/>
  <c r="B411" i="48"/>
  <c r="A411" i="48"/>
  <c r="G410" i="48"/>
  <c r="F410" i="48"/>
  <c r="E410" i="48"/>
  <c r="D410" i="48"/>
  <c r="C410" i="48"/>
  <c r="B410" i="48"/>
  <c r="A410" i="48"/>
  <c r="G409" i="48"/>
  <c r="F409" i="48"/>
  <c r="E409" i="48"/>
  <c r="D409" i="48"/>
  <c r="C409" i="48"/>
  <c r="B409" i="48"/>
  <c r="A409" i="48"/>
  <c r="G408" i="48"/>
  <c r="F408" i="48"/>
  <c r="E408" i="48"/>
  <c r="D408" i="48"/>
  <c r="C408" i="48"/>
  <c r="B408" i="48"/>
  <c r="A408" i="48"/>
  <c r="G407" i="48"/>
  <c r="F407" i="48"/>
  <c r="E407" i="48"/>
  <c r="D407" i="48"/>
  <c r="C407" i="48"/>
  <c r="B407" i="48"/>
  <c r="A407" i="48"/>
  <c r="G406" i="48"/>
  <c r="F406" i="48"/>
  <c r="E406" i="48"/>
  <c r="D406" i="48"/>
  <c r="C406" i="48"/>
  <c r="B406" i="48"/>
  <c r="A406" i="48"/>
  <c r="G405" i="48"/>
  <c r="F405" i="48"/>
  <c r="E405" i="48"/>
  <c r="D405" i="48"/>
  <c r="C405" i="48"/>
  <c r="B405" i="48"/>
  <c r="A405" i="48"/>
  <c r="G404" i="48"/>
  <c r="F404" i="48"/>
  <c r="E404" i="48"/>
  <c r="D404" i="48"/>
  <c r="C404" i="48"/>
  <c r="B404" i="48"/>
  <c r="A404" i="48"/>
  <c r="G403" i="48"/>
  <c r="F403" i="48"/>
  <c r="E403" i="48"/>
  <c r="D403" i="48"/>
  <c r="C403" i="48"/>
  <c r="B403" i="48"/>
  <c r="A403" i="48"/>
  <c r="G402" i="48"/>
  <c r="F402" i="48"/>
  <c r="E402" i="48"/>
  <c r="D402" i="48"/>
  <c r="C402" i="48"/>
  <c r="B402" i="48"/>
  <c r="A402" i="48"/>
  <c r="G401" i="48"/>
  <c r="F401" i="48"/>
  <c r="E401" i="48"/>
  <c r="D401" i="48"/>
  <c r="C401" i="48"/>
  <c r="B401" i="48"/>
  <c r="A401" i="48"/>
  <c r="G400" i="48"/>
  <c r="F400" i="48"/>
  <c r="E400" i="48"/>
  <c r="D400" i="48"/>
  <c r="C400" i="48"/>
  <c r="B400" i="48"/>
  <c r="A400" i="48"/>
  <c r="G399" i="48"/>
  <c r="F399" i="48"/>
  <c r="E399" i="48"/>
  <c r="D399" i="48"/>
  <c r="C399" i="48"/>
  <c r="B399" i="48"/>
  <c r="A399" i="48"/>
  <c r="G398" i="48"/>
  <c r="F398" i="48"/>
  <c r="E398" i="48"/>
  <c r="D398" i="48"/>
  <c r="C398" i="48"/>
  <c r="B398" i="48"/>
  <c r="A398" i="48"/>
  <c r="G397" i="48"/>
  <c r="F397" i="48"/>
  <c r="E397" i="48"/>
  <c r="D397" i="48"/>
  <c r="C397" i="48"/>
  <c r="B397" i="48"/>
  <c r="A397" i="48"/>
  <c r="G396" i="48"/>
  <c r="F396" i="48"/>
  <c r="E396" i="48"/>
  <c r="D396" i="48"/>
  <c r="C396" i="48"/>
  <c r="B396" i="48"/>
  <c r="A396" i="48"/>
  <c r="G395" i="48"/>
  <c r="F395" i="48"/>
  <c r="E395" i="48"/>
  <c r="D395" i="48"/>
  <c r="C395" i="48"/>
  <c r="B395" i="48"/>
  <c r="A395" i="48"/>
  <c r="G394" i="48"/>
  <c r="F394" i="48"/>
  <c r="E394" i="48"/>
  <c r="D394" i="48"/>
  <c r="C394" i="48"/>
  <c r="B394" i="48"/>
  <c r="A394" i="48"/>
  <c r="G393" i="48"/>
  <c r="F393" i="48"/>
  <c r="E393" i="48"/>
  <c r="D393" i="48"/>
  <c r="C393" i="48"/>
  <c r="B393" i="48"/>
  <c r="A393" i="48"/>
  <c r="G392" i="48"/>
  <c r="F392" i="48"/>
  <c r="E392" i="48"/>
  <c r="D392" i="48"/>
  <c r="C392" i="48"/>
  <c r="B392" i="48"/>
  <c r="A392" i="48"/>
  <c r="G391" i="48"/>
  <c r="F391" i="48"/>
  <c r="E391" i="48"/>
  <c r="D391" i="48"/>
  <c r="C391" i="48"/>
  <c r="B391" i="48"/>
  <c r="A391" i="48"/>
  <c r="G390" i="48"/>
  <c r="F390" i="48"/>
  <c r="E390" i="48"/>
  <c r="D390" i="48"/>
  <c r="C390" i="48"/>
  <c r="B390" i="48"/>
  <c r="A390" i="48"/>
  <c r="G389" i="48"/>
  <c r="F389" i="48"/>
  <c r="E389" i="48"/>
  <c r="D389" i="48"/>
  <c r="C389" i="48"/>
  <c r="B389" i="48"/>
  <c r="A389" i="48"/>
  <c r="G388" i="48"/>
  <c r="F388" i="48"/>
  <c r="E388" i="48"/>
  <c r="D388" i="48"/>
  <c r="C388" i="48"/>
  <c r="B388" i="48"/>
  <c r="A388" i="48"/>
  <c r="G387" i="48"/>
  <c r="F387" i="48"/>
  <c r="E387" i="48"/>
  <c r="D387" i="48"/>
  <c r="C387" i="48"/>
  <c r="B387" i="48"/>
  <c r="A387" i="48"/>
  <c r="G386" i="48"/>
  <c r="F386" i="48"/>
  <c r="E386" i="48"/>
  <c r="D386" i="48"/>
  <c r="C386" i="48"/>
  <c r="B386" i="48"/>
  <c r="A386" i="48"/>
  <c r="G385" i="48"/>
  <c r="F385" i="48"/>
  <c r="E385" i="48"/>
  <c r="D385" i="48"/>
  <c r="C385" i="48"/>
  <c r="B385" i="48"/>
  <c r="A385" i="48"/>
  <c r="G384" i="48"/>
  <c r="F384" i="48"/>
  <c r="E384" i="48"/>
  <c r="D384" i="48"/>
  <c r="C384" i="48"/>
  <c r="B384" i="48"/>
  <c r="A384" i="48"/>
  <c r="G383" i="48"/>
  <c r="F383" i="48"/>
  <c r="E383" i="48"/>
  <c r="D383" i="48"/>
  <c r="C383" i="48"/>
  <c r="B383" i="48"/>
  <c r="A383" i="48"/>
  <c r="G382" i="48"/>
  <c r="F382" i="48"/>
  <c r="E382" i="48"/>
  <c r="D382" i="48"/>
  <c r="C382" i="48"/>
  <c r="B382" i="48"/>
  <c r="A382" i="48"/>
  <c r="G381" i="48"/>
  <c r="F381" i="48"/>
  <c r="E381" i="48"/>
  <c r="D381" i="48"/>
  <c r="C381" i="48"/>
  <c r="B381" i="48"/>
  <c r="A381" i="48"/>
  <c r="G380" i="48"/>
  <c r="F380" i="48"/>
  <c r="E380" i="48"/>
  <c r="D380" i="48"/>
  <c r="C380" i="48"/>
  <c r="B380" i="48"/>
  <c r="A380" i="48"/>
  <c r="G379" i="48"/>
  <c r="F379" i="48"/>
  <c r="E379" i="48"/>
  <c r="D379" i="48"/>
  <c r="C379" i="48"/>
  <c r="B379" i="48"/>
  <c r="A379" i="48"/>
  <c r="G378" i="48"/>
  <c r="F378" i="48"/>
  <c r="E378" i="48"/>
  <c r="D378" i="48"/>
  <c r="C378" i="48"/>
  <c r="B378" i="48"/>
  <c r="A378" i="48"/>
  <c r="G377" i="48"/>
  <c r="F377" i="48"/>
  <c r="E377" i="48"/>
  <c r="D377" i="48"/>
  <c r="C377" i="48"/>
  <c r="B377" i="48"/>
  <c r="A377" i="48"/>
  <c r="G376" i="48"/>
  <c r="F376" i="48"/>
  <c r="E376" i="48"/>
  <c r="D376" i="48"/>
  <c r="C376" i="48"/>
  <c r="B376" i="48"/>
  <c r="A376" i="48"/>
  <c r="G375" i="48"/>
  <c r="F375" i="48"/>
  <c r="E375" i="48"/>
  <c r="D375" i="48"/>
  <c r="C375" i="48"/>
  <c r="B375" i="48"/>
  <c r="A375" i="48"/>
  <c r="G374" i="48"/>
  <c r="F374" i="48"/>
  <c r="E374" i="48"/>
  <c r="D374" i="48"/>
  <c r="C374" i="48"/>
  <c r="B374" i="48"/>
  <c r="A374" i="48"/>
  <c r="G373" i="48"/>
  <c r="F373" i="48"/>
  <c r="E373" i="48"/>
  <c r="D373" i="48"/>
  <c r="C373" i="48"/>
  <c r="B373" i="48"/>
  <c r="A373" i="48"/>
  <c r="G372" i="48"/>
  <c r="F372" i="48"/>
  <c r="E372" i="48"/>
  <c r="D372" i="48"/>
  <c r="C372" i="48"/>
  <c r="B372" i="48"/>
  <c r="A372" i="48"/>
  <c r="G371" i="48"/>
  <c r="F371" i="48"/>
  <c r="E371" i="48"/>
  <c r="D371" i="48"/>
  <c r="C371" i="48"/>
  <c r="B371" i="48"/>
  <c r="A371" i="48"/>
  <c r="G370" i="48"/>
  <c r="F370" i="48"/>
  <c r="E370" i="48"/>
  <c r="D370" i="48"/>
  <c r="C370" i="48"/>
  <c r="B370" i="48"/>
  <c r="A370" i="48"/>
  <c r="G369" i="48"/>
  <c r="F369" i="48"/>
  <c r="E369" i="48"/>
  <c r="D369" i="48"/>
  <c r="C369" i="48"/>
  <c r="B369" i="48"/>
  <c r="A369" i="48"/>
  <c r="G368" i="48"/>
  <c r="F368" i="48"/>
  <c r="E368" i="48"/>
  <c r="D368" i="48"/>
  <c r="C368" i="48"/>
  <c r="B368" i="48"/>
  <c r="A368" i="48"/>
  <c r="G367" i="48"/>
  <c r="F367" i="48"/>
  <c r="E367" i="48"/>
  <c r="D367" i="48"/>
  <c r="C367" i="48"/>
  <c r="B367" i="48"/>
  <c r="A367" i="48"/>
  <c r="G366" i="48"/>
  <c r="F366" i="48"/>
  <c r="E366" i="48"/>
  <c r="D366" i="48"/>
  <c r="C366" i="48"/>
  <c r="B366" i="48"/>
  <c r="A366" i="48"/>
  <c r="G365" i="48"/>
  <c r="F365" i="48"/>
  <c r="E365" i="48"/>
  <c r="D365" i="48"/>
  <c r="C365" i="48"/>
  <c r="B365" i="48"/>
  <c r="A365" i="48"/>
  <c r="G364" i="48"/>
  <c r="F364" i="48"/>
  <c r="E364" i="48"/>
  <c r="D364" i="48"/>
  <c r="C364" i="48"/>
  <c r="B364" i="48"/>
  <c r="A364" i="48"/>
  <c r="G363" i="48"/>
  <c r="F363" i="48"/>
  <c r="E363" i="48"/>
  <c r="D363" i="48"/>
  <c r="C363" i="48"/>
  <c r="B363" i="48"/>
  <c r="A363" i="48"/>
  <c r="G362" i="48"/>
  <c r="F362" i="48"/>
  <c r="E362" i="48"/>
  <c r="D362" i="48"/>
  <c r="C362" i="48"/>
  <c r="B362" i="48"/>
  <c r="A362" i="48"/>
  <c r="G361" i="48"/>
  <c r="F361" i="48"/>
  <c r="E361" i="48"/>
  <c r="D361" i="48"/>
  <c r="C361" i="48"/>
  <c r="B361" i="48"/>
  <c r="A361" i="48"/>
  <c r="G360" i="48"/>
  <c r="F360" i="48"/>
  <c r="E360" i="48"/>
  <c r="D360" i="48"/>
  <c r="C360" i="48"/>
  <c r="B360" i="48"/>
  <c r="A360" i="48"/>
  <c r="G359" i="48"/>
  <c r="F359" i="48"/>
  <c r="E359" i="48"/>
  <c r="D359" i="48"/>
  <c r="C359" i="48"/>
  <c r="B359" i="48"/>
  <c r="A359" i="48"/>
  <c r="G358" i="48"/>
  <c r="F358" i="48"/>
  <c r="E358" i="48"/>
  <c r="D358" i="48"/>
  <c r="C358" i="48"/>
  <c r="B358" i="48"/>
  <c r="A358" i="48"/>
  <c r="G357" i="48"/>
  <c r="F357" i="48"/>
  <c r="E357" i="48"/>
  <c r="D357" i="48"/>
  <c r="C357" i="48"/>
  <c r="B357" i="48"/>
  <c r="A357" i="48"/>
  <c r="G356" i="48"/>
  <c r="F356" i="48"/>
  <c r="E356" i="48"/>
  <c r="D356" i="48"/>
  <c r="C356" i="48"/>
  <c r="B356" i="48"/>
  <c r="A356" i="48"/>
  <c r="G355" i="48"/>
  <c r="F355" i="48"/>
  <c r="E355" i="48"/>
  <c r="D355" i="48"/>
  <c r="C355" i="48"/>
  <c r="B355" i="48"/>
  <c r="A355" i="48"/>
  <c r="G354" i="48"/>
  <c r="F354" i="48"/>
  <c r="E354" i="48"/>
  <c r="D354" i="48"/>
  <c r="C354" i="48"/>
  <c r="B354" i="48"/>
  <c r="A354" i="48"/>
  <c r="G353" i="48"/>
  <c r="F353" i="48"/>
  <c r="E353" i="48"/>
  <c r="D353" i="48"/>
  <c r="C353" i="48"/>
  <c r="B353" i="48"/>
  <c r="A353" i="48"/>
  <c r="G352" i="48"/>
  <c r="F352" i="48"/>
  <c r="E352" i="48"/>
  <c r="D352" i="48"/>
  <c r="C352" i="48"/>
  <c r="B352" i="48"/>
  <c r="A352" i="48"/>
  <c r="G351" i="48"/>
  <c r="F351" i="48"/>
  <c r="E351" i="48"/>
  <c r="D351" i="48"/>
  <c r="C351" i="48"/>
  <c r="B351" i="48"/>
  <c r="A351" i="48"/>
  <c r="G350" i="48"/>
  <c r="F350" i="48"/>
  <c r="E350" i="48"/>
  <c r="D350" i="48"/>
  <c r="C350" i="48"/>
  <c r="B350" i="48"/>
  <c r="A350" i="48"/>
  <c r="G349" i="48"/>
  <c r="F349" i="48"/>
  <c r="E349" i="48"/>
  <c r="D349" i="48"/>
  <c r="C349" i="48"/>
  <c r="B349" i="48"/>
  <c r="A349" i="48"/>
  <c r="G348" i="48"/>
  <c r="F348" i="48"/>
  <c r="E348" i="48"/>
  <c r="D348" i="48"/>
  <c r="C348" i="48"/>
  <c r="B348" i="48"/>
  <c r="A348" i="48"/>
  <c r="G347" i="48"/>
  <c r="F347" i="48"/>
  <c r="E347" i="48"/>
  <c r="D347" i="48"/>
  <c r="C347" i="48"/>
  <c r="B347" i="48"/>
  <c r="A347" i="48"/>
  <c r="G346" i="48"/>
  <c r="F346" i="48"/>
  <c r="E346" i="48"/>
  <c r="D346" i="48"/>
  <c r="C346" i="48"/>
  <c r="B346" i="48"/>
  <c r="A346" i="48"/>
  <c r="G345" i="48"/>
  <c r="F345" i="48"/>
  <c r="E345" i="48"/>
  <c r="D345" i="48"/>
  <c r="C345" i="48"/>
  <c r="B345" i="48"/>
  <c r="A345" i="48"/>
  <c r="G344" i="48"/>
  <c r="F344" i="48"/>
  <c r="E344" i="48"/>
  <c r="D344" i="48"/>
  <c r="C344" i="48"/>
  <c r="B344" i="48"/>
  <c r="A344" i="48"/>
  <c r="G343" i="48"/>
  <c r="F343" i="48"/>
  <c r="E343" i="48"/>
  <c r="D343" i="48"/>
  <c r="C343" i="48"/>
  <c r="B343" i="48"/>
  <c r="A343" i="48"/>
  <c r="G342" i="48"/>
  <c r="F342" i="48"/>
  <c r="E342" i="48"/>
  <c r="D342" i="48"/>
  <c r="C342" i="48"/>
  <c r="B342" i="48"/>
  <c r="A342" i="48"/>
  <c r="G341" i="48"/>
  <c r="F341" i="48"/>
  <c r="E341" i="48"/>
  <c r="D341" i="48"/>
  <c r="C341" i="48"/>
  <c r="B341" i="48"/>
  <c r="A341" i="48"/>
  <c r="G340" i="48"/>
  <c r="F340" i="48"/>
  <c r="E340" i="48"/>
  <c r="D340" i="48"/>
  <c r="C340" i="48"/>
  <c r="B340" i="48"/>
  <c r="A340" i="48"/>
  <c r="G339" i="48"/>
  <c r="F339" i="48"/>
  <c r="E339" i="48"/>
  <c r="D339" i="48"/>
  <c r="C339" i="48"/>
  <c r="B339" i="48"/>
  <c r="A339" i="48"/>
  <c r="G338" i="48"/>
  <c r="F338" i="48"/>
  <c r="E338" i="48"/>
  <c r="D338" i="48"/>
  <c r="C338" i="48"/>
  <c r="B338" i="48"/>
  <c r="A338" i="48"/>
  <c r="G337" i="48"/>
  <c r="F337" i="48"/>
  <c r="E337" i="48"/>
  <c r="D337" i="48"/>
  <c r="C337" i="48"/>
  <c r="B337" i="48"/>
  <c r="A337" i="48"/>
  <c r="G336" i="48"/>
  <c r="F336" i="48"/>
  <c r="E336" i="48"/>
  <c r="D336" i="48"/>
  <c r="C336" i="48"/>
  <c r="B336" i="48"/>
  <c r="A336" i="48"/>
  <c r="G335" i="48"/>
  <c r="F335" i="48"/>
  <c r="E335" i="48"/>
  <c r="D335" i="48"/>
  <c r="C335" i="48"/>
  <c r="B335" i="48"/>
  <c r="A335" i="48"/>
  <c r="G334" i="48"/>
  <c r="F334" i="48"/>
  <c r="E334" i="48"/>
  <c r="D334" i="48"/>
  <c r="C334" i="48"/>
  <c r="B334" i="48"/>
  <c r="A334" i="48"/>
  <c r="G333" i="48"/>
  <c r="F333" i="48"/>
  <c r="E333" i="48"/>
  <c r="D333" i="48"/>
  <c r="C333" i="48"/>
  <c r="B333" i="48"/>
  <c r="A333" i="48"/>
  <c r="G332" i="48"/>
  <c r="F332" i="48"/>
  <c r="E332" i="48"/>
  <c r="D332" i="48"/>
  <c r="C332" i="48"/>
  <c r="B332" i="48"/>
  <c r="A332" i="48"/>
  <c r="G331" i="48"/>
  <c r="F331" i="48"/>
  <c r="E331" i="48"/>
  <c r="D331" i="48"/>
  <c r="C331" i="48"/>
  <c r="B331" i="48"/>
  <c r="A331" i="48"/>
  <c r="G330" i="48"/>
  <c r="F330" i="48"/>
  <c r="E330" i="48"/>
  <c r="D330" i="48"/>
  <c r="C330" i="48"/>
  <c r="B330" i="48"/>
  <c r="A330" i="48"/>
  <c r="G329" i="48"/>
  <c r="F329" i="48"/>
  <c r="E329" i="48"/>
  <c r="D329" i="48"/>
  <c r="C329" i="48"/>
  <c r="B329" i="48"/>
  <c r="A329" i="48"/>
  <c r="G328" i="48"/>
  <c r="F328" i="48"/>
  <c r="E328" i="48"/>
  <c r="D328" i="48"/>
  <c r="C328" i="48"/>
  <c r="B328" i="48"/>
  <c r="A328" i="48"/>
  <c r="G327" i="48"/>
  <c r="F327" i="48"/>
  <c r="E327" i="48"/>
  <c r="D327" i="48"/>
  <c r="C327" i="48"/>
  <c r="B327" i="48"/>
  <c r="A327" i="48"/>
  <c r="G326" i="48"/>
  <c r="F326" i="48"/>
  <c r="E326" i="48"/>
  <c r="D326" i="48"/>
  <c r="C326" i="48"/>
  <c r="B326" i="48"/>
  <c r="A326" i="48"/>
  <c r="G325" i="48"/>
  <c r="F325" i="48"/>
  <c r="E325" i="48"/>
  <c r="D325" i="48"/>
  <c r="C325" i="48"/>
  <c r="B325" i="48"/>
  <c r="A325" i="48"/>
  <c r="G324" i="48"/>
  <c r="F324" i="48"/>
  <c r="E324" i="48"/>
  <c r="D324" i="48"/>
  <c r="C324" i="48"/>
  <c r="B324" i="48"/>
  <c r="A324" i="48"/>
  <c r="G323" i="48"/>
  <c r="F323" i="48"/>
  <c r="E323" i="48"/>
  <c r="D323" i="48"/>
  <c r="C323" i="48"/>
  <c r="B323" i="48"/>
  <c r="A323" i="48"/>
  <c r="G322" i="48"/>
  <c r="F322" i="48"/>
  <c r="E322" i="48"/>
  <c r="D322" i="48"/>
  <c r="C322" i="48"/>
  <c r="B322" i="48"/>
  <c r="A322" i="48"/>
  <c r="G321" i="48"/>
  <c r="F321" i="48"/>
  <c r="E321" i="48"/>
  <c r="D321" i="48"/>
  <c r="C321" i="48"/>
  <c r="B321" i="48"/>
  <c r="A321" i="48"/>
  <c r="G320" i="48"/>
  <c r="F320" i="48"/>
  <c r="E320" i="48"/>
  <c r="D320" i="48"/>
  <c r="C320" i="48"/>
  <c r="B320" i="48"/>
  <c r="A320" i="48"/>
  <c r="G319" i="48"/>
  <c r="F319" i="48"/>
  <c r="E319" i="48"/>
  <c r="D319" i="48"/>
  <c r="C319" i="48"/>
  <c r="B319" i="48"/>
  <c r="A319" i="48"/>
  <c r="G318" i="48"/>
  <c r="F318" i="48"/>
  <c r="E318" i="48"/>
  <c r="D318" i="48"/>
  <c r="C318" i="48"/>
  <c r="B318" i="48"/>
  <c r="A318" i="48"/>
  <c r="G317" i="48"/>
  <c r="F317" i="48"/>
  <c r="E317" i="48"/>
  <c r="D317" i="48"/>
  <c r="C317" i="48"/>
  <c r="B317" i="48"/>
  <c r="A317" i="48"/>
  <c r="G316" i="48"/>
  <c r="F316" i="48"/>
  <c r="E316" i="48"/>
  <c r="D316" i="48"/>
  <c r="C316" i="48"/>
  <c r="B316" i="48"/>
  <c r="A316" i="48"/>
  <c r="G315" i="48"/>
  <c r="F315" i="48"/>
  <c r="E315" i="48"/>
  <c r="D315" i="48"/>
  <c r="C315" i="48"/>
  <c r="B315" i="48"/>
  <c r="A315" i="48"/>
  <c r="G314" i="48"/>
  <c r="F314" i="48"/>
  <c r="E314" i="48"/>
  <c r="D314" i="48"/>
  <c r="C314" i="48"/>
  <c r="B314" i="48"/>
  <c r="A314" i="48"/>
  <c r="G313" i="48"/>
  <c r="F313" i="48"/>
  <c r="E313" i="48"/>
  <c r="D313" i="48"/>
  <c r="C313" i="48"/>
  <c r="B313" i="48"/>
  <c r="A313" i="48"/>
  <c r="G312" i="48"/>
  <c r="F312" i="48"/>
  <c r="E312" i="48"/>
  <c r="D312" i="48"/>
  <c r="C312" i="48"/>
  <c r="B312" i="48"/>
  <c r="A312" i="48"/>
  <c r="G311" i="48"/>
  <c r="F311" i="48"/>
  <c r="E311" i="48"/>
  <c r="D311" i="48"/>
  <c r="C311" i="48"/>
  <c r="B311" i="48"/>
  <c r="A311" i="48"/>
  <c r="G310" i="48"/>
  <c r="F310" i="48"/>
  <c r="E310" i="48"/>
  <c r="D310" i="48"/>
  <c r="C310" i="48"/>
  <c r="B310" i="48"/>
  <c r="A310" i="48"/>
  <c r="G309" i="48"/>
  <c r="F309" i="48"/>
  <c r="E309" i="48"/>
  <c r="D309" i="48"/>
  <c r="C309" i="48"/>
  <c r="B309" i="48"/>
  <c r="A309" i="48"/>
  <c r="G308" i="48"/>
  <c r="F308" i="48"/>
  <c r="E308" i="48"/>
  <c r="D308" i="48"/>
  <c r="C308" i="48"/>
  <c r="B308" i="48"/>
  <c r="A308" i="48"/>
  <c r="G307" i="48"/>
  <c r="F307" i="48"/>
  <c r="E307" i="48"/>
  <c r="D307" i="48"/>
  <c r="C307" i="48"/>
  <c r="B307" i="48"/>
  <c r="A307" i="48"/>
  <c r="G306" i="48"/>
  <c r="F306" i="48"/>
  <c r="E306" i="48"/>
  <c r="D306" i="48"/>
  <c r="C306" i="48"/>
  <c r="B306" i="48"/>
  <c r="A306" i="48"/>
  <c r="G305" i="48"/>
  <c r="F305" i="48"/>
  <c r="E305" i="48"/>
  <c r="D305" i="48"/>
  <c r="C305" i="48"/>
  <c r="B305" i="48"/>
  <c r="A305" i="48"/>
  <c r="G304" i="48"/>
  <c r="F304" i="48"/>
  <c r="E304" i="48"/>
  <c r="D304" i="48"/>
  <c r="C304" i="48"/>
  <c r="B304" i="48"/>
  <c r="A304" i="48"/>
  <c r="G303" i="48"/>
  <c r="F303" i="48"/>
  <c r="E303" i="48"/>
  <c r="D303" i="48"/>
  <c r="C303" i="48"/>
  <c r="B303" i="48"/>
  <c r="A303" i="48"/>
  <c r="G302" i="48"/>
  <c r="F302" i="48"/>
  <c r="E302" i="48"/>
  <c r="D302" i="48"/>
  <c r="C302" i="48"/>
  <c r="B302" i="48"/>
  <c r="A302" i="48"/>
  <c r="G301" i="48"/>
  <c r="F301" i="48"/>
  <c r="E301" i="48"/>
  <c r="D301" i="48"/>
  <c r="C301" i="48"/>
  <c r="B301" i="48"/>
  <c r="A301" i="48"/>
  <c r="G300" i="48"/>
  <c r="F300" i="48"/>
  <c r="E300" i="48"/>
  <c r="D300" i="48"/>
  <c r="C300" i="48"/>
  <c r="B300" i="48"/>
  <c r="A300" i="48"/>
  <c r="G299" i="48"/>
  <c r="F299" i="48"/>
  <c r="E299" i="48"/>
  <c r="D299" i="48"/>
  <c r="C299" i="48"/>
  <c r="B299" i="48"/>
  <c r="A299" i="48"/>
  <c r="G298" i="48"/>
  <c r="F298" i="48"/>
  <c r="E298" i="48"/>
  <c r="D298" i="48"/>
  <c r="C298" i="48"/>
  <c r="B298" i="48"/>
  <c r="A298" i="48"/>
  <c r="G297" i="48"/>
  <c r="F297" i="48"/>
  <c r="E297" i="48"/>
  <c r="D297" i="48"/>
  <c r="C297" i="48"/>
  <c r="B297" i="48"/>
  <c r="A297" i="48"/>
  <c r="G296" i="48"/>
  <c r="F296" i="48"/>
  <c r="E296" i="48"/>
  <c r="D296" i="48"/>
  <c r="C296" i="48"/>
  <c r="B296" i="48"/>
  <c r="A296" i="48"/>
  <c r="G295" i="48"/>
  <c r="F295" i="48"/>
  <c r="E295" i="48"/>
  <c r="D295" i="48"/>
  <c r="C295" i="48"/>
  <c r="B295" i="48"/>
  <c r="A295" i="48"/>
  <c r="G294" i="48"/>
  <c r="F294" i="48"/>
  <c r="E294" i="48"/>
  <c r="D294" i="48"/>
  <c r="C294" i="48"/>
  <c r="B294" i="48"/>
  <c r="A294" i="48"/>
  <c r="G293" i="48"/>
  <c r="F293" i="48"/>
  <c r="E293" i="48"/>
  <c r="D293" i="48"/>
  <c r="C293" i="48"/>
  <c r="B293" i="48"/>
  <c r="A293" i="48"/>
  <c r="G292" i="48"/>
  <c r="F292" i="48"/>
  <c r="E292" i="48"/>
  <c r="D292" i="48"/>
  <c r="C292" i="48"/>
  <c r="B292" i="48"/>
  <c r="A292" i="48"/>
  <c r="G291" i="48"/>
  <c r="F291" i="48"/>
  <c r="E291" i="48"/>
  <c r="D291" i="48"/>
  <c r="C291" i="48"/>
  <c r="B291" i="48"/>
  <c r="A291" i="48"/>
  <c r="G290" i="48"/>
  <c r="F290" i="48"/>
  <c r="E290" i="48"/>
  <c r="D290" i="48"/>
  <c r="C290" i="48"/>
  <c r="B290" i="48"/>
  <c r="A290" i="48"/>
  <c r="G289" i="48"/>
  <c r="F289" i="48"/>
  <c r="E289" i="48"/>
  <c r="D289" i="48"/>
  <c r="C289" i="48"/>
  <c r="B289" i="48"/>
  <c r="A289" i="48"/>
  <c r="G288" i="48"/>
  <c r="F288" i="48"/>
  <c r="E288" i="48"/>
  <c r="D288" i="48"/>
  <c r="C288" i="48"/>
  <c r="B288" i="48"/>
  <c r="A288" i="48"/>
  <c r="G287" i="48"/>
  <c r="F287" i="48"/>
  <c r="E287" i="48"/>
  <c r="D287" i="48"/>
  <c r="C287" i="48"/>
  <c r="B287" i="48"/>
  <c r="A287" i="48"/>
  <c r="G286" i="48"/>
  <c r="F286" i="48"/>
  <c r="E286" i="48"/>
  <c r="D286" i="48"/>
  <c r="C286" i="48"/>
  <c r="B286" i="48"/>
  <c r="A286" i="48"/>
  <c r="G285" i="48"/>
  <c r="F285" i="48"/>
  <c r="E285" i="48"/>
  <c r="D285" i="48"/>
  <c r="C285" i="48"/>
  <c r="B285" i="48"/>
  <c r="A285" i="48"/>
  <c r="G284" i="48"/>
  <c r="F284" i="48"/>
  <c r="E284" i="48"/>
  <c r="D284" i="48"/>
  <c r="C284" i="48"/>
  <c r="B284" i="48"/>
  <c r="A284" i="48"/>
  <c r="G283" i="48"/>
  <c r="F283" i="48"/>
  <c r="E283" i="48"/>
  <c r="D283" i="48"/>
  <c r="C283" i="48"/>
  <c r="B283" i="48"/>
  <c r="A283" i="48"/>
  <c r="G282" i="48"/>
  <c r="F282" i="48"/>
  <c r="E282" i="48"/>
  <c r="D282" i="48"/>
  <c r="C282" i="48"/>
  <c r="B282" i="48"/>
  <c r="A282" i="48"/>
  <c r="G281" i="48"/>
  <c r="F281" i="48"/>
  <c r="E281" i="48"/>
  <c r="D281" i="48"/>
  <c r="C281" i="48"/>
  <c r="B281" i="48"/>
  <c r="A281" i="48"/>
  <c r="G280" i="48"/>
  <c r="F280" i="48"/>
  <c r="E280" i="48"/>
  <c r="D280" i="48"/>
  <c r="C280" i="48"/>
  <c r="B280" i="48"/>
  <c r="A280" i="48"/>
  <c r="G279" i="48"/>
  <c r="F279" i="48"/>
  <c r="E279" i="48"/>
  <c r="D279" i="48"/>
  <c r="C279" i="48"/>
  <c r="B279" i="48"/>
  <c r="A279" i="48"/>
  <c r="G278" i="48"/>
  <c r="F278" i="48"/>
  <c r="E278" i="48"/>
  <c r="D278" i="48"/>
  <c r="C278" i="48"/>
  <c r="B278" i="48"/>
  <c r="A278" i="48"/>
  <c r="G277" i="48"/>
  <c r="F277" i="48"/>
  <c r="E277" i="48"/>
  <c r="D277" i="48"/>
  <c r="C277" i="48"/>
  <c r="B277" i="48"/>
  <c r="A277" i="48"/>
  <c r="G276" i="48"/>
  <c r="F276" i="48"/>
  <c r="E276" i="48"/>
  <c r="D276" i="48"/>
  <c r="C276" i="48"/>
  <c r="B276" i="48"/>
  <c r="A276" i="48"/>
  <c r="G275" i="48"/>
  <c r="F275" i="48"/>
  <c r="E275" i="48"/>
  <c r="D275" i="48"/>
  <c r="C275" i="48"/>
  <c r="B275" i="48"/>
  <c r="A275" i="48"/>
  <c r="G274" i="48"/>
  <c r="F274" i="48"/>
  <c r="E274" i="48"/>
  <c r="D274" i="48"/>
  <c r="C274" i="48"/>
  <c r="B274" i="48"/>
  <c r="A274" i="48"/>
  <c r="G273" i="48"/>
  <c r="F273" i="48"/>
  <c r="E273" i="48"/>
  <c r="D273" i="48"/>
  <c r="C273" i="48"/>
  <c r="B273" i="48"/>
  <c r="A273" i="48"/>
  <c r="G272" i="48"/>
  <c r="F272" i="48"/>
  <c r="E272" i="48"/>
  <c r="D272" i="48"/>
  <c r="C272" i="48"/>
  <c r="B272" i="48"/>
  <c r="A272" i="48"/>
  <c r="G271" i="48"/>
  <c r="F271" i="48"/>
  <c r="E271" i="48"/>
  <c r="D271" i="48"/>
  <c r="C271" i="48"/>
  <c r="B271" i="48"/>
  <c r="A271" i="48"/>
  <c r="G270" i="48"/>
  <c r="F270" i="48"/>
  <c r="E270" i="48"/>
  <c r="D270" i="48"/>
  <c r="C270" i="48"/>
  <c r="B270" i="48"/>
  <c r="A270" i="48"/>
  <c r="G269" i="48"/>
  <c r="F269" i="48"/>
  <c r="E269" i="48"/>
  <c r="D269" i="48"/>
  <c r="C269" i="48"/>
  <c r="B269" i="48"/>
  <c r="A269" i="48"/>
  <c r="G268" i="48"/>
  <c r="F268" i="48"/>
  <c r="E268" i="48"/>
  <c r="D268" i="48"/>
  <c r="C268" i="48"/>
  <c r="B268" i="48"/>
  <c r="A268" i="48"/>
  <c r="G267" i="48"/>
  <c r="F267" i="48"/>
  <c r="E267" i="48"/>
  <c r="D267" i="48"/>
  <c r="C267" i="48"/>
  <c r="B267" i="48"/>
  <c r="A267" i="48"/>
  <c r="G266" i="48"/>
  <c r="F266" i="48"/>
  <c r="E266" i="48"/>
  <c r="D266" i="48"/>
  <c r="C266" i="48"/>
  <c r="B266" i="48"/>
  <c r="A266" i="48"/>
  <c r="G265" i="48"/>
  <c r="F265" i="48"/>
  <c r="E265" i="48"/>
  <c r="D265" i="48"/>
  <c r="C265" i="48"/>
  <c r="B265" i="48"/>
  <c r="A265" i="48"/>
  <c r="G264" i="48"/>
  <c r="F264" i="48"/>
  <c r="E264" i="48"/>
  <c r="D264" i="48"/>
  <c r="C264" i="48"/>
  <c r="B264" i="48"/>
  <c r="A264" i="48"/>
  <c r="G263" i="48"/>
  <c r="F263" i="48"/>
  <c r="E263" i="48"/>
  <c r="D263" i="48"/>
  <c r="C263" i="48"/>
  <c r="B263" i="48"/>
  <c r="A263" i="48"/>
  <c r="G262" i="48"/>
  <c r="F262" i="48"/>
  <c r="E262" i="48"/>
  <c r="D262" i="48"/>
  <c r="C262" i="48"/>
  <c r="B262" i="48"/>
  <c r="A262" i="48"/>
  <c r="G261" i="48"/>
  <c r="F261" i="48"/>
  <c r="E261" i="48"/>
  <c r="D261" i="48"/>
  <c r="C261" i="48"/>
  <c r="B261" i="48"/>
  <c r="A261" i="48"/>
  <c r="G260" i="48"/>
  <c r="F260" i="48"/>
  <c r="E260" i="48"/>
  <c r="D260" i="48"/>
  <c r="C260" i="48"/>
  <c r="B260" i="48"/>
  <c r="A260" i="48"/>
  <c r="G259" i="48"/>
  <c r="F259" i="48"/>
  <c r="E259" i="48"/>
  <c r="D259" i="48"/>
  <c r="C259" i="48"/>
  <c r="B259" i="48"/>
  <c r="A259" i="48"/>
  <c r="G258" i="48"/>
  <c r="F258" i="48"/>
  <c r="E258" i="48"/>
  <c r="D258" i="48"/>
  <c r="C258" i="48"/>
  <c r="B258" i="48"/>
  <c r="A258" i="48"/>
  <c r="G257" i="48"/>
  <c r="F257" i="48"/>
  <c r="E257" i="48"/>
  <c r="D257" i="48"/>
  <c r="C257" i="48"/>
  <c r="B257" i="48"/>
  <c r="A257" i="48"/>
  <c r="G256" i="48"/>
  <c r="F256" i="48"/>
  <c r="E256" i="48"/>
  <c r="D256" i="48"/>
  <c r="C256" i="48"/>
  <c r="B256" i="48"/>
  <c r="A256" i="48"/>
  <c r="G255" i="48"/>
  <c r="F255" i="48"/>
  <c r="E255" i="48"/>
  <c r="D255" i="48"/>
  <c r="C255" i="48"/>
  <c r="B255" i="48"/>
  <c r="A255" i="48"/>
  <c r="G254" i="48"/>
  <c r="F254" i="48"/>
  <c r="E254" i="48"/>
  <c r="D254" i="48"/>
  <c r="C254" i="48"/>
  <c r="B254" i="48"/>
  <c r="A254" i="48"/>
  <c r="G253" i="48"/>
  <c r="F253" i="48"/>
  <c r="E253" i="48"/>
  <c r="D253" i="48"/>
  <c r="C253" i="48"/>
  <c r="B253" i="48"/>
  <c r="A253" i="48"/>
  <c r="G252" i="48"/>
  <c r="F252" i="48"/>
  <c r="E252" i="48"/>
  <c r="D252" i="48"/>
  <c r="C252" i="48"/>
  <c r="B252" i="48"/>
  <c r="A252" i="48"/>
  <c r="G251" i="48"/>
  <c r="F251" i="48"/>
  <c r="E251" i="48"/>
  <c r="D251" i="48"/>
  <c r="C251" i="48"/>
  <c r="B251" i="48"/>
  <c r="A251" i="48"/>
  <c r="G250" i="48"/>
  <c r="F250" i="48"/>
  <c r="E250" i="48"/>
  <c r="D250" i="48"/>
  <c r="C250" i="48"/>
  <c r="B250" i="48"/>
  <c r="A250" i="48"/>
  <c r="G249" i="48"/>
  <c r="F249" i="48"/>
  <c r="E249" i="48"/>
  <c r="D249" i="48"/>
  <c r="C249" i="48"/>
  <c r="B249" i="48"/>
  <c r="A249" i="48"/>
  <c r="G248" i="48"/>
  <c r="F248" i="48"/>
  <c r="E248" i="48"/>
  <c r="D248" i="48"/>
  <c r="C248" i="48"/>
  <c r="B248" i="48"/>
  <c r="A248" i="48"/>
  <c r="G247" i="48"/>
  <c r="F247" i="48"/>
  <c r="E247" i="48"/>
  <c r="D247" i="48"/>
  <c r="C247" i="48"/>
  <c r="B247" i="48"/>
  <c r="A247" i="48"/>
  <c r="G246" i="48"/>
  <c r="F246" i="48"/>
  <c r="E246" i="48"/>
  <c r="D246" i="48"/>
  <c r="C246" i="48"/>
  <c r="B246" i="48"/>
  <c r="A246" i="48"/>
  <c r="G245" i="48"/>
  <c r="F245" i="48"/>
  <c r="E245" i="48"/>
  <c r="D245" i="48"/>
  <c r="C245" i="48"/>
  <c r="B245" i="48"/>
  <c r="A245" i="48"/>
  <c r="G244" i="48"/>
  <c r="F244" i="48"/>
  <c r="E244" i="48"/>
  <c r="D244" i="48"/>
  <c r="C244" i="48"/>
  <c r="B244" i="48"/>
  <c r="A244" i="48"/>
  <c r="G243" i="48"/>
  <c r="F243" i="48"/>
  <c r="E243" i="48"/>
  <c r="D243" i="48"/>
  <c r="C243" i="48"/>
  <c r="B243" i="48"/>
  <c r="A243" i="48"/>
  <c r="G242" i="48"/>
  <c r="F242" i="48"/>
  <c r="E242" i="48"/>
  <c r="D242" i="48"/>
  <c r="C242" i="48"/>
  <c r="B242" i="48"/>
  <c r="A242" i="48"/>
  <c r="G241" i="48"/>
  <c r="F241" i="48"/>
  <c r="E241" i="48"/>
  <c r="D241" i="48"/>
  <c r="C241" i="48"/>
  <c r="B241" i="48"/>
  <c r="A241" i="48"/>
  <c r="G240" i="48"/>
  <c r="F240" i="48"/>
  <c r="E240" i="48"/>
  <c r="D240" i="48"/>
  <c r="C240" i="48"/>
  <c r="B240" i="48"/>
  <c r="A240" i="48"/>
  <c r="G239" i="48"/>
  <c r="F239" i="48"/>
  <c r="E239" i="48"/>
  <c r="D239" i="48"/>
  <c r="C239" i="48"/>
  <c r="B239" i="48"/>
  <c r="A239" i="48"/>
  <c r="G238" i="48"/>
  <c r="F238" i="48"/>
  <c r="E238" i="48"/>
  <c r="D238" i="48"/>
  <c r="C238" i="48"/>
  <c r="B238" i="48"/>
  <c r="A238" i="48"/>
  <c r="G237" i="48"/>
  <c r="F237" i="48"/>
  <c r="E237" i="48"/>
  <c r="D237" i="48"/>
  <c r="C237" i="48"/>
  <c r="B237" i="48"/>
  <c r="A237" i="48"/>
  <c r="G236" i="48"/>
  <c r="F236" i="48"/>
  <c r="E236" i="48"/>
  <c r="D236" i="48"/>
  <c r="C236" i="48"/>
  <c r="B236" i="48"/>
  <c r="A236" i="48"/>
  <c r="G235" i="48"/>
  <c r="F235" i="48"/>
  <c r="E235" i="48"/>
  <c r="D235" i="48"/>
  <c r="C235" i="48"/>
  <c r="B235" i="48"/>
  <c r="A235" i="48"/>
  <c r="G234" i="48"/>
  <c r="F234" i="48"/>
  <c r="E234" i="48"/>
  <c r="D234" i="48"/>
  <c r="C234" i="48"/>
  <c r="B234" i="48"/>
  <c r="A234" i="48"/>
  <c r="G233" i="48"/>
  <c r="F233" i="48"/>
  <c r="E233" i="48"/>
  <c r="D233" i="48"/>
  <c r="C233" i="48"/>
  <c r="B233" i="48"/>
  <c r="A233" i="48"/>
  <c r="G232" i="48"/>
  <c r="F232" i="48"/>
  <c r="E232" i="48"/>
  <c r="D232" i="48"/>
  <c r="C232" i="48"/>
  <c r="B232" i="48"/>
  <c r="A232" i="48"/>
  <c r="G231" i="48"/>
  <c r="F231" i="48"/>
  <c r="E231" i="48"/>
  <c r="D231" i="48"/>
  <c r="C231" i="48"/>
  <c r="B231" i="48"/>
  <c r="A231" i="48"/>
  <c r="G230" i="48"/>
  <c r="F230" i="48"/>
  <c r="E230" i="48"/>
  <c r="D230" i="48"/>
  <c r="C230" i="48"/>
  <c r="B230" i="48"/>
  <c r="A230" i="48"/>
  <c r="G229" i="48"/>
  <c r="F229" i="48"/>
  <c r="E229" i="48"/>
  <c r="D229" i="48"/>
  <c r="C229" i="48"/>
  <c r="B229" i="48"/>
  <c r="A229" i="48"/>
  <c r="G228" i="48"/>
  <c r="F228" i="48"/>
  <c r="E228" i="48"/>
  <c r="D228" i="48"/>
  <c r="C228" i="48"/>
  <c r="B228" i="48"/>
  <c r="A228" i="48"/>
  <c r="G227" i="48"/>
  <c r="F227" i="48"/>
  <c r="E227" i="48"/>
  <c r="D227" i="48"/>
  <c r="C227" i="48"/>
  <c r="B227" i="48"/>
  <c r="A227" i="48"/>
  <c r="G226" i="48"/>
  <c r="F226" i="48"/>
  <c r="E226" i="48"/>
  <c r="D226" i="48"/>
  <c r="C226" i="48"/>
  <c r="B226" i="48"/>
  <c r="A226" i="48"/>
  <c r="G225" i="48"/>
  <c r="F225" i="48"/>
  <c r="E225" i="48"/>
  <c r="D225" i="48"/>
  <c r="C225" i="48"/>
  <c r="B225" i="48"/>
  <c r="A225" i="48"/>
  <c r="G224" i="48"/>
  <c r="F224" i="48"/>
  <c r="E224" i="48"/>
  <c r="D224" i="48"/>
  <c r="C224" i="48"/>
  <c r="B224" i="48"/>
  <c r="A224" i="48"/>
  <c r="G223" i="48"/>
  <c r="F223" i="48"/>
  <c r="E223" i="48"/>
  <c r="D223" i="48"/>
  <c r="C223" i="48"/>
  <c r="B223" i="48"/>
  <c r="A223" i="48"/>
  <c r="G222" i="48"/>
  <c r="F222" i="48"/>
  <c r="E222" i="48"/>
  <c r="D222" i="48"/>
  <c r="C222" i="48"/>
  <c r="B222" i="48"/>
  <c r="A222" i="48"/>
  <c r="G221" i="48"/>
  <c r="F221" i="48"/>
  <c r="E221" i="48"/>
  <c r="D221" i="48"/>
  <c r="C221" i="48"/>
  <c r="B221" i="48"/>
  <c r="A221" i="48"/>
  <c r="G220" i="48"/>
  <c r="F220" i="48"/>
  <c r="E220" i="48"/>
  <c r="D220" i="48"/>
  <c r="C220" i="48"/>
  <c r="B220" i="48"/>
  <c r="A220" i="48"/>
  <c r="G219" i="48"/>
  <c r="F219" i="48"/>
  <c r="E219" i="48"/>
  <c r="D219" i="48"/>
  <c r="C219" i="48"/>
  <c r="B219" i="48"/>
  <c r="A219" i="48"/>
  <c r="G218" i="48"/>
  <c r="F218" i="48"/>
  <c r="E218" i="48"/>
  <c r="D218" i="48"/>
  <c r="C218" i="48"/>
  <c r="B218" i="48"/>
  <c r="A218" i="48"/>
  <c r="G217" i="48"/>
  <c r="F217" i="48"/>
  <c r="E217" i="48"/>
  <c r="D217" i="48"/>
  <c r="C217" i="48"/>
  <c r="B217" i="48"/>
  <c r="A217" i="48"/>
  <c r="G216" i="48"/>
  <c r="F216" i="48"/>
  <c r="E216" i="48"/>
  <c r="D216" i="48"/>
  <c r="C216" i="48"/>
  <c r="B216" i="48"/>
  <c r="A216" i="48"/>
  <c r="G215" i="48"/>
  <c r="F215" i="48"/>
  <c r="E215" i="48"/>
  <c r="D215" i="48"/>
  <c r="C215" i="48"/>
  <c r="B215" i="48"/>
  <c r="A215" i="48"/>
  <c r="G214" i="48"/>
  <c r="F214" i="48"/>
  <c r="E214" i="48"/>
  <c r="D214" i="48"/>
  <c r="C214" i="48"/>
  <c r="B214" i="48"/>
  <c r="A214" i="48"/>
  <c r="G213" i="48"/>
  <c r="F213" i="48"/>
  <c r="E213" i="48"/>
  <c r="D213" i="48"/>
  <c r="C213" i="48"/>
  <c r="B213" i="48"/>
  <c r="A213" i="48"/>
  <c r="G212" i="48"/>
  <c r="F212" i="48"/>
  <c r="E212" i="48"/>
  <c r="D212" i="48"/>
  <c r="C212" i="48"/>
  <c r="B212" i="48"/>
  <c r="A212" i="48"/>
  <c r="G211" i="48"/>
  <c r="F211" i="48"/>
  <c r="E211" i="48"/>
  <c r="D211" i="48"/>
  <c r="C211" i="48"/>
  <c r="B211" i="48"/>
  <c r="A211" i="48"/>
  <c r="G210" i="48"/>
  <c r="F210" i="48"/>
  <c r="E210" i="48"/>
  <c r="D210" i="48"/>
  <c r="C210" i="48"/>
  <c r="B210" i="48"/>
  <c r="A210" i="48"/>
  <c r="G209" i="48"/>
  <c r="F209" i="48"/>
  <c r="E209" i="48"/>
  <c r="D209" i="48"/>
  <c r="C209" i="48"/>
  <c r="B209" i="48"/>
  <c r="A209" i="48"/>
  <c r="G208" i="48"/>
  <c r="F208" i="48"/>
  <c r="E208" i="48"/>
  <c r="D208" i="48"/>
  <c r="C208" i="48"/>
  <c r="B208" i="48"/>
  <c r="A208" i="48"/>
  <c r="G207" i="48"/>
  <c r="F207" i="48"/>
  <c r="E207" i="48"/>
  <c r="D207" i="48"/>
  <c r="C207" i="48"/>
  <c r="B207" i="48"/>
  <c r="A207" i="48"/>
  <c r="G206" i="48"/>
  <c r="F206" i="48"/>
  <c r="E206" i="48"/>
  <c r="D206" i="48"/>
  <c r="C206" i="48"/>
  <c r="B206" i="48"/>
  <c r="A206" i="48"/>
  <c r="G205" i="48"/>
  <c r="F205" i="48"/>
  <c r="E205" i="48"/>
  <c r="D205" i="48"/>
  <c r="C205" i="48"/>
  <c r="B205" i="48"/>
  <c r="A205" i="48"/>
  <c r="G204" i="48"/>
  <c r="F204" i="48"/>
  <c r="E204" i="48"/>
  <c r="D204" i="48"/>
  <c r="C204" i="48"/>
  <c r="B204" i="48"/>
  <c r="A204" i="48"/>
  <c r="G203" i="48"/>
  <c r="F203" i="48"/>
  <c r="E203" i="48"/>
  <c r="D203" i="48"/>
  <c r="C203" i="48"/>
  <c r="B203" i="48"/>
  <c r="A203" i="48"/>
  <c r="G202" i="48"/>
  <c r="F202" i="48"/>
  <c r="E202" i="48"/>
  <c r="D202" i="48"/>
  <c r="C202" i="48"/>
  <c r="B202" i="48"/>
  <c r="A202" i="48"/>
  <c r="G201" i="48"/>
  <c r="F201" i="48"/>
  <c r="E201" i="48"/>
  <c r="D201" i="48"/>
  <c r="C201" i="48"/>
  <c r="B201" i="48"/>
  <c r="A201" i="48"/>
  <c r="G200" i="48"/>
  <c r="F200" i="48"/>
  <c r="E200" i="48"/>
  <c r="D200" i="48"/>
  <c r="C200" i="48"/>
  <c r="B200" i="48"/>
  <c r="A200" i="48"/>
  <c r="G199" i="48"/>
  <c r="F199" i="48"/>
  <c r="E199" i="48"/>
  <c r="D199" i="48"/>
  <c r="C199" i="48"/>
  <c r="B199" i="48"/>
  <c r="A199" i="48"/>
  <c r="G198" i="48"/>
  <c r="F198" i="48"/>
  <c r="E198" i="48"/>
  <c r="D198" i="48"/>
  <c r="C198" i="48"/>
  <c r="B198" i="48"/>
  <c r="A198" i="48"/>
  <c r="G197" i="48"/>
  <c r="F197" i="48"/>
  <c r="E197" i="48"/>
  <c r="D197" i="48"/>
  <c r="C197" i="48"/>
  <c r="B197" i="48"/>
  <c r="A197" i="48"/>
  <c r="G196" i="48"/>
  <c r="F196" i="48"/>
  <c r="E196" i="48"/>
  <c r="D196" i="48"/>
  <c r="C196" i="48"/>
  <c r="B196" i="48"/>
  <c r="A196" i="48"/>
  <c r="G195" i="48"/>
  <c r="F195" i="48"/>
  <c r="E195" i="48"/>
  <c r="D195" i="48"/>
  <c r="C195" i="48"/>
  <c r="B195" i="48"/>
  <c r="A195" i="48"/>
  <c r="G194" i="48"/>
  <c r="F194" i="48"/>
  <c r="E194" i="48"/>
  <c r="D194" i="48"/>
  <c r="C194" i="48"/>
  <c r="B194" i="48"/>
  <c r="A194" i="48"/>
  <c r="G193" i="48"/>
  <c r="F193" i="48"/>
  <c r="E193" i="48"/>
  <c r="D193" i="48"/>
  <c r="C193" i="48"/>
  <c r="B193" i="48"/>
  <c r="A193" i="48"/>
  <c r="G192" i="48"/>
  <c r="F192" i="48"/>
  <c r="E192" i="48"/>
  <c r="D192" i="48"/>
  <c r="C192" i="48"/>
  <c r="B192" i="48"/>
  <c r="A192" i="48"/>
  <c r="G191" i="48"/>
  <c r="F191" i="48"/>
  <c r="E191" i="48"/>
  <c r="D191" i="48"/>
  <c r="C191" i="48"/>
  <c r="B191" i="48"/>
  <c r="A191" i="48"/>
  <c r="G190" i="48"/>
  <c r="F190" i="48"/>
  <c r="E190" i="48"/>
  <c r="D190" i="48"/>
  <c r="C190" i="48"/>
  <c r="B190" i="48"/>
  <c r="A190" i="48"/>
  <c r="G189" i="48"/>
  <c r="F189" i="48"/>
  <c r="E189" i="48"/>
  <c r="D189" i="48"/>
  <c r="C189" i="48"/>
  <c r="B189" i="48"/>
  <c r="A189" i="48"/>
  <c r="G188" i="48"/>
  <c r="F188" i="48"/>
  <c r="E188" i="48"/>
  <c r="D188" i="48"/>
  <c r="C188" i="48"/>
  <c r="B188" i="48"/>
  <c r="A188" i="48"/>
  <c r="G187" i="48"/>
  <c r="F187" i="48"/>
  <c r="E187" i="48"/>
  <c r="D187" i="48"/>
  <c r="C187" i="48"/>
  <c r="B187" i="48"/>
  <c r="A187" i="48"/>
  <c r="G186" i="48"/>
  <c r="F186" i="48"/>
  <c r="E186" i="48"/>
  <c r="D186" i="48"/>
  <c r="C186" i="48"/>
  <c r="B186" i="48"/>
  <c r="A186" i="48"/>
  <c r="G185" i="48"/>
  <c r="F185" i="48"/>
  <c r="E185" i="48"/>
  <c r="D185" i="48"/>
  <c r="C185" i="48"/>
  <c r="B185" i="48"/>
  <c r="A185" i="48"/>
  <c r="G184" i="48"/>
  <c r="F184" i="48"/>
  <c r="E184" i="48"/>
  <c r="D184" i="48"/>
  <c r="C184" i="48"/>
  <c r="B184" i="48"/>
  <c r="A184" i="48"/>
  <c r="G183" i="48"/>
  <c r="F183" i="48"/>
  <c r="E183" i="48"/>
  <c r="D183" i="48"/>
  <c r="C183" i="48"/>
  <c r="B183" i="48"/>
  <c r="A183" i="48"/>
  <c r="G182" i="48"/>
  <c r="F182" i="48"/>
  <c r="E182" i="48"/>
  <c r="D182" i="48"/>
  <c r="C182" i="48"/>
  <c r="B182" i="48"/>
  <c r="A182" i="48"/>
  <c r="G181" i="48"/>
  <c r="F181" i="48"/>
  <c r="E181" i="48"/>
  <c r="D181" i="48"/>
  <c r="C181" i="48"/>
  <c r="B181" i="48"/>
  <c r="A181" i="48"/>
  <c r="G180" i="48"/>
  <c r="F180" i="48"/>
  <c r="E180" i="48"/>
  <c r="D180" i="48"/>
  <c r="C180" i="48"/>
  <c r="B180" i="48"/>
  <c r="A180" i="48"/>
  <c r="G179" i="48"/>
  <c r="F179" i="48"/>
  <c r="E179" i="48"/>
  <c r="D179" i="48"/>
  <c r="C179" i="48"/>
  <c r="B179" i="48"/>
  <c r="A179" i="48"/>
  <c r="G178" i="48"/>
  <c r="F178" i="48"/>
  <c r="E178" i="48"/>
  <c r="D178" i="48"/>
  <c r="C178" i="48"/>
  <c r="B178" i="48"/>
  <c r="A178" i="48"/>
  <c r="G177" i="48"/>
  <c r="F177" i="48"/>
  <c r="E177" i="48"/>
  <c r="D177" i="48"/>
  <c r="C177" i="48"/>
  <c r="B177" i="48"/>
  <c r="A177" i="48"/>
  <c r="G176" i="48"/>
  <c r="F176" i="48"/>
  <c r="E176" i="48"/>
  <c r="D176" i="48"/>
  <c r="C176" i="48"/>
  <c r="B176" i="48"/>
  <c r="A176" i="48"/>
  <c r="G175" i="48"/>
  <c r="F175" i="48"/>
  <c r="E175" i="48"/>
  <c r="D175" i="48"/>
  <c r="C175" i="48"/>
  <c r="B175" i="48"/>
  <c r="A175" i="48"/>
  <c r="G174" i="48"/>
  <c r="F174" i="48"/>
  <c r="E174" i="48"/>
  <c r="D174" i="48"/>
  <c r="C174" i="48"/>
  <c r="B174" i="48"/>
  <c r="A174" i="48"/>
  <c r="G173" i="48"/>
  <c r="F173" i="48"/>
  <c r="E173" i="48"/>
  <c r="D173" i="48"/>
  <c r="C173" i="48"/>
  <c r="B173" i="48"/>
  <c r="A173" i="48"/>
  <c r="G172" i="48"/>
  <c r="F172" i="48"/>
  <c r="E172" i="48"/>
  <c r="D172" i="48"/>
  <c r="C172" i="48"/>
  <c r="B172" i="48"/>
  <c r="A172" i="48"/>
  <c r="G171" i="48"/>
  <c r="F171" i="48"/>
  <c r="E171" i="48"/>
  <c r="D171" i="48"/>
  <c r="C171" i="48"/>
  <c r="B171" i="48"/>
  <c r="A171" i="48"/>
  <c r="G170" i="48"/>
  <c r="F170" i="48"/>
  <c r="E170" i="48"/>
  <c r="D170" i="48"/>
  <c r="C170" i="48"/>
  <c r="B170" i="48"/>
  <c r="A170" i="48"/>
  <c r="G169" i="48"/>
  <c r="F169" i="48"/>
  <c r="E169" i="48"/>
  <c r="D169" i="48"/>
  <c r="C169" i="48"/>
  <c r="B169" i="48"/>
  <c r="A169" i="48"/>
  <c r="G168" i="48"/>
  <c r="F168" i="48"/>
  <c r="E168" i="48"/>
  <c r="D168" i="48"/>
  <c r="C168" i="48"/>
  <c r="B168" i="48"/>
  <c r="A168" i="48"/>
  <c r="G167" i="48"/>
  <c r="F167" i="48"/>
  <c r="E167" i="48"/>
  <c r="D167" i="48"/>
  <c r="C167" i="48"/>
  <c r="B167" i="48"/>
  <c r="A167" i="48"/>
  <c r="G166" i="48"/>
  <c r="F166" i="48"/>
  <c r="E166" i="48"/>
  <c r="D166" i="48"/>
  <c r="C166" i="48"/>
  <c r="B166" i="48"/>
  <c r="A166" i="48"/>
  <c r="G165" i="48"/>
  <c r="F165" i="48"/>
  <c r="E165" i="48"/>
  <c r="D165" i="48"/>
  <c r="C165" i="48"/>
  <c r="B165" i="48"/>
  <c r="A165" i="48"/>
  <c r="G164" i="48"/>
  <c r="F164" i="48"/>
  <c r="E164" i="48"/>
  <c r="D164" i="48"/>
  <c r="C164" i="48"/>
  <c r="B164" i="48"/>
  <c r="A164" i="48"/>
  <c r="G163" i="48"/>
  <c r="F163" i="48"/>
  <c r="E163" i="48"/>
  <c r="D163" i="48"/>
  <c r="C163" i="48"/>
  <c r="B163" i="48"/>
  <c r="A163" i="48"/>
  <c r="G162" i="48"/>
  <c r="F162" i="48"/>
  <c r="E162" i="48"/>
  <c r="D162" i="48"/>
  <c r="C162" i="48"/>
  <c r="B162" i="48"/>
  <c r="A162" i="48"/>
  <c r="G161" i="48"/>
  <c r="F161" i="48"/>
  <c r="E161" i="48"/>
  <c r="D161" i="48"/>
  <c r="C161" i="48"/>
  <c r="B161" i="48"/>
  <c r="A161" i="48"/>
  <c r="G160" i="48"/>
  <c r="F160" i="48"/>
  <c r="E160" i="48"/>
  <c r="D160" i="48"/>
  <c r="C160" i="48"/>
  <c r="B160" i="48"/>
  <c r="A160" i="48"/>
  <c r="G159" i="48"/>
  <c r="F159" i="48"/>
  <c r="E159" i="48"/>
  <c r="D159" i="48"/>
  <c r="C159" i="48"/>
  <c r="B159" i="48"/>
  <c r="A159" i="48"/>
  <c r="G158" i="48"/>
  <c r="F158" i="48"/>
  <c r="E158" i="48"/>
  <c r="D158" i="48"/>
  <c r="C158" i="48"/>
  <c r="B158" i="48"/>
  <c r="A158" i="48"/>
  <c r="G157" i="48"/>
  <c r="F157" i="48"/>
  <c r="E157" i="48"/>
  <c r="D157" i="48"/>
  <c r="C157" i="48"/>
  <c r="B157" i="48"/>
  <c r="A157" i="48"/>
  <c r="G156" i="48"/>
  <c r="F156" i="48"/>
  <c r="E156" i="48"/>
  <c r="D156" i="48"/>
  <c r="C156" i="48"/>
  <c r="B156" i="48"/>
  <c r="A156" i="48"/>
  <c r="G155" i="48"/>
  <c r="F155" i="48"/>
  <c r="E155" i="48"/>
  <c r="D155" i="48"/>
  <c r="C155" i="48"/>
  <c r="B155" i="48"/>
  <c r="A155" i="48"/>
  <c r="G154" i="48"/>
  <c r="F154" i="48"/>
  <c r="E154" i="48"/>
  <c r="D154" i="48"/>
  <c r="C154" i="48"/>
  <c r="B154" i="48"/>
  <c r="A154" i="48"/>
  <c r="G153" i="48"/>
  <c r="F153" i="48"/>
  <c r="E153" i="48"/>
  <c r="D153" i="48"/>
  <c r="C153" i="48"/>
  <c r="B153" i="48"/>
  <c r="A153" i="48"/>
  <c r="G152" i="48"/>
  <c r="F152" i="48"/>
  <c r="E152" i="48"/>
  <c r="D152" i="48"/>
  <c r="C152" i="48"/>
  <c r="B152" i="48"/>
  <c r="A152" i="48"/>
  <c r="G151" i="48"/>
  <c r="F151" i="48"/>
  <c r="E151" i="48"/>
  <c r="D151" i="48"/>
  <c r="C151" i="48"/>
  <c r="B151" i="48"/>
  <c r="A151" i="48"/>
  <c r="G150" i="48"/>
  <c r="F150" i="48"/>
  <c r="E150" i="48"/>
  <c r="D150" i="48"/>
  <c r="C150" i="48"/>
  <c r="B150" i="48"/>
  <c r="A150" i="48"/>
  <c r="G149" i="48"/>
  <c r="F149" i="48"/>
  <c r="E149" i="48"/>
  <c r="D149" i="48"/>
  <c r="C149" i="48"/>
  <c r="B149" i="48"/>
  <c r="A149" i="48"/>
  <c r="G148" i="48"/>
  <c r="F148" i="48"/>
  <c r="E148" i="48"/>
  <c r="D148" i="48"/>
  <c r="C148" i="48"/>
  <c r="B148" i="48"/>
  <c r="A148" i="48"/>
  <c r="G147" i="48"/>
  <c r="F147" i="48"/>
  <c r="E147" i="48"/>
  <c r="D147" i="48"/>
  <c r="C147" i="48"/>
  <c r="B147" i="48"/>
  <c r="A147" i="48"/>
  <c r="G146" i="48"/>
  <c r="F146" i="48"/>
  <c r="E146" i="48"/>
  <c r="D146" i="48"/>
  <c r="C146" i="48"/>
  <c r="B146" i="48"/>
  <c r="A146" i="48"/>
  <c r="G145" i="48"/>
  <c r="F145" i="48"/>
  <c r="E145" i="48"/>
  <c r="D145" i="48"/>
  <c r="C145" i="48"/>
  <c r="B145" i="48"/>
  <c r="A145" i="48"/>
  <c r="G144" i="48"/>
  <c r="F144" i="48"/>
  <c r="E144" i="48"/>
  <c r="D144" i="48"/>
  <c r="C144" i="48"/>
  <c r="B144" i="48"/>
  <c r="A144" i="48"/>
  <c r="G143" i="48"/>
  <c r="F143" i="48"/>
  <c r="E143" i="48"/>
  <c r="D143" i="48"/>
  <c r="C143" i="48"/>
  <c r="B143" i="48"/>
  <c r="A143" i="48"/>
  <c r="G142" i="48"/>
  <c r="F142" i="48"/>
  <c r="E142" i="48"/>
  <c r="D142" i="48"/>
  <c r="C142" i="48"/>
  <c r="B142" i="48"/>
  <c r="A142" i="48"/>
  <c r="G141" i="48"/>
  <c r="F141" i="48"/>
  <c r="E141" i="48"/>
  <c r="D141" i="48"/>
  <c r="C141" i="48"/>
  <c r="B141" i="48"/>
  <c r="A141" i="48"/>
  <c r="G140" i="48"/>
  <c r="F140" i="48"/>
  <c r="E140" i="48"/>
  <c r="D140" i="48"/>
  <c r="C140" i="48"/>
  <c r="B140" i="48"/>
  <c r="A140" i="48"/>
  <c r="G139" i="48"/>
  <c r="F139" i="48"/>
  <c r="E139" i="48"/>
  <c r="D139" i="48"/>
  <c r="C139" i="48"/>
  <c r="B139" i="48"/>
  <c r="A139" i="48"/>
  <c r="G138" i="48"/>
  <c r="F138" i="48"/>
  <c r="E138" i="48"/>
  <c r="D138" i="48"/>
  <c r="C138" i="48"/>
  <c r="B138" i="48"/>
  <c r="A138" i="48"/>
  <c r="G137" i="48"/>
  <c r="F137" i="48"/>
  <c r="E137" i="48"/>
  <c r="D137" i="48"/>
  <c r="C137" i="48"/>
  <c r="B137" i="48"/>
  <c r="A137" i="48"/>
  <c r="G136" i="48"/>
  <c r="F136" i="48"/>
  <c r="E136" i="48"/>
  <c r="D136" i="48"/>
  <c r="C136" i="48"/>
  <c r="B136" i="48"/>
  <c r="A136" i="48"/>
  <c r="G135" i="48"/>
  <c r="F135" i="48"/>
  <c r="E135" i="48"/>
  <c r="D135" i="48"/>
  <c r="C135" i="48"/>
  <c r="B135" i="48"/>
  <c r="A135" i="48"/>
  <c r="G134" i="48"/>
  <c r="F134" i="48"/>
  <c r="E134" i="48"/>
  <c r="D134" i="48"/>
  <c r="C134" i="48"/>
  <c r="B134" i="48"/>
  <c r="A134" i="48"/>
  <c r="G133" i="48"/>
  <c r="F133" i="48"/>
  <c r="E133" i="48"/>
  <c r="D133" i="48"/>
  <c r="C133" i="48"/>
  <c r="B133" i="48"/>
  <c r="A133" i="48"/>
  <c r="G132" i="48"/>
  <c r="F132" i="48"/>
  <c r="E132" i="48"/>
  <c r="D132" i="48"/>
  <c r="C132" i="48"/>
  <c r="B132" i="48"/>
  <c r="A132" i="48"/>
  <c r="G131" i="48"/>
  <c r="F131" i="48"/>
  <c r="E131" i="48"/>
  <c r="D131" i="48"/>
  <c r="C131" i="48"/>
  <c r="B131" i="48"/>
  <c r="A131" i="48"/>
  <c r="G130" i="48"/>
  <c r="F130" i="48"/>
  <c r="E130" i="48"/>
  <c r="D130" i="48"/>
  <c r="C130" i="48"/>
  <c r="B130" i="48"/>
  <c r="A130" i="48"/>
  <c r="G129" i="48"/>
  <c r="F129" i="48"/>
  <c r="E129" i="48"/>
  <c r="D129" i="48"/>
  <c r="C129" i="48"/>
  <c r="B129" i="48"/>
  <c r="A129" i="48"/>
  <c r="G128" i="48"/>
  <c r="F128" i="48"/>
  <c r="E128" i="48"/>
  <c r="D128" i="48"/>
  <c r="C128" i="48"/>
  <c r="B128" i="48"/>
  <c r="A128" i="48"/>
  <c r="G127" i="48"/>
  <c r="F127" i="48"/>
  <c r="E127" i="48"/>
  <c r="D127" i="48"/>
  <c r="C127" i="48"/>
  <c r="B127" i="48"/>
  <c r="A127" i="48"/>
  <c r="G126" i="48"/>
  <c r="F126" i="48"/>
  <c r="E126" i="48"/>
  <c r="D126" i="48"/>
  <c r="C126" i="48"/>
  <c r="B126" i="48"/>
  <c r="A126" i="48"/>
  <c r="G125" i="48"/>
  <c r="F125" i="48"/>
  <c r="E125" i="48"/>
  <c r="D125" i="48"/>
  <c r="C125" i="48"/>
  <c r="B125" i="48"/>
  <c r="A125" i="48"/>
  <c r="G124" i="48"/>
  <c r="F124" i="48"/>
  <c r="E124" i="48"/>
  <c r="D124" i="48"/>
  <c r="C124" i="48"/>
  <c r="B124" i="48"/>
  <c r="A124" i="48"/>
  <c r="G123" i="48"/>
  <c r="F123" i="48"/>
  <c r="E123" i="48"/>
  <c r="D123" i="48"/>
  <c r="C123" i="48"/>
  <c r="B123" i="48"/>
  <c r="A123" i="48"/>
  <c r="G122" i="48"/>
  <c r="F122" i="48"/>
  <c r="E122" i="48"/>
  <c r="D122" i="48"/>
  <c r="C122" i="48"/>
  <c r="B122" i="48"/>
  <c r="A122" i="48"/>
  <c r="G121" i="48"/>
  <c r="F121" i="48"/>
  <c r="E121" i="48"/>
  <c r="D121" i="48"/>
  <c r="C121" i="48"/>
  <c r="B121" i="48"/>
  <c r="A121" i="48"/>
  <c r="G120" i="48"/>
  <c r="F120" i="48"/>
  <c r="E120" i="48"/>
  <c r="D120" i="48"/>
  <c r="C120" i="48"/>
  <c r="B120" i="48"/>
  <c r="A120" i="48"/>
  <c r="G119" i="48"/>
  <c r="F119" i="48"/>
  <c r="E119" i="48"/>
  <c r="D119" i="48"/>
  <c r="C119" i="48"/>
  <c r="B119" i="48"/>
  <c r="A119" i="48"/>
  <c r="G118" i="48"/>
  <c r="F118" i="48"/>
  <c r="E118" i="48"/>
  <c r="D118" i="48"/>
  <c r="C118" i="48"/>
  <c r="B118" i="48"/>
  <c r="A118" i="48"/>
  <c r="G117" i="48"/>
  <c r="F117" i="48"/>
  <c r="E117" i="48"/>
  <c r="D117" i="48"/>
  <c r="C117" i="48"/>
  <c r="B117" i="48"/>
  <c r="A117" i="48"/>
  <c r="G116" i="48"/>
  <c r="F116" i="48"/>
  <c r="E116" i="48"/>
  <c r="D116" i="48"/>
  <c r="C116" i="48"/>
  <c r="B116" i="48"/>
  <c r="A116" i="48"/>
  <c r="G115" i="48"/>
  <c r="F115" i="48"/>
  <c r="E115" i="48"/>
  <c r="D115" i="48"/>
  <c r="C115" i="48"/>
  <c r="B115" i="48"/>
  <c r="A115" i="48"/>
  <c r="G114" i="48"/>
  <c r="F114" i="48"/>
  <c r="E114" i="48"/>
  <c r="D114" i="48"/>
  <c r="C114" i="48"/>
  <c r="B114" i="48"/>
  <c r="A114" i="48"/>
  <c r="G113" i="48"/>
  <c r="F113" i="48"/>
  <c r="E113" i="48"/>
  <c r="D113" i="48"/>
  <c r="C113" i="48"/>
  <c r="B113" i="48"/>
  <c r="A113" i="48"/>
  <c r="G112" i="48"/>
  <c r="F112" i="48"/>
  <c r="E112" i="48"/>
  <c r="D112" i="48"/>
  <c r="C112" i="48"/>
  <c r="B112" i="48"/>
  <c r="A112" i="48"/>
  <c r="G111" i="48"/>
  <c r="F111" i="48"/>
  <c r="E111" i="48"/>
  <c r="D111" i="48"/>
  <c r="C111" i="48"/>
  <c r="B111" i="48"/>
  <c r="A111" i="48"/>
  <c r="G110" i="48"/>
  <c r="F110" i="48"/>
  <c r="E110" i="48"/>
  <c r="D110" i="48"/>
  <c r="C110" i="48"/>
  <c r="B110" i="48"/>
  <c r="A110" i="48"/>
  <c r="G109" i="48"/>
  <c r="F109" i="48"/>
  <c r="E109" i="48"/>
  <c r="D109" i="48"/>
  <c r="C109" i="48"/>
  <c r="B109" i="48"/>
  <c r="A109" i="48"/>
  <c r="G108" i="48"/>
  <c r="F108" i="48"/>
  <c r="E108" i="48"/>
  <c r="D108" i="48"/>
  <c r="C108" i="48"/>
  <c r="B108" i="48"/>
  <c r="A108" i="48"/>
  <c r="G107" i="48"/>
  <c r="F107" i="48"/>
  <c r="E107" i="48"/>
  <c r="D107" i="48"/>
  <c r="C107" i="48"/>
  <c r="B107" i="48"/>
  <c r="A107" i="48"/>
  <c r="G106" i="48"/>
  <c r="F106" i="48"/>
  <c r="E106" i="48"/>
  <c r="D106" i="48"/>
  <c r="C106" i="48"/>
  <c r="B106" i="48"/>
  <c r="A106" i="48"/>
  <c r="G105" i="48"/>
  <c r="F105" i="48"/>
  <c r="E105" i="48"/>
  <c r="D105" i="48"/>
  <c r="C105" i="48"/>
  <c r="B105" i="48"/>
  <c r="A105" i="48"/>
  <c r="G104" i="48"/>
  <c r="F104" i="48"/>
  <c r="E104" i="48"/>
  <c r="D104" i="48"/>
  <c r="C104" i="48"/>
  <c r="B104" i="48"/>
  <c r="A104" i="48"/>
  <c r="G103" i="48"/>
  <c r="F103" i="48"/>
  <c r="E103" i="48"/>
  <c r="D103" i="48"/>
  <c r="C103" i="48"/>
  <c r="B103" i="48"/>
  <c r="A103" i="48"/>
  <c r="G102" i="48"/>
  <c r="F102" i="48"/>
  <c r="E102" i="48"/>
  <c r="D102" i="48"/>
  <c r="C102" i="48"/>
  <c r="B102" i="48"/>
  <c r="A102" i="48"/>
  <c r="G101" i="48"/>
  <c r="F101" i="48"/>
  <c r="E101" i="48"/>
  <c r="D101" i="48"/>
  <c r="C101" i="48"/>
  <c r="B101" i="48"/>
  <c r="A101" i="48"/>
  <c r="G100" i="48"/>
  <c r="F100" i="48"/>
  <c r="E100" i="48"/>
  <c r="D100" i="48"/>
  <c r="C100" i="48"/>
  <c r="B100" i="48"/>
  <c r="A100" i="48"/>
  <c r="G99" i="48"/>
  <c r="F99" i="48"/>
  <c r="E99" i="48"/>
  <c r="D99" i="48"/>
  <c r="C99" i="48"/>
  <c r="B99" i="48"/>
  <c r="A99" i="48"/>
  <c r="G98" i="48"/>
  <c r="F98" i="48"/>
  <c r="E98" i="48"/>
  <c r="D98" i="48"/>
  <c r="C98" i="48"/>
  <c r="B98" i="48"/>
  <c r="A98" i="48"/>
  <c r="G97" i="48"/>
  <c r="F97" i="48"/>
  <c r="E97" i="48"/>
  <c r="D97" i="48"/>
  <c r="C97" i="48"/>
  <c r="B97" i="48"/>
  <c r="A97" i="48"/>
  <c r="G96" i="48"/>
  <c r="F96" i="48"/>
  <c r="E96" i="48"/>
  <c r="D96" i="48"/>
  <c r="C96" i="48"/>
  <c r="B96" i="48"/>
  <c r="A96" i="48"/>
  <c r="G95" i="48"/>
  <c r="F95" i="48"/>
  <c r="E95" i="48"/>
  <c r="D95" i="48"/>
  <c r="C95" i="48"/>
  <c r="B95" i="48"/>
  <c r="A95" i="48"/>
  <c r="G94" i="48"/>
  <c r="F94" i="48"/>
  <c r="E94" i="48"/>
  <c r="D94" i="48"/>
  <c r="C94" i="48"/>
  <c r="B94" i="48"/>
  <c r="A94" i="48"/>
  <c r="G93" i="48"/>
  <c r="F93" i="48"/>
  <c r="E93" i="48"/>
  <c r="D93" i="48"/>
  <c r="C93" i="48"/>
  <c r="B93" i="48"/>
  <c r="A93" i="48"/>
  <c r="G92" i="48"/>
  <c r="F92" i="48"/>
  <c r="E92" i="48"/>
  <c r="D92" i="48"/>
  <c r="C92" i="48"/>
  <c r="B92" i="48"/>
  <c r="A92" i="48"/>
  <c r="G91" i="48"/>
  <c r="F91" i="48"/>
  <c r="E91" i="48"/>
  <c r="D91" i="48"/>
  <c r="C91" i="48"/>
  <c r="B91" i="48"/>
  <c r="A91" i="48"/>
  <c r="G90" i="48"/>
  <c r="F90" i="48"/>
  <c r="E90" i="48"/>
  <c r="D90" i="48"/>
  <c r="C90" i="48"/>
  <c r="B90" i="48"/>
  <c r="A90" i="48"/>
  <c r="G89" i="48"/>
  <c r="F89" i="48"/>
  <c r="E89" i="48"/>
  <c r="D89" i="48"/>
  <c r="C89" i="48"/>
  <c r="B89" i="48"/>
  <c r="A89" i="48"/>
  <c r="G88" i="48"/>
  <c r="F88" i="48"/>
  <c r="E88" i="48"/>
  <c r="D88" i="48"/>
  <c r="C88" i="48"/>
  <c r="B88" i="48"/>
  <c r="A88" i="48"/>
  <c r="G87" i="48"/>
  <c r="F87" i="48"/>
  <c r="E87" i="48"/>
  <c r="D87" i="48"/>
  <c r="C87" i="48"/>
  <c r="B87" i="48"/>
  <c r="A87" i="48"/>
  <c r="G86" i="48"/>
  <c r="F86" i="48"/>
  <c r="E86" i="48"/>
  <c r="D86" i="48"/>
  <c r="C86" i="48"/>
  <c r="B86" i="48"/>
  <c r="A86" i="48"/>
  <c r="G85" i="48"/>
  <c r="F85" i="48"/>
  <c r="E85" i="48"/>
  <c r="D85" i="48"/>
  <c r="C85" i="48"/>
  <c r="B85" i="48"/>
  <c r="A85" i="48"/>
  <c r="G84" i="48"/>
  <c r="F84" i="48"/>
  <c r="E84" i="48"/>
  <c r="D84" i="48"/>
  <c r="C84" i="48"/>
  <c r="B84" i="48"/>
  <c r="A84" i="48"/>
  <c r="G83" i="48"/>
  <c r="F83" i="48"/>
  <c r="E83" i="48"/>
  <c r="D83" i="48"/>
  <c r="C83" i="48"/>
  <c r="B83" i="48"/>
  <c r="A83" i="48"/>
  <c r="G82" i="48"/>
  <c r="F82" i="48"/>
  <c r="E82" i="48"/>
  <c r="D82" i="48"/>
  <c r="C82" i="48"/>
  <c r="B82" i="48"/>
  <c r="A82" i="48"/>
  <c r="G81" i="48"/>
  <c r="F81" i="48"/>
  <c r="E81" i="48"/>
  <c r="D81" i="48"/>
  <c r="C81" i="48"/>
  <c r="B81" i="48"/>
  <c r="A81" i="48"/>
  <c r="G80" i="48"/>
  <c r="F80" i="48"/>
  <c r="E80" i="48"/>
  <c r="D80" i="48"/>
  <c r="C80" i="48"/>
  <c r="B80" i="48"/>
  <c r="A80" i="48"/>
  <c r="G79" i="48"/>
  <c r="F79" i="48"/>
  <c r="E79" i="48"/>
  <c r="D79" i="48"/>
  <c r="C79" i="48"/>
  <c r="B79" i="48"/>
  <c r="A79" i="48"/>
  <c r="G78" i="48"/>
  <c r="F78" i="48"/>
  <c r="E78" i="48"/>
  <c r="D78" i="48"/>
  <c r="C78" i="48"/>
  <c r="B78" i="48"/>
  <c r="A78" i="48"/>
  <c r="G77" i="48"/>
  <c r="F77" i="48"/>
  <c r="E77" i="48"/>
  <c r="D77" i="48"/>
  <c r="C77" i="48"/>
  <c r="B77" i="48"/>
  <c r="A77" i="48"/>
  <c r="G76" i="48"/>
  <c r="F76" i="48"/>
  <c r="E76" i="48"/>
  <c r="D76" i="48"/>
  <c r="C76" i="48"/>
  <c r="B76" i="48"/>
  <c r="A76" i="48"/>
  <c r="G75" i="48"/>
  <c r="F75" i="48"/>
  <c r="E75" i="48"/>
  <c r="D75" i="48"/>
  <c r="C75" i="48"/>
  <c r="B75" i="48"/>
  <c r="A75" i="48"/>
  <c r="G74" i="48"/>
  <c r="F74" i="48"/>
  <c r="E74" i="48"/>
  <c r="D74" i="48"/>
  <c r="C74" i="48"/>
  <c r="B74" i="48"/>
  <c r="A74" i="48"/>
  <c r="G73" i="48"/>
  <c r="F73" i="48"/>
  <c r="E73" i="48"/>
  <c r="D73" i="48"/>
  <c r="C73" i="48"/>
  <c r="B73" i="48"/>
  <c r="A73" i="48"/>
  <c r="G72" i="48"/>
  <c r="F72" i="48"/>
  <c r="E72" i="48"/>
  <c r="D72" i="48"/>
  <c r="C72" i="48"/>
  <c r="B72" i="48"/>
  <c r="A72" i="48"/>
  <c r="G71" i="48"/>
  <c r="F71" i="48"/>
  <c r="E71" i="48"/>
  <c r="D71" i="48"/>
  <c r="C71" i="48"/>
  <c r="B71" i="48"/>
  <c r="A71" i="48"/>
  <c r="G70" i="48"/>
  <c r="F70" i="48"/>
  <c r="E70" i="48"/>
  <c r="D70" i="48"/>
  <c r="C70" i="48"/>
  <c r="B70" i="48"/>
  <c r="A70" i="48"/>
  <c r="G69" i="48"/>
  <c r="F69" i="48"/>
  <c r="E69" i="48"/>
  <c r="D69" i="48"/>
  <c r="C69" i="48"/>
  <c r="B69" i="48"/>
  <c r="A69" i="48"/>
  <c r="G68" i="48"/>
  <c r="F68" i="48"/>
  <c r="E68" i="48"/>
  <c r="D68" i="48"/>
  <c r="C68" i="48"/>
  <c r="B68" i="48"/>
  <c r="A68" i="48"/>
  <c r="G67" i="48"/>
  <c r="F67" i="48"/>
  <c r="E67" i="48"/>
  <c r="D67" i="48"/>
  <c r="C67" i="48"/>
  <c r="B67" i="48"/>
  <c r="A67" i="48"/>
  <c r="G66" i="48"/>
  <c r="F66" i="48"/>
  <c r="E66" i="48"/>
  <c r="D66" i="48"/>
  <c r="C66" i="48"/>
  <c r="B66" i="48"/>
  <c r="A66" i="48"/>
  <c r="G65" i="48"/>
  <c r="F65" i="48"/>
  <c r="E65" i="48"/>
  <c r="D65" i="48"/>
  <c r="C65" i="48"/>
  <c r="B65" i="48"/>
  <c r="A65" i="48"/>
  <c r="G64" i="48"/>
  <c r="F64" i="48"/>
  <c r="E64" i="48"/>
  <c r="D64" i="48"/>
  <c r="C64" i="48"/>
  <c r="B64" i="48"/>
  <c r="A64" i="48"/>
  <c r="G63" i="48"/>
  <c r="F63" i="48"/>
  <c r="E63" i="48"/>
  <c r="D63" i="48"/>
  <c r="C63" i="48"/>
  <c r="B63" i="48"/>
  <c r="A63" i="48"/>
  <c r="G62" i="48"/>
  <c r="F62" i="48"/>
  <c r="E62" i="48"/>
  <c r="D62" i="48"/>
  <c r="C62" i="48"/>
  <c r="B62" i="48"/>
  <c r="A62" i="48"/>
  <c r="G61" i="48"/>
  <c r="F61" i="48"/>
  <c r="E61" i="48"/>
  <c r="D61" i="48"/>
  <c r="C61" i="48"/>
  <c r="B61" i="48"/>
  <c r="A61" i="48"/>
  <c r="G60" i="48"/>
  <c r="F60" i="48"/>
  <c r="E60" i="48"/>
  <c r="D60" i="48"/>
  <c r="C60" i="48"/>
  <c r="B60" i="48"/>
  <c r="A60" i="48"/>
  <c r="G59" i="48"/>
  <c r="F59" i="48"/>
  <c r="E59" i="48"/>
  <c r="D59" i="48"/>
  <c r="C59" i="48"/>
  <c r="B59" i="48"/>
  <c r="A59" i="48"/>
  <c r="G58" i="48"/>
  <c r="F58" i="48"/>
  <c r="E58" i="48"/>
  <c r="D58" i="48"/>
  <c r="C58" i="48"/>
  <c r="B58" i="48"/>
  <c r="A58" i="48"/>
  <c r="G57" i="48"/>
  <c r="F57" i="48"/>
  <c r="E57" i="48"/>
  <c r="D57" i="48"/>
  <c r="C57" i="48"/>
  <c r="B57" i="48"/>
  <c r="A57" i="48"/>
  <c r="G56" i="48"/>
  <c r="F56" i="48"/>
  <c r="E56" i="48"/>
  <c r="D56" i="48"/>
  <c r="C56" i="48"/>
  <c r="B56" i="48"/>
  <c r="A56" i="48"/>
  <c r="G55" i="48"/>
  <c r="F55" i="48"/>
  <c r="E55" i="48"/>
  <c r="D55" i="48"/>
  <c r="C55" i="48"/>
  <c r="B55" i="48"/>
  <c r="A55" i="48"/>
  <c r="G54" i="48"/>
  <c r="F54" i="48"/>
  <c r="E54" i="48"/>
  <c r="D54" i="48"/>
  <c r="C54" i="48"/>
  <c r="B54" i="48"/>
  <c r="A54" i="48"/>
  <c r="G53" i="48"/>
  <c r="F53" i="48"/>
  <c r="E53" i="48"/>
  <c r="D53" i="48"/>
  <c r="C53" i="48"/>
  <c r="B53" i="48"/>
  <c r="A53" i="48"/>
  <c r="G52" i="48"/>
  <c r="F52" i="48"/>
  <c r="E52" i="48"/>
  <c r="D52" i="48"/>
  <c r="C52" i="48"/>
  <c r="B52" i="48"/>
  <c r="A52" i="48"/>
  <c r="G51" i="48"/>
  <c r="F51" i="48"/>
  <c r="E51" i="48"/>
  <c r="D51" i="48"/>
  <c r="C51" i="48"/>
  <c r="B51" i="48"/>
  <c r="A51" i="48"/>
  <c r="G50" i="48"/>
  <c r="F50" i="48"/>
  <c r="E50" i="48"/>
  <c r="D50" i="48"/>
  <c r="C50" i="48"/>
  <c r="B50" i="48"/>
  <c r="A50" i="48"/>
  <c r="G49" i="48"/>
  <c r="F49" i="48"/>
  <c r="E49" i="48"/>
  <c r="D49" i="48"/>
  <c r="C49" i="48"/>
  <c r="B49" i="48"/>
  <c r="A49" i="48"/>
  <c r="G48" i="48"/>
  <c r="F48" i="48"/>
  <c r="E48" i="48"/>
  <c r="D48" i="48"/>
  <c r="C48" i="48"/>
  <c r="B48" i="48"/>
  <c r="A48" i="48"/>
  <c r="G47" i="48"/>
  <c r="F47" i="48"/>
  <c r="E47" i="48"/>
  <c r="D47" i="48"/>
  <c r="C47" i="48"/>
  <c r="B47" i="48"/>
  <c r="A47" i="48"/>
  <c r="G46" i="48"/>
  <c r="F46" i="48"/>
  <c r="E46" i="48"/>
  <c r="D46" i="48"/>
  <c r="C46" i="48"/>
  <c r="B46" i="48"/>
  <c r="A46" i="48"/>
  <c r="G45" i="48"/>
  <c r="F45" i="48"/>
  <c r="E45" i="48"/>
  <c r="D45" i="48"/>
  <c r="C45" i="48"/>
  <c r="B45" i="48"/>
  <c r="A45" i="48"/>
  <c r="G44" i="48"/>
  <c r="F44" i="48"/>
  <c r="E44" i="48"/>
  <c r="D44" i="48"/>
  <c r="C44" i="48"/>
  <c r="B44" i="48"/>
  <c r="A44" i="48"/>
  <c r="G43" i="48"/>
  <c r="F43" i="48"/>
  <c r="E43" i="48"/>
  <c r="D43" i="48"/>
  <c r="C43" i="48"/>
  <c r="B43" i="48"/>
  <c r="A43" i="48"/>
  <c r="G42" i="48"/>
  <c r="F42" i="48"/>
  <c r="E42" i="48"/>
  <c r="D42" i="48"/>
  <c r="C42" i="48"/>
  <c r="B42" i="48"/>
  <c r="A42" i="48"/>
  <c r="G41" i="48"/>
  <c r="F41" i="48"/>
  <c r="E41" i="48"/>
  <c r="D41" i="48"/>
  <c r="C41" i="48"/>
  <c r="B41" i="48"/>
  <c r="A41" i="48"/>
  <c r="G40" i="48"/>
  <c r="F40" i="48"/>
  <c r="E40" i="48"/>
  <c r="D40" i="48"/>
  <c r="C40" i="48"/>
  <c r="B40" i="48"/>
  <c r="A40" i="48"/>
  <c r="G39" i="48"/>
  <c r="F39" i="48"/>
  <c r="E39" i="48"/>
  <c r="D39" i="48"/>
  <c r="C39" i="48"/>
  <c r="B39" i="48"/>
  <c r="A39" i="48"/>
  <c r="G38" i="48"/>
  <c r="F38" i="48"/>
  <c r="E38" i="48"/>
  <c r="D38" i="48"/>
  <c r="C38" i="48"/>
  <c r="B38" i="48"/>
  <c r="A38" i="48"/>
  <c r="G37" i="48"/>
  <c r="F37" i="48"/>
  <c r="E37" i="48"/>
  <c r="D37" i="48"/>
  <c r="C37" i="48"/>
  <c r="B37" i="48"/>
  <c r="A37" i="48"/>
  <c r="G36" i="48"/>
  <c r="F36" i="48"/>
  <c r="E36" i="48"/>
  <c r="D36" i="48"/>
  <c r="C36" i="48"/>
  <c r="B36" i="48"/>
  <c r="A36" i="48"/>
  <c r="G35" i="48"/>
  <c r="F35" i="48"/>
  <c r="E35" i="48"/>
  <c r="D35" i="48"/>
  <c r="C35" i="48"/>
  <c r="B35" i="48"/>
  <c r="A35" i="48"/>
  <c r="G34" i="48"/>
  <c r="F34" i="48"/>
  <c r="E34" i="48"/>
  <c r="D34" i="48"/>
  <c r="C34" i="48"/>
  <c r="B34" i="48"/>
  <c r="A34" i="48"/>
  <c r="G33" i="48"/>
  <c r="F33" i="48"/>
  <c r="E33" i="48"/>
  <c r="D33" i="48"/>
  <c r="C33" i="48"/>
  <c r="B33" i="48"/>
  <c r="A33" i="48"/>
  <c r="G32" i="48"/>
  <c r="F32" i="48"/>
  <c r="E32" i="48"/>
  <c r="D32" i="48"/>
  <c r="C32" i="48"/>
  <c r="B32" i="48"/>
  <c r="A32" i="48"/>
  <c r="G31" i="48"/>
  <c r="F31" i="48"/>
  <c r="E31" i="48"/>
  <c r="D31" i="48"/>
  <c r="C31" i="48"/>
  <c r="B31" i="48"/>
  <c r="A31" i="48"/>
  <c r="G30" i="48"/>
  <c r="F30" i="48"/>
  <c r="E30" i="48"/>
  <c r="D30" i="48"/>
  <c r="C30" i="48"/>
  <c r="B30" i="48"/>
  <c r="A30" i="48"/>
  <c r="G29" i="48"/>
  <c r="F29" i="48"/>
  <c r="E29" i="48"/>
  <c r="D29" i="48"/>
  <c r="C29" i="48"/>
  <c r="B29" i="48"/>
  <c r="A29" i="48"/>
  <c r="G28" i="48"/>
  <c r="F28" i="48"/>
  <c r="E28" i="48"/>
  <c r="D28" i="48"/>
  <c r="C28" i="48"/>
  <c r="B28" i="48"/>
  <c r="A28" i="48"/>
  <c r="G27" i="48"/>
  <c r="F27" i="48"/>
  <c r="E27" i="48"/>
  <c r="D27" i="48"/>
  <c r="C27" i="48"/>
  <c r="B27" i="48"/>
  <c r="A27" i="48"/>
  <c r="G26" i="48"/>
  <c r="F26" i="48"/>
  <c r="E26" i="48"/>
  <c r="D26" i="48"/>
  <c r="C26" i="48"/>
  <c r="B26" i="48"/>
  <c r="A26" i="48"/>
  <c r="G25" i="48"/>
  <c r="F25" i="48"/>
  <c r="E25" i="48"/>
  <c r="D25" i="48"/>
  <c r="C25" i="48"/>
  <c r="B25" i="48"/>
  <c r="A25" i="48"/>
  <c r="G24" i="48"/>
  <c r="F24" i="48"/>
  <c r="E24" i="48"/>
  <c r="D24" i="48"/>
  <c r="C24" i="48"/>
  <c r="B24" i="48"/>
  <c r="A24" i="48"/>
  <c r="G23" i="48"/>
  <c r="F23" i="48"/>
  <c r="E23" i="48"/>
  <c r="D23" i="48"/>
  <c r="C23" i="48"/>
  <c r="B23" i="48"/>
  <c r="A23" i="48"/>
  <c r="G22" i="48"/>
  <c r="F22" i="48"/>
  <c r="E22" i="48"/>
  <c r="D22" i="48"/>
  <c r="C22" i="48"/>
  <c r="B22" i="48"/>
  <c r="A22" i="48"/>
  <c r="G21" i="48"/>
  <c r="F21" i="48"/>
  <c r="E21" i="48"/>
  <c r="D21" i="48"/>
  <c r="C21" i="48"/>
  <c r="B21" i="48"/>
  <c r="A21" i="48"/>
  <c r="G20" i="48"/>
  <c r="F20" i="48"/>
  <c r="E20" i="48"/>
  <c r="D20" i="48"/>
  <c r="C20" i="48"/>
  <c r="B20" i="48"/>
  <c r="A20" i="48"/>
  <c r="G19" i="48"/>
  <c r="F19" i="48"/>
  <c r="E19" i="48"/>
  <c r="D19" i="48"/>
  <c r="C19" i="48"/>
  <c r="B19" i="48"/>
  <c r="A19" i="48"/>
  <c r="G18" i="48"/>
  <c r="F18" i="48"/>
  <c r="E18" i="48"/>
  <c r="D18" i="48"/>
  <c r="C18" i="48"/>
  <c r="B18" i="48"/>
  <c r="A18" i="48"/>
  <c r="G17" i="48"/>
  <c r="F17" i="48"/>
  <c r="E17" i="48"/>
  <c r="D17" i="48"/>
  <c r="C17" i="48"/>
  <c r="B17" i="48"/>
  <c r="A17" i="48"/>
  <c r="G16" i="48"/>
  <c r="F16" i="48"/>
  <c r="E16" i="48"/>
  <c r="D16" i="48"/>
  <c r="C16" i="48"/>
  <c r="B16" i="48"/>
  <c r="A16" i="48"/>
  <c r="G15" i="48"/>
  <c r="F15" i="48"/>
  <c r="E15" i="48"/>
  <c r="D15" i="48"/>
  <c r="C15" i="48"/>
  <c r="B15" i="48"/>
  <c r="A15" i="48"/>
  <c r="G14" i="48"/>
  <c r="F14" i="48"/>
  <c r="E14" i="48"/>
  <c r="D14" i="48"/>
  <c r="C14" i="48"/>
  <c r="B14" i="48"/>
  <c r="A14" i="48"/>
  <c r="G13" i="48"/>
  <c r="F13" i="48"/>
  <c r="E13" i="48"/>
  <c r="D13" i="48"/>
  <c r="C13" i="48"/>
  <c r="B13" i="48"/>
  <c r="A13" i="48"/>
  <c r="G12" i="48"/>
  <c r="F12" i="48"/>
  <c r="E12" i="48"/>
  <c r="D12" i="48"/>
  <c r="C12" i="48"/>
  <c r="B12" i="48"/>
  <c r="A12" i="48"/>
  <c r="G11" i="48"/>
  <c r="F11" i="48"/>
  <c r="E11" i="48"/>
  <c r="D11" i="48"/>
  <c r="C11" i="48"/>
  <c r="B11" i="48"/>
  <c r="A11" i="48"/>
  <c r="G10" i="48"/>
  <c r="F10" i="48"/>
  <c r="E10" i="48"/>
  <c r="D10" i="48"/>
  <c r="C10" i="48"/>
  <c r="B10" i="48"/>
  <c r="A10" i="48"/>
  <c r="G9" i="48"/>
  <c r="F9" i="48"/>
  <c r="E9" i="48"/>
  <c r="D9" i="48"/>
  <c r="C9" i="48"/>
  <c r="B9" i="48"/>
  <c r="A9" i="48"/>
  <c r="G8" i="48"/>
  <c r="F8" i="48"/>
  <c r="E8" i="48"/>
  <c r="D8" i="48"/>
  <c r="C8" i="48"/>
  <c r="B8" i="48"/>
  <c r="A8" i="48"/>
  <c r="G7" i="48"/>
  <c r="F7" i="48"/>
  <c r="E7" i="48"/>
  <c r="D7" i="48"/>
  <c r="C7" i="48"/>
  <c r="B7" i="48"/>
  <c r="A7" i="48"/>
  <c r="G6" i="48"/>
  <c r="F6" i="48"/>
  <c r="E6" i="48"/>
  <c r="D6" i="48"/>
  <c r="C6" i="48"/>
  <c r="B6" i="48"/>
  <c r="A6" i="48"/>
  <c r="G5" i="48"/>
  <c r="F5" i="48"/>
  <c r="E5" i="48"/>
  <c r="D5" i="48"/>
  <c r="C5" i="48"/>
  <c r="B5" i="48"/>
  <c r="A5" i="48"/>
  <c r="G4" i="48"/>
  <c r="F4" i="48"/>
  <c r="E4" i="48"/>
  <c r="D4" i="48"/>
  <c r="C4" i="48"/>
  <c r="B4" i="48"/>
  <c r="A4" i="48"/>
  <c r="G3" i="48"/>
  <c r="F3" i="48"/>
  <c r="E3" i="48"/>
  <c r="D3" i="48"/>
  <c r="C3" i="48"/>
  <c r="B3" i="48"/>
  <c r="A3" i="48"/>
  <c r="G2" i="48"/>
  <c r="F2" i="48"/>
  <c r="E2" i="48"/>
  <c r="D2" i="48"/>
  <c r="C2" i="48"/>
  <c r="B2" i="48"/>
  <c r="A2" i="48"/>
  <c r="M2" i="52" l="1"/>
  <c r="R2" i="52" s="1"/>
  <c r="L2" i="52"/>
  <c r="M326" i="52"/>
  <c r="L3" i="52"/>
  <c r="O4" i="52"/>
  <c r="M6" i="52"/>
  <c r="P7" i="52"/>
  <c r="N9" i="52"/>
  <c r="L11" i="52"/>
  <c r="O12" i="52"/>
  <c r="M14" i="52"/>
  <c r="P15" i="52"/>
  <c r="N17" i="52"/>
  <c r="L19" i="52"/>
  <c r="O20" i="52"/>
  <c r="M22" i="52"/>
  <c r="P23" i="52"/>
  <c r="N25" i="52"/>
  <c r="L27" i="52"/>
  <c r="O28" i="52"/>
  <c r="M30" i="52"/>
  <c r="P31" i="52"/>
  <c r="N33" i="52"/>
  <c r="L35" i="52"/>
  <c r="O36" i="52"/>
  <c r="M38" i="52"/>
  <c r="P39" i="52"/>
  <c r="N41" i="52"/>
  <c r="L43" i="52"/>
  <c r="O44" i="52"/>
  <c r="M46" i="52"/>
  <c r="P47" i="52"/>
  <c r="N49" i="52"/>
  <c r="L51" i="52"/>
  <c r="O52" i="52"/>
  <c r="M54" i="52"/>
  <c r="P55" i="52"/>
  <c r="N57" i="52"/>
  <c r="L59" i="52"/>
  <c r="O60" i="52"/>
  <c r="M62" i="52"/>
  <c r="P63" i="52"/>
  <c r="N65" i="52"/>
  <c r="L67" i="52"/>
  <c r="O68" i="52"/>
  <c r="M70" i="52"/>
  <c r="P71" i="52"/>
  <c r="N73" i="52"/>
  <c r="L75" i="52"/>
  <c r="O76" i="52"/>
  <c r="M78" i="52"/>
  <c r="P79" i="52"/>
  <c r="N81" i="52"/>
  <c r="L83" i="52"/>
  <c r="O84" i="52"/>
  <c r="M86" i="52"/>
  <c r="P87" i="52"/>
  <c r="N89" i="52"/>
  <c r="L91" i="52"/>
  <c r="O92" i="52"/>
  <c r="M94" i="52"/>
  <c r="P95" i="52"/>
  <c r="N97" i="52"/>
  <c r="L99" i="52"/>
  <c r="O100" i="52"/>
  <c r="M102" i="52"/>
  <c r="P103" i="52"/>
  <c r="N105" i="52"/>
  <c r="L107" i="52"/>
  <c r="O108" i="52"/>
  <c r="M110" i="52"/>
  <c r="P111" i="52"/>
  <c r="N113" i="52"/>
  <c r="L115" i="52"/>
  <c r="O116" i="52"/>
  <c r="M118" i="52"/>
  <c r="P119" i="52"/>
  <c r="N121" i="52"/>
  <c r="L123" i="52"/>
  <c r="O124" i="52"/>
  <c r="M126" i="52"/>
  <c r="P127" i="52"/>
  <c r="N129" i="52"/>
  <c r="L131" i="52"/>
  <c r="O132" i="52"/>
  <c r="M134" i="52"/>
  <c r="P135" i="52"/>
  <c r="N137" i="52"/>
  <c r="L139" i="52"/>
  <c r="O140" i="52"/>
  <c r="M142" i="52"/>
  <c r="P143" i="52"/>
  <c r="N145" i="52"/>
  <c r="L147" i="52"/>
  <c r="O148" i="52"/>
  <c r="M150" i="52"/>
  <c r="P151" i="52"/>
  <c r="N153" i="52"/>
  <c r="L155" i="52"/>
  <c r="O156" i="52"/>
  <c r="M158" i="52"/>
  <c r="P159" i="52"/>
  <c r="N161" i="52"/>
  <c r="L163" i="52"/>
  <c r="O164" i="52"/>
  <c r="M166" i="52"/>
  <c r="P167" i="52"/>
  <c r="N169" i="52"/>
  <c r="L171" i="52"/>
  <c r="O172" i="52"/>
  <c r="M174" i="52"/>
  <c r="P175" i="52"/>
  <c r="N177" i="52"/>
  <c r="L179" i="52"/>
  <c r="O180" i="52"/>
  <c r="M182" i="52"/>
  <c r="P183" i="52"/>
  <c r="N185" i="52"/>
  <c r="L187" i="52"/>
  <c r="O188" i="52"/>
  <c r="M190" i="52"/>
  <c r="P191" i="52"/>
  <c r="N193" i="52"/>
  <c r="L195" i="52"/>
  <c r="O196" i="52"/>
  <c r="M198" i="52"/>
  <c r="P199" i="52"/>
  <c r="N201" i="52"/>
  <c r="L203" i="52"/>
  <c r="O204" i="52"/>
  <c r="M206" i="52"/>
  <c r="P207" i="52"/>
  <c r="N209" i="52"/>
  <c r="L211" i="52"/>
  <c r="O212" i="52"/>
  <c r="M214" i="52"/>
  <c r="P215" i="52"/>
  <c r="N217" i="52"/>
  <c r="L219" i="52"/>
  <c r="O220" i="52"/>
  <c r="M222" i="52"/>
  <c r="P223" i="52"/>
  <c r="N225" i="52"/>
  <c r="L227" i="52"/>
  <c r="O228" i="52"/>
  <c r="M230" i="52"/>
  <c r="P231" i="52"/>
  <c r="N233" i="52"/>
  <c r="L235" i="52"/>
  <c r="O236" i="52"/>
  <c r="M238" i="52"/>
  <c r="P239" i="52"/>
  <c r="N241" i="52"/>
  <c r="L243" i="52"/>
  <c r="O244" i="52"/>
  <c r="M246" i="52"/>
  <c r="P247" i="52"/>
  <c r="N249" i="52"/>
  <c r="L251" i="52"/>
  <c r="O252" i="52"/>
  <c r="M254" i="52"/>
  <c r="P255" i="52"/>
  <c r="N257" i="52"/>
  <c r="L259" i="52"/>
  <c r="O260" i="52"/>
  <c r="M262" i="52"/>
  <c r="P263" i="52"/>
  <c r="N265" i="52"/>
  <c r="L267" i="52"/>
  <c r="O268" i="52"/>
  <c r="M270" i="52"/>
  <c r="P271" i="52"/>
  <c r="N273" i="52"/>
  <c r="L275" i="52"/>
  <c r="O276" i="52"/>
  <c r="M278" i="52"/>
  <c r="P279" i="52"/>
  <c r="N281" i="52"/>
  <c r="L283" i="52"/>
  <c r="O284" i="52"/>
  <c r="M286" i="52"/>
  <c r="P287" i="52"/>
  <c r="N289" i="52"/>
  <c r="L291" i="52"/>
  <c r="O292" i="52"/>
  <c r="M294" i="52"/>
  <c r="P295" i="52"/>
  <c r="N297" i="52"/>
  <c r="L299" i="52"/>
  <c r="O300" i="52"/>
  <c r="M302" i="52"/>
  <c r="P303" i="52"/>
  <c r="N305" i="52"/>
  <c r="L307" i="52"/>
  <c r="O308" i="52"/>
  <c r="M310" i="52"/>
  <c r="P311" i="52"/>
  <c r="N313" i="52"/>
  <c r="L315" i="52"/>
  <c r="O316" i="52"/>
  <c r="M318" i="52"/>
  <c r="P319" i="52"/>
  <c r="N321" i="52"/>
  <c r="L323" i="52"/>
  <c r="O324" i="52"/>
  <c r="O3" i="52"/>
  <c r="M5" i="52"/>
  <c r="P6" i="52"/>
  <c r="P327" i="52"/>
  <c r="N326" i="52"/>
  <c r="M3" i="52"/>
  <c r="P4" i="52"/>
  <c r="N6" i="52"/>
  <c r="L8" i="52"/>
  <c r="O9" i="52"/>
  <c r="M11" i="52"/>
  <c r="P12" i="52"/>
  <c r="N14" i="52"/>
  <c r="L16" i="52"/>
  <c r="O17" i="52"/>
  <c r="M19" i="52"/>
  <c r="P20" i="52"/>
  <c r="N22" i="52"/>
  <c r="L24" i="52"/>
  <c r="O25" i="52"/>
  <c r="M27" i="52"/>
  <c r="P28" i="52"/>
  <c r="N30" i="52"/>
  <c r="L32" i="52"/>
  <c r="O33" i="52"/>
  <c r="M35" i="52"/>
  <c r="P36" i="52"/>
  <c r="N38" i="52"/>
  <c r="L40" i="52"/>
  <c r="O41" i="52"/>
  <c r="M43" i="52"/>
  <c r="P44" i="52"/>
  <c r="N46" i="52"/>
  <c r="L48" i="52"/>
  <c r="O49" i="52"/>
  <c r="M51" i="52"/>
  <c r="P52" i="52"/>
  <c r="N54" i="52"/>
  <c r="L56" i="52"/>
  <c r="O57" i="52"/>
  <c r="M59" i="52"/>
  <c r="P60" i="52"/>
  <c r="M457" i="52"/>
  <c r="L327" i="52"/>
  <c r="N8" i="52"/>
  <c r="M13" i="52"/>
  <c r="L18" i="52"/>
  <c r="P22" i="52"/>
  <c r="O27" i="52"/>
  <c r="N32" i="52"/>
  <c r="M37" i="52"/>
  <c r="L42" i="52"/>
  <c r="P46" i="52"/>
  <c r="O51" i="52"/>
  <c r="N56" i="52"/>
  <c r="M61" i="52"/>
  <c r="L66" i="52"/>
  <c r="P70" i="52"/>
  <c r="N72" i="52"/>
  <c r="M77" i="52"/>
  <c r="N80" i="52"/>
  <c r="M85" i="52"/>
  <c r="L90" i="52"/>
  <c r="P94" i="52"/>
  <c r="O99" i="52"/>
  <c r="N104" i="52"/>
  <c r="P110" i="52"/>
  <c r="O115" i="52"/>
  <c r="N120" i="52"/>
  <c r="M125" i="52"/>
  <c r="N128" i="52"/>
  <c r="M133" i="52"/>
  <c r="L138" i="52"/>
  <c r="N144" i="52"/>
  <c r="M149" i="52"/>
  <c r="L154" i="52"/>
  <c r="P158" i="52"/>
  <c r="O163" i="52"/>
  <c r="N168" i="52"/>
  <c r="M173" i="52"/>
  <c r="L178" i="52"/>
  <c r="P182" i="52"/>
  <c r="O187" i="52"/>
  <c r="N192" i="52"/>
  <c r="P198" i="52"/>
  <c r="O203" i="52"/>
  <c r="N208" i="52"/>
  <c r="M213" i="52"/>
  <c r="L218" i="52"/>
  <c r="P222" i="52"/>
  <c r="O227" i="52"/>
  <c r="N232" i="52"/>
  <c r="P238" i="52"/>
  <c r="L242" i="52"/>
  <c r="P246" i="52"/>
  <c r="O251" i="52"/>
  <c r="N256" i="52"/>
  <c r="M261" i="52"/>
  <c r="N264" i="52"/>
  <c r="M269" i="52"/>
  <c r="L274" i="52"/>
  <c r="P278" i="52"/>
  <c r="O283" i="52"/>
  <c r="N288" i="52"/>
  <c r="M293" i="52"/>
  <c r="L298" i="52"/>
  <c r="P302" i="52"/>
  <c r="O307" i="52"/>
  <c r="N312" i="52"/>
  <c r="M317" i="52"/>
  <c r="L322" i="52"/>
  <c r="P326" i="52"/>
  <c r="O331" i="52"/>
  <c r="N336" i="52"/>
  <c r="M341" i="52"/>
  <c r="L346" i="52"/>
  <c r="P350" i="52"/>
  <c r="O355" i="52"/>
  <c r="N360" i="52"/>
  <c r="M365" i="52"/>
  <c r="L370" i="52"/>
  <c r="P374" i="52"/>
  <c r="O378" i="52"/>
  <c r="N383" i="52"/>
  <c r="M385" i="52"/>
  <c r="L390" i="52"/>
  <c r="P394" i="52"/>
  <c r="O399" i="52"/>
  <c r="N404" i="52"/>
  <c r="M409" i="52"/>
  <c r="L414" i="52"/>
  <c r="P418" i="52"/>
  <c r="O423" i="52"/>
  <c r="P426" i="52"/>
  <c r="O431" i="52"/>
  <c r="N436" i="52"/>
  <c r="M441" i="52"/>
  <c r="L446" i="52"/>
  <c r="P450" i="52"/>
  <c r="N452" i="52"/>
  <c r="L7" i="52"/>
  <c r="P11" i="52"/>
  <c r="O16" i="52"/>
  <c r="N21" i="52"/>
  <c r="M26" i="52"/>
  <c r="L31" i="52"/>
  <c r="P35" i="52"/>
  <c r="O40" i="52"/>
  <c r="N45" i="52"/>
  <c r="M50" i="52"/>
  <c r="L55" i="52"/>
  <c r="P59" i="52"/>
  <c r="O64" i="52"/>
  <c r="N69" i="52"/>
  <c r="P75" i="52"/>
  <c r="O80" i="52"/>
  <c r="N85" i="52"/>
  <c r="M90" i="52"/>
  <c r="L95" i="52"/>
  <c r="P99" i="52"/>
  <c r="L103" i="52"/>
  <c r="P107" i="52"/>
  <c r="O112" i="52"/>
  <c r="N117" i="52"/>
  <c r="M122" i="52"/>
  <c r="L127" i="52"/>
  <c r="P131" i="52"/>
  <c r="O136" i="52"/>
  <c r="N141" i="52"/>
  <c r="M146" i="52"/>
  <c r="L151" i="52"/>
  <c r="P155" i="52"/>
  <c r="O160" i="52"/>
  <c r="N165" i="52"/>
  <c r="M170" i="52"/>
  <c r="L175" i="52"/>
  <c r="P179" i="52"/>
  <c r="O184" i="52"/>
  <c r="N189" i="52"/>
  <c r="M194" i="52"/>
  <c r="L199" i="52"/>
  <c r="P203" i="52"/>
  <c r="O208" i="52"/>
  <c r="N213" i="52"/>
  <c r="M218" i="52"/>
  <c r="L223" i="52"/>
  <c r="M226" i="52"/>
  <c r="O232" i="52"/>
  <c r="N237" i="52"/>
  <c r="M242" i="52"/>
  <c r="L247" i="52"/>
  <c r="P251" i="52"/>
  <c r="M258" i="52"/>
  <c r="L263" i="52"/>
  <c r="N269" i="52"/>
  <c r="M282" i="52"/>
  <c r="P323" i="52"/>
  <c r="L10" i="52"/>
  <c r="P14" i="52"/>
  <c r="O19" i="52"/>
  <c r="N24" i="52"/>
  <c r="M29" i="52"/>
  <c r="L34" i="52"/>
  <c r="P38" i="52"/>
  <c r="O43" i="52"/>
  <c r="N48" i="52"/>
  <c r="M53" i="52"/>
  <c r="L58" i="52"/>
  <c r="P62" i="52"/>
  <c r="O67" i="52"/>
  <c r="O75" i="52"/>
  <c r="L82" i="52"/>
  <c r="P86" i="52"/>
  <c r="O91" i="52"/>
  <c r="N96" i="52"/>
  <c r="M101" i="52"/>
  <c r="L106" i="52"/>
  <c r="M109" i="52"/>
  <c r="L114" i="52"/>
  <c r="P118" i="52"/>
  <c r="O123" i="52"/>
  <c r="L130" i="52"/>
  <c r="P134" i="52"/>
  <c r="O139" i="52"/>
  <c r="P142" i="52"/>
  <c r="O147" i="52"/>
  <c r="N152" i="52"/>
  <c r="M157" i="52"/>
  <c r="L162" i="52"/>
  <c r="P166" i="52"/>
  <c r="O171" i="52"/>
  <c r="N176" i="52"/>
  <c r="M181" i="52"/>
  <c r="L186" i="52"/>
  <c r="P190" i="52"/>
  <c r="O195" i="52"/>
  <c r="N200" i="52"/>
  <c r="M205" i="52"/>
  <c r="L210" i="52"/>
  <c r="P214" i="52"/>
  <c r="O219" i="52"/>
  <c r="N224" i="52"/>
  <c r="M229" i="52"/>
  <c r="L234" i="52"/>
  <c r="M237" i="52"/>
  <c r="O243" i="52"/>
  <c r="N248" i="52"/>
  <c r="M253" i="52"/>
  <c r="L258" i="52"/>
  <c r="P262" i="52"/>
  <c r="O267" i="52"/>
  <c r="N272" i="52"/>
  <c r="M277" i="52"/>
  <c r="L282" i="52"/>
  <c r="P286" i="52"/>
  <c r="O291" i="52"/>
  <c r="N296" i="52"/>
  <c r="M301" i="52"/>
  <c r="L306" i="52"/>
  <c r="P310" i="52"/>
  <c r="O315" i="52"/>
  <c r="N320" i="52"/>
  <c r="M325" i="52"/>
  <c r="L330" i="52"/>
  <c r="P334" i="52"/>
  <c r="O339" i="52"/>
  <c r="N344" i="52"/>
  <c r="M349" i="52"/>
  <c r="L354" i="52"/>
  <c r="P358" i="52"/>
  <c r="O363" i="52"/>
  <c r="N368" i="52"/>
  <c r="M373" i="52"/>
  <c r="P381" i="52"/>
  <c r="N388" i="52"/>
  <c r="M393" i="52"/>
  <c r="L398" i="52"/>
  <c r="P402" i="52"/>
  <c r="O407" i="52"/>
  <c r="N412" i="52"/>
  <c r="M417" i="52"/>
  <c r="L422" i="52"/>
  <c r="N428" i="52"/>
  <c r="M433" i="52"/>
  <c r="L438" i="52"/>
  <c r="P442" i="52"/>
  <c r="O447" i="52"/>
  <c r="O455" i="52"/>
  <c r="N5" i="52"/>
  <c r="M10" i="52"/>
  <c r="L15" i="52"/>
  <c r="P19" i="52"/>
  <c r="O24" i="52"/>
  <c r="N29" i="52"/>
  <c r="M34" i="52"/>
  <c r="L39" i="52"/>
  <c r="P43" i="52"/>
  <c r="O48" i="52"/>
  <c r="N53" i="52"/>
  <c r="M58" i="52"/>
  <c r="L63" i="52"/>
  <c r="P67" i="52"/>
  <c r="M74" i="52"/>
  <c r="L79" i="52"/>
  <c r="P83" i="52"/>
  <c r="O88" i="52"/>
  <c r="N93" i="52"/>
  <c r="M98" i="52"/>
  <c r="O104" i="52"/>
  <c r="N109" i="52"/>
  <c r="M114" i="52"/>
  <c r="L119" i="52"/>
  <c r="P123" i="52"/>
  <c r="O128" i="52"/>
  <c r="N133" i="52"/>
  <c r="M138" i="52"/>
  <c r="L143" i="52"/>
  <c r="P147" i="52"/>
  <c r="O152" i="52"/>
  <c r="N157" i="52"/>
  <c r="M162" i="52"/>
  <c r="L167" i="52"/>
  <c r="P171" i="52"/>
  <c r="M178" i="52"/>
  <c r="L183" i="52"/>
  <c r="P187" i="52"/>
  <c r="O192" i="52"/>
  <c r="P195" i="52"/>
  <c r="O200" i="52"/>
  <c r="N205" i="52"/>
  <c r="M210" i="52"/>
  <c r="L215" i="52"/>
  <c r="P219" i="52"/>
  <c r="O224" i="52"/>
  <c r="N229" i="52"/>
  <c r="M234" i="52"/>
  <c r="L239" i="52"/>
  <c r="P243" i="52"/>
  <c r="O248" i="52"/>
  <c r="N253" i="52"/>
  <c r="O256" i="52"/>
  <c r="N261" i="52"/>
  <c r="M266" i="52"/>
  <c r="L271" i="52"/>
  <c r="M274" i="52"/>
  <c r="N277" i="52"/>
  <c r="O280" i="52"/>
  <c r="N285" i="52"/>
  <c r="O288" i="52"/>
  <c r="P291" i="52"/>
  <c r="L295" i="52"/>
  <c r="M298" i="52"/>
  <c r="N301" i="52"/>
  <c r="O304" i="52"/>
  <c r="P307" i="52"/>
  <c r="L311" i="52"/>
  <c r="M314" i="52"/>
  <c r="N317" i="52"/>
  <c r="O320" i="52"/>
  <c r="M322" i="52"/>
  <c r="O11" i="52"/>
  <c r="N16" i="52"/>
  <c r="M21" i="52"/>
  <c r="L26" i="52"/>
  <c r="P30" i="52"/>
  <c r="O35" i="52"/>
  <c r="N40" i="52"/>
  <c r="M45" i="52"/>
  <c r="L50" i="52"/>
  <c r="P54" i="52"/>
  <c r="O59" i="52"/>
  <c r="N64" i="52"/>
  <c r="M69" i="52"/>
  <c r="L74" i="52"/>
  <c r="P78" i="52"/>
  <c r="O83" i="52"/>
  <c r="N88" i="52"/>
  <c r="M93" i="52"/>
  <c r="L98" i="52"/>
  <c r="P102" i="52"/>
  <c r="O107" i="52"/>
  <c r="N112" i="52"/>
  <c r="M117" i="52"/>
  <c r="L122" i="52"/>
  <c r="P126" i="52"/>
  <c r="O131" i="52"/>
  <c r="N136" i="52"/>
  <c r="M141" i="52"/>
  <c r="L146" i="52"/>
  <c r="P150" i="52"/>
  <c r="O155" i="52"/>
  <c r="N160" i="52"/>
  <c r="M165" i="52"/>
  <c r="L170" i="52"/>
  <c r="P174" i="52"/>
  <c r="O179" i="52"/>
  <c r="N184" i="52"/>
  <c r="M189" i="52"/>
  <c r="L194" i="52"/>
  <c r="M197" i="52"/>
  <c r="L202" i="52"/>
  <c r="P206" i="52"/>
  <c r="O211" i="52"/>
  <c r="N216" i="52"/>
  <c r="M221" i="52"/>
  <c r="L226" i="52"/>
  <c r="P230" i="52"/>
  <c r="O235" i="52"/>
  <c r="N240" i="52"/>
  <c r="M245" i="52"/>
  <c r="L250" i="52"/>
  <c r="P254" i="52"/>
  <c r="O259" i="52"/>
  <c r="L266" i="52"/>
  <c r="P270" i="52"/>
  <c r="O275" i="52"/>
  <c r="N280" i="52"/>
  <c r="M285" i="52"/>
  <c r="L290" i="52"/>
  <c r="P294" i="52"/>
  <c r="O299" i="52"/>
  <c r="N304" i="52"/>
  <c r="M309" i="52"/>
  <c r="L314" i="52"/>
  <c r="P318" i="52"/>
  <c r="O323" i="52"/>
  <c r="N328" i="52"/>
  <c r="M333" i="52"/>
  <c r="L338" i="52"/>
  <c r="P342" i="52"/>
  <c r="O347" i="52"/>
  <c r="N352" i="52"/>
  <c r="M357" i="52"/>
  <c r="L362" i="52"/>
  <c r="P366" i="52"/>
  <c r="O371" i="52"/>
  <c r="N376" i="52"/>
  <c r="M380" i="52"/>
  <c r="P386" i="52"/>
  <c r="O391" i="52"/>
  <c r="N396" i="52"/>
  <c r="M401" i="52"/>
  <c r="L406" i="52"/>
  <c r="P410" i="52"/>
  <c r="O415" i="52"/>
  <c r="N420" i="52"/>
  <c r="M425" i="52"/>
  <c r="L430" i="52"/>
  <c r="P434" i="52"/>
  <c r="O439" i="52"/>
  <c r="N444" i="52"/>
  <c r="M449" i="52"/>
  <c r="L454" i="52"/>
  <c r="P3" i="52"/>
  <c r="O8" i="52"/>
  <c r="N13" i="52"/>
  <c r="M18" i="52"/>
  <c r="L23" i="52"/>
  <c r="P27" i="52"/>
  <c r="O32" i="52"/>
  <c r="N37" i="52"/>
  <c r="M42" i="52"/>
  <c r="L47" i="52"/>
  <c r="P51" i="52"/>
  <c r="O56" i="52"/>
  <c r="N61" i="52"/>
  <c r="M66" i="52"/>
  <c r="L71" i="52"/>
  <c r="O72" i="52"/>
  <c r="N77" i="52"/>
  <c r="M82" i="52"/>
  <c r="L87" i="52"/>
  <c r="P91" i="52"/>
  <c r="O96" i="52"/>
  <c r="N101" i="52"/>
  <c r="M106" i="52"/>
  <c r="L111" i="52"/>
  <c r="P115" i="52"/>
  <c r="O120" i="52"/>
  <c r="N125" i="52"/>
  <c r="M130" i="52"/>
  <c r="L135" i="52"/>
  <c r="P139" i="52"/>
  <c r="O144" i="52"/>
  <c r="N149" i="52"/>
  <c r="M154" i="52"/>
  <c r="L159" i="52"/>
  <c r="P163" i="52"/>
  <c r="O168" i="52"/>
  <c r="N173" i="52"/>
  <c r="O176" i="52"/>
  <c r="N181" i="52"/>
  <c r="M186" i="52"/>
  <c r="L191" i="52"/>
  <c r="N197" i="52"/>
  <c r="M202" i="52"/>
  <c r="L207" i="52"/>
  <c r="P211" i="52"/>
  <c r="O216" i="52"/>
  <c r="N221" i="52"/>
  <c r="P227" i="52"/>
  <c r="L231" i="52"/>
  <c r="P235" i="52"/>
  <c r="O240" i="52"/>
  <c r="N245" i="52"/>
  <c r="M250" i="52"/>
  <c r="L255" i="52"/>
  <c r="P259" i="52"/>
  <c r="O264" i="52"/>
  <c r="P267" i="52"/>
  <c r="O272" i="52"/>
  <c r="P275" i="52"/>
  <c r="L279" i="52"/>
  <c r="P283" i="52"/>
  <c r="L287" i="52"/>
  <c r="M290" i="52"/>
  <c r="N293" i="52"/>
  <c r="O296" i="52"/>
  <c r="P299" i="52"/>
  <c r="L303" i="52"/>
  <c r="M306" i="52"/>
  <c r="N309" i="52"/>
  <c r="O312" i="52"/>
  <c r="P315" i="52"/>
  <c r="L319" i="52"/>
  <c r="N325" i="52"/>
  <c r="N62" i="52"/>
  <c r="L64" i="52"/>
  <c r="O65" i="52"/>
  <c r="M67" i="52"/>
  <c r="P68" i="52"/>
  <c r="N70" i="52"/>
  <c r="L72" i="52"/>
  <c r="O73" i="52"/>
  <c r="M75" i="52"/>
  <c r="P76" i="52"/>
  <c r="N78" i="52"/>
  <c r="L80" i="52"/>
  <c r="O81" i="52"/>
  <c r="M83" i="52"/>
  <c r="P84" i="52"/>
  <c r="N86" i="52"/>
  <c r="L88" i="52"/>
  <c r="O89" i="52"/>
  <c r="M91" i="52"/>
  <c r="P92" i="52"/>
  <c r="N94" i="52"/>
  <c r="L96" i="52"/>
  <c r="O97" i="52"/>
  <c r="M99" i="52"/>
  <c r="P100" i="52"/>
  <c r="N102" i="52"/>
  <c r="L104" i="52"/>
  <c r="O105" i="52"/>
  <c r="M107" i="52"/>
  <c r="P108" i="52"/>
  <c r="N110" i="52"/>
  <c r="L112" i="52"/>
  <c r="O113" i="52"/>
  <c r="M115" i="52"/>
  <c r="P116" i="52"/>
  <c r="N118" i="52"/>
  <c r="L120" i="52"/>
  <c r="O121" i="52"/>
  <c r="M123" i="52"/>
  <c r="P124" i="52"/>
  <c r="N126" i="52"/>
  <c r="L128" i="52"/>
  <c r="O129" i="52"/>
  <c r="M131" i="52"/>
  <c r="P132" i="52"/>
  <c r="N134" i="52"/>
  <c r="L136" i="52"/>
  <c r="O137" i="52"/>
  <c r="M139" i="52"/>
  <c r="P140" i="52"/>
  <c r="N142" i="52"/>
  <c r="L144" i="52"/>
  <c r="O145" i="52"/>
  <c r="M147" i="52"/>
  <c r="P148" i="52"/>
  <c r="N150" i="52"/>
  <c r="L152" i="52"/>
  <c r="O153" i="52"/>
  <c r="M155" i="52"/>
  <c r="P156" i="52"/>
  <c r="N158" i="52"/>
  <c r="L160" i="52"/>
  <c r="O161" i="52"/>
  <c r="M163" i="52"/>
  <c r="P164" i="52"/>
  <c r="N166" i="52"/>
  <c r="L168" i="52"/>
  <c r="O169" i="52"/>
  <c r="M171" i="52"/>
  <c r="P172" i="52"/>
  <c r="N174" i="52"/>
  <c r="L176" i="52"/>
  <c r="O177" i="52"/>
  <c r="M179" i="52"/>
  <c r="P180" i="52"/>
  <c r="N182" i="52"/>
  <c r="L184" i="52"/>
  <c r="O185" i="52"/>
  <c r="M187" i="52"/>
  <c r="P188" i="52"/>
  <c r="N190" i="52"/>
  <c r="L192" i="52"/>
  <c r="O193" i="52"/>
  <c r="M195" i="52"/>
  <c r="P196" i="52"/>
  <c r="N198" i="52"/>
  <c r="L200" i="52"/>
  <c r="O201" i="52"/>
  <c r="M203" i="52"/>
  <c r="P204" i="52"/>
  <c r="N206" i="52"/>
  <c r="L208" i="52"/>
  <c r="O209" i="52"/>
  <c r="M211" i="52"/>
  <c r="P212" i="52"/>
  <c r="N214" i="52"/>
  <c r="L216" i="52"/>
  <c r="O217" i="52"/>
  <c r="M219" i="52"/>
  <c r="P220" i="52"/>
  <c r="N222" i="52"/>
  <c r="L224" i="52"/>
  <c r="O225" i="52"/>
  <c r="M227" i="52"/>
  <c r="P228" i="52"/>
  <c r="N230" i="52"/>
  <c r="L232" i="52"/>
  <c r="O233" i="52"/>
  <c r="M235" i="52"/>
  <c r="P236" i="52"/>
  <c r="N238" i="52"/>
  <c r="L240" i="52"/>
  <c r="O241" i="52"/>
  <c r="M243" i="52"/>
  <c r="P244" i="52"/>
  <c r="N246" i="52"/>
  <c r="L248" i="52"/>
  <c r="O249" i="52"/>
  <c r="M251" i="52"/>
  <c r="P252" i="52"/>
  <c r="N254" i="52"/>
  <c r="L256" i="52"/>
  <c r="O257" i="52"/>
  <c r="M259" i="52"/>
  <c r="P260" i="52"/>
  <c r="N262" i="52"/>
  <c r="L264" i="52"/>
  <c r="O265" i="52"/>
  <c r="M267" i="52"/>
  <c r="P268" i="52"/>
  <c r="N270" i="52"/>
  <c r="L272" i="52"/>
  <c r="O273" i="52"/>
  <c r="M275" i="52"/>
  <c r="P276" i="52"/>
  <c r="N278" i="52"/>
  <c r="L280" i="52"/>
  <c r="O281" i="52"/>
  <c r="M283" i="52"/>
  <c r="P284" i="52"/>
  <c r="N286" i="52"/>
  <c r="L288" i="52"/>
  <c r="O289" i="52"/>
  <c r="M291" i="52"/>
  <c r="P292" i="52"/>
  <c r="N294" i="52"/>
  <c r="L296" i="52"/>
  <c r="O297" i="52"/>
  <c r="M299" i="52"/>
  <c r="P300" i="52"/>
  <c r="N302" i="52"/>
  <c r="L304" i="52"/>
  <c r="O305" i="52"/>
  <c r="M307" i="52"/>
  <c r="P308" i="52"/>
  <c r="N310" i="52"/>
  <c r="L312" i="52"/>
  <c r="O313" i="52"/>
  <c r="M315" i="52"/>
  <c r="P316" i="52"/>
  <c r="N318" i="52"/>
  <c r="L320" i="52"/>
  <c r="O321" i="52"/>
  <c r="M323" i="52"/>
  <c r="P324" i="52"/>
  <c r="N2" i="52"/>
  <c r="L4" i="52"/>
  <c r="O5" i="52"/>
  <c r="M7" i="52"/>
  <c r="P8" i="52"/>
  <c r="N10" i="52"/>
  <c r="L12" i="52"/>
  <c r="O13" i="52"/>
  <c r="M15" i="52"/>
  <c r="P16" i="52"/>
  <c r="N18" i="52"/>
  <c r="L20" i="52"/>
  <c r="O21" i="52"/>
  <c r="M23" i="52"/>
  <c r="P24" i="52"/>
  <c r="N26" i="52"/>
  <c r="L28" i="52"/>
  <c r="O29" i="52"/>
  <c r="M31" i="52"/>
  <c r="P32" i="52"/>
  <c r="N34" i="52"/>
  <c r="L36" i="52"/>
  <c r="O37" i="52"/>
  <c r="M39" i="52"/>
  <c r="P40" i="52"/>
  <c r="N42" i="52"/>
  <c r="L44" i="52"/>
  <c r="O45" i="52"/>
  <c r="M47" i="52"/>
  <c r="P48" i="52"/>
  <c r="N50" i="52"/>
  <c r="L52" i="52"/>
  <c r="O53" i="52"/>
  <c r="M55" i="52"/>
  <c r="P56" i="52"/>
  <c r="N58" i="52"/>
  <c r="L60" i="52"/>
  <c r="O61" i="52"/>
  <c r="M63" i="52"/>
  <c r="P64" i="52"/>
  <c r="N66" i="52"/>
  <c r="L68" i="52"/>
  <c r="O69" i="52"/>
  <c r="M71" i="52"/>
  <c r="P72" i="52"/>
  <c r="N74" i="52"/>
  <c r="L76" i="52"/>
  <c r="O77" i="52"/>
  <c r="M79" i="52"/>
  <c r="P80" i="52"/>
  <c r="N82" i="52"/>
  <c r="L84" i="52"/>
  <c r="O85" i="52"/>
  <c r="M87" i="52"/>
  <c r="P88" i="52"/>
  <c r="N90" i="52"/>
  <c r="L92" i="52"/>
  <c r="O93" i="52"/>
  <c r="M95" i="52"/>
  <c r="P96" i="52"/>
  <c r="N98" i="52"/>
  <c r="L100" i="52"/>
  <c r="O101" i="52"/>
  <c r="M103" i="52"/>
  <c r="P104" i="52"/>
  <c r="N106" i="52"/>
  <c r="L108" i="52"/>
  <c r="O109" i="52"/>
  <c r="M111" i="52"/>
  <c r="P112" i="52"/>
  <c r="N114" i="52"/>
  <c r="L116" i="52"/>
  <c r="O117" i="52"/>
  <c r="M119" i="52"/>
  <c r="P120" i="52"/>
  <c r="N122" i="52"/>
  <c r="L124" i="52"/>
  <c r="O125" i="52"/>
  <c r="M127" i="52"/>
  <c r="P128" i="52"/>
  <c r="N130" i="52"/>
  <c r="L132" i="52"/>
  <c r="O133" i="52"/>
  <c r="M135" i="52"/>
  <c r="P136" i="52"/>
  <c r="N138" i="52"/>
  <c r="L140" i="52"/>
  <c r="O141" i="52"/>
  <c r="M143" i="52"/>
  <c r="P144" i="52"/>
  <c r="N146" i="52"/>
  <c r="L148" i="52"/>
  <c r="O149" i="52"/>
  <c r="M151" i="52"/>
  <c r="P152" i="52"/>
  <c r="N154" i="52"/>
  <c r="L156" i="52"/>
  <c r="O157" i="52"/>
  <c r="M159" i="52"/>
  <c r="P160" i="52"/>
  <c r="N162" i="52"/>
  <c r="L164" i="52"/>
  <c r="O165" i="52"/>
  <c r="M167" i="52"/>
  <c r="P168" i="52"/>
  <c r="N170" i="52"/>
  <c r="L172" i="52"/>
  <c r="O173" i="52"/>
  <c r="M175" i="52"/>
  <c r="P176" i="52"/>
  <c r="N178" i="52"/>
  <c r="L180" i="52"/>
  <c r="O181" i="52"/>
  <c r="M183" i="52"/>
  <c r="P184" i="52"/>
  <c r="N186" i="52"/>
  <c r="L188" i="52"/>
  <c r="O189" i="52"/>
  <c r="M191" i="52"/>
  <c r="P192" i="52"/>
  <c r="N194" i="52"/>
  <c r="L196" i="52"/>
  <c r="O197" i="52"/>
  <c r="M199" i="52"/>
  <c r="N329" i="52"/>
  <c r="L331" i="52"/>
  <c r="O332" i="52"/>
  <c r="M334" i="52"/>
  <c r="P335" i="52"/>
  <c r="N337" i="52"/>
  <c r="L339" i="52"/>
  <c r="O340" i="52"/>
  <c r="M342" i="52"/>
  <c r="P343" i="52"/>
  <c r="N345" i="52"/>
  <c r="L347" i="52"/>
  <c r="O348" i="52"/>
  <c r="M350" i="52"/>
  <c r="P351" i="52"/>
  <c r="N353" i="52"/>
  <c r="L355" i="52"/>
  <c r="O356" i="52"/>
  <c r="M358" i="52"/>
  <c r="P359" i="52"/>
  <c r="N361" i="52"/>
  <c r="L363" i="52"/>
  <c r="O364" i="52"/>
  <c r="M366" i="52"/>
  <c r="P367" i="52"/>
  <c r="N369" i="52"/>
  <c r="L371" i="52"/>
  <c r="O372" i="52"/>
  <c r="M374" i="52"/>
  <c r="P375" i="52"/>
  <c r="N377" i="52"/>
  <c r="L378" i="52"/>
  <c r="O379" i="52"/>
  <c r="M381" i="52"/>
  <c r="P382" i="52"/>
  <c r="N384" i="52"/>
  <c r="M386" i="52"/>
  <c r="P387" i="52"/>
  <c r="N389" i="52"/>
  <c r="L391" i="52"/>
  <c r="O392" i="52"/>
  <c r="M394" i="52"/>
  <c r="P395" i="52"/>
  <c r="N397" i="52"/>
  <c r="L399" i="52"/>
  <c r="O400" i="52"/>
  <c r="M402" i="52"/>
  <c r="P403" i="52"/>
  <c r="N405" i="52"/>
  <c r="L407" i="52"/>
  <c r="O408" i="52"/>
  <c r="M410" i="52"/>
  <c r="P411" i="52"/>
  <c r="N413" i="52"/>
  <c r="L415" i="52"/>
  <c r="O416" i="52"/>
  <c r="M418" i="52"/>
  <c r="P419" i="52"/>
  <c r="N421" i="52"/>
  <c r="L423" i="52"/>
  <c r="O424" i="52"/>
  <c r="M426" i="52"/>
  <c r="P427" i="52"/>
  <c r="N429" i="52"/>
  <c r="L431" i="52"/>
  <c r="O432" i="52"/>
  <c r="M434" i="52"/>
  <c r="P435" i="52"/>
  <c r="N437" i="52"/>
  <c r="L439" i="52"/>
  <c r="O440" i="52"/>
  <c r="M442" i="52"/>
  <c r="P443" i="52"/>
  <c r="N445" i="52"/>
  <c r="L447" i="52"/>
  <c r="O448" i="52"/>
  <c r="M450" i="52"/>
  <c r="P451" i="52"/>
  <c r="N453" i="52"/>
  <c r="L455" i="52"/>
  <c r="O456" i="52"/>
  <c r="M458" i="52"/>
  <c r="P459" i="52"/>
  <c r="L328" i="52"/>
  <c r="P458" i="52"/>
  <c r="O328" i="52"/>
  <c r="P200" i="52"/>
  <c r="N202" i="52"/>
  <c r="L204" i="52"/>
  <c r="O205" i="52"/>
  <c r="M207" i="52"/>
  <c r="P208" i="52"/>
  <c r="N210" i="52"/>
  <c r="L212" i="52"/>
  <c r="O213" i="52"/>
  <c r="M215" i="52"/>
  <c r="P216" i="52"/>
  <c r="N218" i="52"/>
  <c r="L220" i="52"/>
  <c r="O221" i="52"/>
  <c r="M223" i="52"/>
  <c r="P224" i="52"/>
  <c r="N226" i="52"/>
  <c r="L228" i="52"/>
  <c r="O229" i="52"/>
  <c r="M231" i="52"/>
  <c r="P232" i="52"/>
  <c r="N234" i="52"/>
  <c r="L236" i="52"/>
  <c r="O237" i="52"/>
  <c r="M239" i="52"/>
  <c r="P240" i="52"/>
  <c r="N242" i="52"/>
  <c r="L244" i="52"/>
  <c r="O245" i="52"/>
  <c r="M247" i="52"/>
  <c r="P248" i="52"/>
  <c r="N250" i="52"/>
  <c r="L252" i="52"/>
  <c r="O253" i="52"/>
  <c r="M255" i="52"/>
  <c r="P256" i="52"/>
  <c r="N258" i="52"/>
  <c r="L260" i="52"/>
  <c r="O261" i="52"/>
  <c r="M263" i="52"/>
  <c r="P264" i="52"/>
  <c r="N266" i="52"/>
  <c r="L268" i="52"/>
  <c r="O269" i="52"/>
  <c r="M271" i="52"/>
  <c r="P272" i="52"/>
  <c r="N274" i="52"/>
  <c r="L276" i="52"/>
  <c r="O277" i="52"/>
  <c r="M279" i="52"/>
  <c r="P280" i="52"/>
  <c r="N282" i="52"/>
  <c r="L284" i="52"/>
  <c r="O285" i="52"/>
  <c r="M287" i="52"/>
  <c r="P288" i="52"/>
  <c r="N290" i="52"/>
  <c r="L292" i="52"/>
  <c r="O293" i="52"/>
  <c r="M295" i="52"/>
  <c r="P296" i="52"/>
  <c r="N298" i="52"/>
  <c r="L300" i="52"/>
  <c r="O301" i="52"/>
  <c r="M303" i="52"/>
  <c r="P304" i="52"/>
  <c r="N306" i="52"/>
  <c r="L308" i="52"/>
  <c r="O309" i="52"/>
  <c r="M311" i="52"/>
  <c r="P312" i="52"/>
  <c r="N314" i="52"/>
  <c r="L316" i="52"/>
  <c r="O317" i="52"/>
  <c r="M319" i="52"/>
  <c r="P320" i="52"/>
  <c r="N322" i="52"/>
  <c r="L324" i="52"/>
  <c r="O325" i="52"/>
  <c r="M327" i="52"/>
  <c r="P328" i="52"/>
  <c r="N3" i="52"/>
  <c r="L5" i="52"/>
  <c r="O6" i="52"/>
  <c r="M8" i="52"/>
  <c r="P9" i="52"/>
  <c r="N11" i="52"/>
  <c r="L13" i="52"/>
  <c r="O14" i="52"/>
  <c r="M16" i="52"/>
  <c r="P17" i="52"/>
  <c r="N19" i="52"/>
  <c r="L21" i="52"/>
  <c r="O22" i="52"/>
  <c r="M24" i="52"/>
  <c r="P25" i="52"/>
  <c r="N27" i="52"/>
  <c r="L29" i="52"/>
  <c r="O30" i="52"/>
  <c r="M32" i="52"/>
  <c r="P33" i="52"/>
  <c r="N35" i="52"/>
  <c r="L37" i="52"/>
  <c r="O38" i="52"/>
  <c r="M40" i="52"/>
  <c r="P41" i="52"/>
  <c r="N43" i="52"/>
  <c r="L45" i="52"/>
  <c r="O46" i="52"/>
  <c r="M48" i="52"/>
  <c r="P49" i="52"/>
  <c r="N51" i="52"/>
  <c r="L53" i="52"/>
  <c r="O54" i="52"/>
  <c r="M56" i="52"/>
  <c r="P57" i="52"/>
  <c r="N59" i="52"/>
  <c r="L61" i="52"/>
  <c r="O62" i="52"/>
  <c r="M64" i="52"/>
  <c r="P65" i="52"/>
  <c r="N67" i="52"/>
  <c r="L69" i="52"/>
  <c r="O70" i="52"/>
  <c r="M72" i="52"/>
  <c r="P73" i="52"/>
  <c r="N75" i="52"/>
  <c r="L77" i="52"/>
  <c r="O78" i="52"/>
  <c r="M80" i="52"/>
  <c r="P81" i="52"/>
  <c r="N83" i="52"/>
  <c r="L85" i="52"/>
  <c r="O86" i="52"/>
  <c r="M88" i="52"/>
  <c r="P89" i="52"/>
  <c r="N91" i="52"/>
  <c r="L93" i="52"/>
  <c r="O94" i="52"/>
  <c r="M96" i="52"/>
  <c r="P97" i="52"/>
  <c r="N99" i="52"/>
  <c r="L101" i="52"/>
  <c r="O102" i="52"/>
  <c r="M104" i="52"/>
  <c r="P105" i="52"/>
  <c r="N107" i="52"/>
  <c r="L109" i="52"/>
  <c r="O110" i="52"/>
  <c r="M112" i="52"/>
  <c r="P113" i="52"/>
  <c r="N115" i="52"/>
  <c r="L117" i="52"/>
  <c r="O118" i="52"/>
  <c r="M120" i="52"/>
  <c r="P121" i="52"/>
  <c r="N123" i="52"/>
  <c r="L125" i="52"/>
  <c r="O126" i="52"/>
  <c r="M128" i="52"/>
  <c r="P129" i="52"/>
  <c r="N131" i="52"/>
  <c r="L133" i="52"/>
  <c r="O134" i="52"/>
  <c r="M136" i="52"/>
  <c r="P137" i="52"/>
  <c r="N139" i="52"/>
  <c r="L141" i="52"/>
  <c r="O142" i="52"/>
  <c r="M144" i="52"/>
  <c r="P145" i="52"/>
  <c r="N147" i="52"/>
  <c r="L149" i="52"/>
  <c r="O150" i="52"/>
  <c r="M152" i="52"/>
  <c r="P153" i="52"/>
  <c r="N155" i="52"/>
  <c r="L157" i="52"/>
  <c r="O158" i="52"/>
  <c r="M160" i="52"/>
  <c r="P161" i="52"/>
  <c r="N163" i="52"/>
  <c r="L165" i="52"/>
  <c r="O166" i="52"/>
  <c r="M168" i="52"/>
  <c r="P169" i="52"/>
  <c r="N171" i="52"/>
  <c r="L173" i="52"/>
  <c r="N330" i="52"/>
  <c r="L332" i="52"/>
  <c r="O333" i="52"/>
  <c r="M335" i="52"/>
  <c r="P336" i="52"/>
  <c r="N338" i="52"/>
  <c r="L340" i="52"/>
  <c r="O341" i="52"/>
  <c r="M343" i="52"/>
  <c r="P344" i="52"/>
  <c r="N346" i="52"/>
  <c r="L348" i="52"/>
  <c r="O349" i="52"/>
  <c r="M351" i="52"/>
  <c r="P352" i="52"/>
  <c r="N354" i="52"/>
  <c r="L356" i="52"/>
  <c r="O357" i="52"/>
  <c r="M359" i="52"/>
  <c r="P360" i="52"/>
  <c r="N362" i="52"/>
  <c r="L364" i="52"/>
  <c r="O365" i="52"/>
  <c r="M367" i="52"/>
  <c r="P368" i="52"/>
  <c r="N370" i="52"/>
  <c r="L372" i="52"/>
  <c r="O373" i="52"/>
  <c r="M375" i="52"/>
  <c r="P376" i="52"/>
  <c r="L379" i="52"/>
  <c r="O380" i="52"/>
  <c r="M382" i="52"/>
  <c r="P383" i="52"/>
  <c r="O385" i="52"/>
  <c r="M387" i="52"/>
  <c r="P388" i="52"/>
  <c r="N390" i="52"/>
  <c r="L392" i="52"/>
  <c r="O393" i="52"/>
  <c r="M395" i="52"/>
  <c r="P396" i="52"/>
  <c r="N398" i="52"/>
  <c r="L400" i="52"/>
  <c r="O401" i="52"/>
  <c r="M403" i="52"/>
  <c r="P404" i="52"/>
  <c r="N406" i="52"/>
  <c r="L408" i="52"/>
  <c r="O409" i="52"/>
  <c r="M411" i="52"/>
  <c r="P412" i="52"/>
  <c r="N414" i="52"/>
  <c r="L416" i="52"/>
  <c r="O417" i="52"/>
  <c r="M419" i="52"/>
  <c r="P420" i="52"/>
  <c r="N422" i="52"/>
  <c r="L424" i="52"/>
  <c r="O425" i="52"/>
  <c r="M427" i="52"/>
  <c r="P428" i="52"/>
  <c r="N430" i="52"/>
  <c r="L432" i="52"/>
  <c r="O433" i="52"/>
  <c r="M435" i="52"/>
  <c r="P436" i="52"/>
  <c r="N438" i="52"/>
  <c r="L440" i="52"/>
  <c r="O441" i="52"/>
  <c r="M443" i="52"/>
  <c r="P444" i="52"/>
  <c r="N446" i="52"/>
  <c r="L448" i="52"/>
  <c r="O449" i="52"/>
  <c r="M451" i="52"/>
  <c r="P452" i="52"/>
  <c r="N454" i="52"/>
  <c r="L456" i="52"/>
  <c r="O457" i="52"/>
  <c r="M459" i="52"/>
  <c r="P460" i="52"/>
  <c r="M4" i="52"/>
  <c r="P5" i="52"/>
  <c r="N7" i="52"/>
  <c r="L9" i="52"/>
  <c r="O10" i="52"/>
  <c r="M12" i="52"/>
  <c r="P13" i="52"/>
  <c r="N15" i="52"/>
  <c r="L17" i="52"/>
  <c r="O18" i="52"/>
  <c r="M20" i="52"/>
  <c r="P21" i="52"/>
  <c r="N23" i="52"/>
  <c r="L25" i="52"/>
  <c r="O26" i="52"/>
  <c r="M28" i="52"/>
  <c r="P29" i="52"/>
  <c r="N31" i="52"/>
  <c r="L33" i="52"/>
  <c r="O34" i="52"/>
  <c r="M36" i="52"/>
  <c r="P37" i="52"/>
  <c r="N39" i="52"/>
  <c r="L41" i="52"/>
  <c r="O42" i="52"/>
  <c r="M44" i="52"/>
  <c r="P45" i="52"/>
  <c r="N47" i="52"/>
  <c r="L49" i="52"/>
  <c r="O50" i="52"/>
  <c r="M52" i="52"/>
  <c r="P53" i="52"/>
  <c r="N55" i="52"/>
  <c r="L57" i="52"/>
  <c r="O58" i="52"/>
  <c r="M60" i="52"/>
  <c r="P61" i="52"/>
  <c r="N63" i="52"/>
  <c r="L65" i="52"/>
  <c r="O66" i="52"/>
  <c r="M68" i="52"/>
  <c r="P69" i="52"/>
  <c r="N71" i="52"/>
  <c r="L73" i="52"/>
  <c r="O74" i="52"/>
  <c r="M76" i="52"/>
  <c r="P77" i="52"/>
  <c r="N79" i="52"/>
  <c r="L81" i="52"/>
  <c r="O82" i="52"/>
  <c r="M84" i="52"/>
  <c r="P85" i="52"/>
  <c r="N87" i="52"/>
  <c r="L89" i="52"/>
  <c r="O90" i="52"/>
  <c r="M92" i="52"/>
  <c r="P93" i="52"/>
  <c r="N95" i="52"/>
  <c r="L97" i="52"/>
  <c r="O98" i="52"/>
  <c r="M100" i="52"/>
  <c r="P101" i="52"/>
  <c r="N103" i="52"/>
  <c r="L105" i="52"/>
  <c r="O106" i="52"/>
  <c r="M108" i="52"/>
  <c r="P109" i="52"/>
  <c r="N111" i="52"/>
  <c r="L113" i="52"/>
  <c r="O114" i="52"/>
  <c r="M116" i="52"/>
  <c r="P117" i="52"/>
  <c r="N119" i="52"/>
  <c r="L121" i="52"/>
  <c r="O122" i="52"/>
  <c r="M124" i="52"/>
  <c r="P125" i="52"/>
  <c r="N127" i="52"/>
  <c r="L129" i="52"/>
  <c r="O130" i="52"/>
  <c r="M132" i="52"/>
  <c r="P133" i="52"/>
  <c r="N135" i="52"/>
  <c r="L137" i="52"/>
  <c r="O138" i="52"/>
  <c r="M140" i="52"/>
  <c r="P141" i="52"/>
  <c r="N143" i="52"/>
  <c r="L145" i="52"/>
  <c r="O146" i="52"/>
  <c r="M148" i="52"/>
  <c r="P149" i="52"/>
  <c r="N151" i="52"/>
  <c r="L153" i="52"/>
  <c r="O154" i="52"/>
  <c r="M156" i="52"/>
  <c r="P157" i="52"/>
  <c r="N159" i="52"/>
  <c r="L161" i="52"/>
  <c r="O162" i="52"/>
  <c r="M164" i="52"/>
  <c r="P165" i="52"/>
  <c r="N167" i="52"/>
  <c r="L169" i="52"/>
  <c r="O170" i="52"/>
  <c r="M172" i="52"/>
  <c r="P173" i="52"/>
  <c r="N175" i="52"/>
  <c r="L177" i="52"/>
  <c r="O178" i="52"/>
  <c r="M180" i="52"/>
  <c r="P181" i="52"/>
  <c r="N183" i="52"/>
  <c r="L185" i="52"/>
  <c r="O186" i="52"/>
  <c r="M188" i="52"/>
  <c r="P189" i="52"/>
  <c r="N191" i="52"/>
  <c r="L193" i="52"/>
  <c r="O194" i="52"/>
  <c r="M196" i="52"/>
  <c r="P197" i="52"/>
  <c r="N199" i="52"/>
  <c r="L201" i="52"/>
  <c r="O202" i="52"/>
  <c r="M204" i="52"/>
  <c r="P205" i="52"/>
  <c r="N207" i="52"/>
  <c r="L209" i="52"/>
  <c r="O210" i="52"/>
  <c r="M212" i="52"/>
  <c r="P213" i="52"/>
  <c r="N215" i="52"/>
  <c r="L217" i="52"/>
  <c r="O218" i="52"/>
  <c r="M220" i="52"/>
  <c r="P221" i="52"/>
  <c r="N223" i="52"/>
  <c r="L225" i="52"/>
  <c r="O226" i="52"/>
  <c r="M228" i="52"/>
  <c r="P229" i="52"/>
  <c r="N231" i="52"/>
  <c r="L233" i="52"/>
  <c r="O234" i="52"/>
  <c r="M236" i="52"/>
  <c r="P237" i="52"/>
  <c r="N239" i="52"/>
  <c r="L241" i="52"/>
  <c r="O242" i="52"/>
  <c r="M244" i="52"/>
  <c r="P245" i="52"/>
  <c r="N247" i="52"/>
  <c r="L249" i="52"/>
  <c r="O250" i="52"/>
  <c r="M252" i="52"/>
  <c r="P253" i="52"/>
  <c r="N255" i="52"/>
  <c r="L257" i="52"/>
  <c r="P2" i="52"/>
  <c r="N4" i="52"/>
  <c r="L6" i="52"/>
  <c r="O7" i="52"/>
  <c r="M9" i="52"/>
  <c r="P10" i="52"/>
  <c r="N12" i="52"/>
  <c r="L14" i="52"/>
  <c r="O15" i="52"/>
  <c r="M17" i="52"/>
  <c r="P18" i="52"/>
  <c r="N20" i="52"/>
  <c r="L22" i="52"/>
  <c r="O23" i="52"/>
  <c r="M25" i="52"/>
  <c r="P26" i="52"/>
  <c r="N28" i="52"/>
  <c r="L30" i="52"/>
  <c r="O31" i="52"/>
  <c r="M33" i="52"/>
  <c r="P34" i="52"/>
  <c r="N36" i="52"/>
  <c r="L38" i="52"/>
  <c r="O39" i="52"/>
  <c r="M41" i="52"/>
  <c r="P42" i="52"/>
  <c r="N44" i="52"/>
  <c r="L46" i="52"/>
  <c r="O47" i="52"/>
  <c r="M49" i="52"/>
  <c r="P50" i="52"/>
  <c r="N52" i="52"/>
  <c r="L54" i="52"/>
  <c r="O55" i="52"/>
  <c r="M57" i="52"/>
  <c r="P58" i="52"/>
  <c r="N60" i="52"/>
  <c r="L62" i="52"/>
  <c r="O63" i="52"/>
  <c r="M65" i="52"/>
  <c r="P66" i="52"/>
  <c r="N68" i="52"/>
  <c r="L70" i="52"/>
  <c r="O71" i="52"/>
  <c r="M73" i="52"/>
  <c r="P74" i="52"/>
  <c r="N76" i="52"/>
  <c r="L78" i="52"/>
  <c r="O79" i="52"/>
  <c r="M81" i="52"/>
  <c r="P82" i="52"/>
  <c r="N84" i="52"/>
  <c r="L86" i="52"/>
  <c r="O87" i="52"/>
  <c r="M89" i="52"/>
  <c r="P90" i="52"/>
  <c r="N92" i="52"/>
  <c r="L94" i="52"/>
  <c r="O95" i="52"/>
  <c r="M97" i="52"/>
  <c r="P98" i="52"/>
  <c r="N100" i="52"/>
  <c r="L102" i="52"/>
  <c r="O103" i="52"/>
  <c r="M105" i="52"/>
  <c r="P106" i="52"/>
  <c r="N108" i="52"/>
  <c r="L110" i="52"/>
  <c r="O111" i="52"/>
  <c r="M113" i="52"/>
  <c r="P114" i="52"/>
  <c r="N116" i="52"/>
  <c r="L118" i="52"/>
  <c r="O119" i="52"/>
  <c r="M121" i="52"/>
  <c r="P122" i="52"/>
  <c r="N124" i="52"/>
  <c r="L126" i="52"/>
  <c r="O127" i="52"/>
  <c r="M129" i="52"/>
  <c r="P130" i="52"/>
  <c r="N132" i="52"/>
  <c r="L134" i="52"/>
  <c r="O135" i="52"/>
  <c r="M137" i="52"/>
  <c r="P138" i="52"/>
  <c r="N140" i="52"/>
  <c r="L142" i="52"/>
  <c r="O143" i="52"/>
  <c r="M145" i="52"/>
  <c r="P146" i="52"/>
  <c r="N148" i="52"/>
  <c r="L150" i="52"/>
  <c r="O151" i="52"/>
  <c r="M153" i="52"/>
  <c r="P154" i="52"/>
  <c r="N156" i="52"/>
  <c r="L158" i="52"/>
  <c r="O159" i="52"/>
  <c r="N461" i="52"/>
  <c r="O329" i="52"/>
  <c r="O174" i="52"/>
  <c r="M176" i="52"/>
  <c r="P177" i="52"/>
  <c r="N179" i="52"/>
  <c r="L181" i="52"/>
  <c r="O182" i="52"/>
  <c r="M184" i="52"/>
  <c r="P185" i="52"/>
  <c r="N187" i="52"/>
  <c r="L189" i="52"/>
  <c r="O190" i="52"/>
  <c r="M192" i="52"/>
  <c r="P193" i="52"/>
  <c r="N195" i="52"/>
  <c r="L197" i="52"/>
  <c r="O198" i="52"/>
  <c r="M200" i="52"/>
  <c r="P201" i="52"/>
  <c r="N203" i="52"/>
  <c r="L205" i="52"/>
  <c r="O206" i="52"/>
  <c r="M208" i="52"/>
  <c r="P209" i="52"/>
  <c r="N211" i="52"/>
  <c r="L213" i="52"/>
  <c r="O214" i="52"/>
  <c r="M216" i="52"/>
  <c r="P217" i="52"/>
  <c r="N219" i="52"/>
  <c r="L221" i="52"/>
  <c r="O222" i="52"/>
  <c r="M224" i="52"/>
  <c r="P225" i="52"/>
  <c r="N227" i="52"/>
  <c r="L229" i="52"/>
  <c r="O230" i="52"/>
  <c r="M232" i="52"/>
  <c r="P233" i="52"/>
  <c r="N235" i="52"/>
  <c r="L237" i="52"/>
  <c r="O238" i="52"/>
  <c r="M240" i="52"/>
  <c r="P241" i="52"/>
  <c r="N243" i="52"/>
  <c r="L245" i="52"/>
  <c r="O246" i="52"/>
  <c r="M248" i="52"/>
  <c r="P249" i="52"/>
  <c r="N251" i="52"/>
  <c r="L253" i="52"/>
  <c r="O254" i="52"/>
  <c r="M256" i="52"/>
  <c r="P257" i="52"/>
  <c r="N259" i="52"/>
  <c r="L261" i="52"/>
  <c r="O262" i="52"/>
  <c r="M264" i="52"/>
  <c r="P265" i="52"/>
  <c r="N267" i="52"/>
  <c r="L269" i="52"/>
  <c r="O270" i="52"/>
  <c r="M272" i="52"/>
  <c r="P273" i="52"/>
  <c r="N275" i="52"/>
  <c r="L277" i="52"/>
  <c r="O278" i="52"/>
  <c r="M280" i="52"/>
  <c r="P281" i="52"/>
  <c r="N283" i="52"/>
  <c r="L285" i="52"/>
  <c r="O286" i="52"/>
  <c r="M288" i="52"/>
  <c r="P289" i="52"/>
  <c r="N291" i="52"/>
  <c r="L293" i="52"/>
  <c r="O294" i="52"/>
  <c r="M296" i="52"/>
  <c r="P297" i="52"/>
  <c r="N299" i="52"/>
  <c r="L301" i="52"/>
  <c r="O302" i="52"/>
  <c r="M304" i="52"/>
  <c r="P305" i="52"/>
  <c r="N307" i="52"/>
  <c r="L309" i="52"/>
  <c r="O310" i="52"/>
  <c r="M312" i="52"/>
  <c r="P313" i="52"/>
  <c r="N315" i="52"/>
  <c r="L317" i="52"/>
  <c r="O318" i="52"/>
  <c r="M320" i="52"/>
  <c r="P321" i="52"/>
  <c r="N323" i="52"/>
  <c r="L325" i="52"/>
  <c r="O326" i="52"/>
  <c r="M328" i="52"/>
  <c r="P329" i="52"/>
  <c r="N460" i="52"/>
  <c r="M330" i="52"/>
  <c r="N462" i="52"/>
  <c r="O258" i="52"/>
  <c r="M260" i="52"/>
  <c r="P261" i="52"/>
  <c r="N263" i="52"/>
  <c r="L265" i="52"/>
  <c r="O266" i="52"/>
  <c r="M268" i="52"/>
  <c r="P269" i="52"/>
  <c r="N271" i="52"/>
  <c r="L273" i="52"/>
  <c r="O274" i="52"/>
  <c r="M276" i="52"/>
  <c r="P277" i="52"/>
  <c r="N279" i="52"/>
  <c r="L281" i="52"/>
  <c r="O282" i="52"/>
  <c r="M284" i="52"/>
  <c r="P285" i="52"/>
  <c r="N287" i="52"/>
  <c r="L289" i="52"/>
  <c r="O290" i="52"/>
  <c r="M292" i="52"/>
  <c r="P293" i="52"/>
  <c r="N295" i="52"/>
  <c r="L297" i="52"/>
  <c r="O298" i="52"/>
  <c r="M300" i="52"/>
  <c r="P301" i="52"/>
  <c r="N303" i="52"/>
  <c r="L305" i="52"/>
  <c r="O306" i="52"/>
  <c r="M308" i="52"/>
  <c r="P309" i="52"/>
  <c r="N311" i="52"/>
  <c r="L313" i="52"/>
  <c r="O314" i="52"/>
  <c r="M316" i="52"/>
  <c r="P317" i="52"/>
  <c r="N319" i="52"/>
  <c r="L321" i="52"/>
  <c r="O322" i="52"/>
  <c r="M324" i="52"/>
  <c r="P325" i="52"/>
  <c r="N327" i="52"/>
  <c r="L329" i="52"/>
  <c r="O330" i="52"/>
  <c r="M332" i="52"/>
  <c r="P333" i="52"/>
  <c r="N335" i="52"/>
  <c r="L337" i="52"/>
  <c r="O338" i="52"/>
  <c r="M340" i="52"/>
  <c r="P341" i="52"/>
  <c r="N343" i="52"/>
  <c r="L345" i="52"/>
  <c r="O346" i="52"/>
  <c r="M348" i="52"/>
  <c r="P349" i="52"/>
  <c r="N351" i="52"/>
  <c r="L353" i="52"/>
  <c r="O354" i="52"/>
  <c r="M356" i="52"/>
  <c r="P357" i="52"/>
  <c r="N359" i="52"/>
  <c r="L361" i="52"/>
  <c r="O362" i="52"/>
  <c r="M364" i="52"/>
  <c r="P365" i="52"/>
  <c r="N367" i="52"/>
  <c r="L369" i="52"/>
  <c r="O370" i="52"/>
  <c r="M372" i="52"/>
  <c r="P373" i="52"/>
  <c r="N375" i="52"/>
  <c r="L377" i="52"/>
  <c r="M379" i="52"/>
  <c r="P380" i="52"/>
  <c r="N382" i="52"/>
  <c r="L384" i="52"/>
  <c r="P385" i="52"/>
  <c r="N387" i="52"/>
  <c r="L389" i="52"/>
  <c r="M161" i="52"/>
  <c r="P162" i="52"/>
  <c r="N164" i="52"/>
  <c r="L166" i="52"/>
  <c r="O167" i="52"/>
  <c r="M169" i="52"/>
  <c r="P170" i="52"/>
  <c r="N172" i="52"/>
  <c r="L174" i="52"/>
  <c r="O175" i="52"/>
  <c r="M177" i="52"/>
  <c r="P178" i="52"/>
  <c r="N180" i="52"/>
  <c r="L182" i="52"/>
  <c r="O183" i="52"/>
  <c r="M185" i="52"/>
  <c r="P186" i="52"/>
  <c r="N188" i="52"/>
  <c r="L190" i="52"/>
  <c r="O191" i="52"/>
  <c r="M193" i="52"/>
  <c r="P194" i="52"/>
  <c r="N196" i="52"/>
  <c r="L198" i="52"/>
  <c r="O199" i="52"/>
  <c r="M201" i="52"/>
  <c r="P202" i="52"/>
  <c r="N204" i="52"/>
  <c r="L206" i="52"/>
  <c r="O207" i="52"/>
  <c r="M209" i="52"/>
  <c r="P210" i="52"/>
  <c r="N212" i="52"/>
  <c r="L214" i="52"/>
  <c r="O215" i="52"/>
  <c r="M217" i="52"/>
  <c r="P218" i="52"/>
  <c r="N220" i="52"/>
  <c r="L222" i="52"/>
  <c r="O223" i="52"/>
  <c r="M225" i="52"/>
  <c r="P226" i="52"/>
  <c r="N228" i="52"/>
  <c r="L230" i="52"/>
  <c r="O231" i="52"/>
  <c r="M233" i="52"/>
  <c r="P234" i="52"/>
  <c r="N236" i="52"/>
  <c r="L238" i="52"/>
  <c r="O239" i="52"/>
  <c r="M241" i="52"/>
  <c r="P242" i="52"/>
  <c r="N244" i="52"/>
  <c r="L246" i="52"/>
  <c r="O247" i="52"/>
  <c r="M249" i="52"/>
  <c r="P250" i="52"/>
  <c r="N252" i="52"/>
  <c r="L254" i="52"/>
  <c r="O255" i="52"/>
  <c r="M257" i="52"/>
  <c r="P258" i="52"/>
  <c r="N260" i="52"/>
  <c r="L262" i="52"/>
  <c r="O263" i="52"/>
  <c r="M265" i="52"/>
  <c r="P266" i="52"/>
  <c r="N268" i="52"/>
  <c r="L270" i="52"/>
  <c r="N331" i="52"/>
  <c r="L333" i="52"/>
  <c r="O334" i="52"/>
  <c r="M336" i="52"/>
  <c r="P337" i="52"/>
  <c r="N339" i="52"/>
  <c r="L341" i="52"/>
  <c r="O342" i="52"/>
  <c r="M344" i="52"/>
  <c r="P345" i="52"/>
  <c r="N347" i="52"/>
  <c r="L349" i="52"/>
  <c r="O350" i="52"/>
  <c r="M352" i="52"/>
  <c r="P353" i="52"/>
  <c r="N355" i="52"/>
  <c r="L357" i="52"/>
  <c r="O358" i="52"/>
  <c r="M360" i="52"/>
  <c r="P361" i="52"/>
  <c r="N363" i="52"/>
  <c r="L365" i="52"/>
  <c r="O366" i="52"/>
  <c r="M368" i="52"/>
  <c r="P369" i="52"/>
  <c r="N371" i="52"/>
  <c r="L373" i="52"/>
  <c r="O374" i="52"/>
  <c r="M376" i="52"/>
  <c r="P377" i="52"/>
  <c r="N378" i="52"/>
  <c r="L380" i="52"/>
  <c r="O381" i="52"/>
  <c r="M383" i="52"/>
  <c r="P384" i="52"/>
  <c r="L385" i="52"/>
  <c r="O386" i="52"/>
  <c r="M388" i="52"/>
  <c r="P389" i="52"/>
  <c r="N391" i="52"/>
  <c r="L393" i="52"/>
  <c r="O394" i="52"/>
  <c r="M396" i="52"/>
  <c r="P397" i="52"/>
  <c r="N399" i="52"/>
  <c r="L401" i="52"/>
  <c r="O402" i="52"/>
  <c r="M404" i="52"/>
  <c r="P405" i="52"/>
  <c r="N407" i="52"/>
  <c r="L409" i="52"/>
  <c r="O410" i="52"/>
  <c r="M412" i="52"/>
  <c r="P413" i="52"/>
  <c r="N415" i="52"/>
  <c r="L417" i="52"/>
  <c r="O418" i="52"/>
  <c r="M420" i="52"/>
  <c r="P421" i="52"/>
  <c r="N423" i="52"/>
  <c r="L425" i="52"/>
  <c r="O426" i="52"/>
  <c r="M428" i="52"/>
  <c r="P429" i="52"/>
  <c r="N431" i="52"/>
  <c r="L433" i="52"/>
  <c r="O434" i="52"/>
  <c r="M436" i="52"/>
  <c r="P437" i="52"/>
  <c r="N439" i="52"/>
  <c r="L441" i="52"/>
  <c r="O442" i="52"/>
  <c r="M444" i="52"/>
  <c r="P445" i="52"/>
  <c r="N447" i="52"/>
  <c r="L449" i="52"/>
  <c r="O450" i="52"/>
  <c r="M452" i="52"/>
  <c r="P453" i="52"/>
  <c r="N455" i="52"/>
  <c r="L457" i="52"/>
  <c r="O458" i="52"/>
  <c r="M460" i="52"/>
  <c r="P461" i="52"/>
  <c r="O390" i="52"/>
  <c r="M392" i="52"/>
  <c r="P393" i="52"/>
  <c r="N395" i="52"/>
  <c r="L397" i="52"/>
  <c r="O398" i="52"/>
  <c r="M400" i="52"/>
  <c r="P401" i="52"/>
  <c r="N403" i="52"/>
  <c r="L405" i="52"/>
  <c r="O406" i="52"/>
  <c r="M408" i="52"/>
  <c r="P409" i="52"/>
  <c r="N411" i="52"/>
  <c r="L413" i="52"/>
  <c r="O414" i="52"/>
  <c r="M416" i="52"/>
  <c r="P417" i="52"/>
  <c r="N419" i="52"/>
  <c r="L421" i="52"/>
  <c r="O422" i="52"/>
  <c r="M424" i="52"/>
  <c r="P425" i="52"/>
  <c r="N427" i="52"/>
  <c r="L429" i="52"/>
  <c r="O430" i="52"/>
  <c r="M432" i="52"/>
  <c r="P433" i="52"/>
  <c r="N435" i="52"/>
  <c r="L437" i="52"/>
  <c r="O438" i="52"/>
  <c r="M440" i="52"/>
  <c r="P441" i="52"/>
  <c r="N443" i="52"/>
  <c r="L445" i="52"/>
  <c r="O446" i="52"/>
  <c r="M448" i="52"/>
  <c r="P449" i="52"/>
  <c r="N451" i="52"/>
  <c r="L453" i="52"/>
  <c r="O454" i="52"/>
  <c r="M456" i="52"/>
  <c r="P457" i="52"/>
  <c r="N459" i="52"/>
  <c r="L461" i="52"/>
  <c r="O271" i="52"/>
  <c r="M273" i="52"/>
  <c r="P274" i="52"/>
  <c r="N276" i="52"/>
  <c r="L278" i="52"/>
  <c r="O279" i="52"/>
  <c r="M281" i="52"/>
  <c r="P282" i="52"/>
  <c r="N284" i="52"/>
  <c r="L286" i="52"/>
  <c r="O287" i="52"/>
  <c r="M289" i="52"/>
  <c r="P290" i="52"/>
  <c r="N292" i="52"/>
  <c r="L294" i="52"/>
  <c r="O295" i="52"/>
  <c r="M297" i="52"/>
  <c r="P298" i="52"/>
  <c r="N300" i="52"/>
  <c r="L302" i="52"/>
  <c r="O303" i="52"/>
  <c r="M305" i="52"/>
  <c r="P306" i="52"/>
  <c r="N308" i="52"/>
  <c r="L310" i="52"/>
  <c r="O311" i="52"/>
  <c r="M313" i="52"/>
  <c r="P314" i="52"/>
  <c r="N316" i="52"/>
  <c r="L318" i="52"/>
  <c r="O319" i="52"/>
  <c r="M321" i="52"/>
  <c r="P322" i="52"/>
  <c r="N324" i="52"/>
  <c r="L326" i="52"/>
  <c r="O327" i="52"/>
  <c r="M329" i="52"/>
  <c r="P330" i="52"/>
  <c r="M331" i="52"/>
  <c r="P332" i="52"/>
  <c r="N334" i="52"/>
  <c r="L336" i="52"/>
  <c r="O337" i="52"/>
  <c r="M339" i="52"/>
  <c r="P340" i="52"/>
  <c r="N342" i="52"/>
  <c r="L344" i="52"/>
  <c r="O345" i="52"/>
  <c r="M347" i="52"/>
  <c r="P348" i="52"/>
  <c r="N350" i="52"/>
  <c r="L352" i="52"/>
  <c r="O353" i="52"/>
  <c r="M355" i="52"/>
  <c r="P356" i="52"/>
  <c r="N358" i="52"/>
  <c r="L360" i="52"/>
  <c r="O361" i="52"/>
  <c r="M363" i="52"/>
  <c r="P364" i="52"/>
  <c r="N366" i="52"/>
  <c r="L368" i="52"/>
  <c r="O369" i="52"/>
  <c r="M371" i="52"/>
  <c r="P372" i="52"/>
  <c r="N374" i="52"/>
  <c r="L376" i="52"/>
  <c r="O377" i="52"/>
  <c r="M378" i="52"/>
  <c r="P379" i="52"/>
  <c r="N381" i="52"/>
  <c r="L383" i="52"/>
  <c r="O384" i="52"/>
  <c r="N386" i="52"/>
  <c r="L388" i="52"/>
  <c r="O389" i="52"/>
  <c r="M391" i="52"/>
  <c r="P392" i="52"/>
  <c r="N394" i="52"/>
  <c r="L396" i="52"/>
  <c r="O397" i="52"/>
  <c r="M399" i="52"/>
  <c r="P400" i="52"/>
  <c r="N402" i="52"/>
  <c r="L404" i="52"/>
  <c r="O405" i="52"/>
  <c r="M407" i="52"/>
  <c r="P408" i="52"/>
  <c r="N410" i="52"/>
  <c r="L412" i="52"/>
  <c r="O413" i="52"/>
  <c r="M415" i="52"/>
  <c r="P416" i="52"/>
  <c r="N418" i="52"/>
  <c r="L420" i="52"/>
  <c r="O421" i="52"/>
  <c r="M423" i="52"/>
  <c r="P424" i="52"/>
  <c r="N426" i="52"/>
  <c r="L428" i="52"/>
  <c r="O429" i="52"/>
  <c r="M431" i="52"/>
  <c r="P432" i="52"/>
  <c r="N434" i="52"/>
  <c r="L436" i="52"/>
  <c r="O437" i="52"/>
  <c r="M439" i="52"/>
  <c r="P440" i="52"/>
  <c r="N442" i="52"/>
  <c r="L444" i="52"/>
  <c r="O445" i="52"/>
  <c r="M447" i="52"/>
  <c r="P448" i="52"/>
  <c r="N450" i="52"/>
  <c r="L452" i="52"/>
  <c r="O453" i="52"/>
  <c r="M455" i="52"/>
  <c r="P456" i="52"/>
  <c r="N458" i="52"/>
  <c r="L460" i="52"/>
  <c r="O461" i="52"/>
  <c r="L462" i="52"/>
  <c r="P331" i="52"/>
  <c r="N333" i="52"/>
  <c r="L335" i="52"/>
  <c r="O336" i="52"/>
  <c r="M338" i="52"/>
  <c r="P339" i="52"/>
  <c r="N341" i="52"/>
  <c r="L343" i="52"/>
  <c r="O344" i="52"/>
  <c r="M346" i="52"/>
  <c r="P347" i="52"/>
  <c r="N349" i="52"/>
  <c r="L351" i="52"/>
  <c r="O352" i="52"/>
  <c r="M354" i="52"/>
  <c r="P355" i="52"/>
  <c r="N357" i="52"/>
  <c r="L359" i="52"/>
  <c r="O360" i="52"/>
  <c r="M362" i="52"/>
  <c r="P363" i="52"/>
  <c r="N365" i="52"/>
  <c r="L367" i="52"/>
  <c r="O368" i="52"/>
  <c r="M370" i="52"/>
  <c r="P371" i="52"/>
  <c r="N373" i="52"/>
  <c r="L375" i="52"/>
  <c r="O376" i="52"/>
  <c r="P378" i="52"/>
  <c r="N380" i="52"/>
  <c r="L382" i="52"/>
  <c r="O383" i="52"/>
  <c r="N385" i="52"/>
  <c r="L387" i="52"/>
  <c r="O388" i="52"/>
  <c r="M390" i="52"/>
  <c r="P391" i="52"/>
  <c r="N393" i="52"/>
  <c r="L395" i="52"/>
  <c r="O396" i="52"/>
  <c r="M398" i="52"/>
  <c r="P399" i="52"/>
  <c r="N401" i="52"/>
  <c r="L403" i="52"/>
  <c r="O404" i="52"/>
  <c r="M406" i="52"/>
  <c r="P407" i="52"/>
  <c r="N409" i="52"/>
  <c r="L411" i="52"/>
  <c r="O412" i="52"/>
  <c r="M414" i="52"/>
  <c r="P415" i="52"/>
  <c r="N417" i="52"/>
  <c r="L419" i="52"/>
  <c r="O420" i="52"/>
  <c r="M422" i="52"/>
  <c r="P423" i="52"/>
  <c r="N425" i="52"/>
  <c r="L427" i="52"/>
  <c r="O428" i="52"/>
  <c r="M430" i="52"/>
  <c r="P431" i="52"/>
  <c r="N433" i="52"/>
  <c r="L435" i="52"/>
  <c r="O436" i="52"/>
  <c r="M438" i="52"/>
  <c r="P439" i="52"/>
  <c r="N441" i="52"/>
  <c r="L443" i="52"/>
  <c r="O444" i="52"/>
  <c r="M446" i="52"/>
  <c r="P447" i="52"/>
  <c r="N449" i="52"/>
  <c r="L451" i="52"/>
  <c r="O452" i="52"/>
  <c r="M454" i="52"/>
  <c r="P455" i="52"/>
  <c r="N457" i="52"/>
  <c r="L459" i="52"/>
  <c r="O460" i="52"/>
  <c r="M462" i="52"/>
  <c r="O462" i="52"/>
  <c r="N332" i="52"/>
  <c r="L334" i="52"/>
  <c r="O335" i="52"/>
  <c r="M337" i="52"/>
  <c r="P338" i="52"/>
  <c r="N340" i="52"/>
  <c r="L342" i="52"/>
  <c r="O343" i="52"/>
  <c r="M345" i="52"/>
  <c r="P346" i="52"/>
  <c r="N348" i="52"/>
  <c r="L350" i="52"/>
  <c r="O351" i="52"/>
  <c r="M353" i="52"/>
  <c r="P354" i="52"/>
  <c r="N356" i="52"/>
  <c r="L358" i="52"/>
  <c r="O359" i="52"/>
  <c r="M361" i="52"/>
  <c r="P362" i="52"/>
  <c r="N364" i="52"/>
  <c r="L366" i="52"/>
  <c r="O367" i="52"/>
  <c r="M369" i="52"/>
  <c r="P370" i="52"/>
  <c r="N372" i="52"/>
  <c r="L374" i="52"/>
  <c r="O375" i="52"/>
  <c r="M377" i="52"/>
  <c r="N379" i="52"/>
  <c r="L381" i="52"/>
  <c r="O382" i="52"/>
  <c r="M384" i="52"/>
  <c r="L386" i="52"/>
  <c r="O387" i="52"/>
  <c r="M389" i="52"/>
  <c r="P390" i="52"/>
  <c r="N392" i="52"/>
  <c r="L394" i="52"/>
  <c r="O395" i="52"/>
  <c r="M397" i="52"/>
  <c r="P398" i="52"/>
  <c r="N400" i="52"/>
  <c r="L402" i="52"/>
  <c r="O403" i="52"/>
  <c r="M405" i="52"/>
  <c r="P406" i="52"/>
  <c r="N408" i="52"/>
  <c r="L410" i="52"/>
  <c r="O411" i="52"/>
  <c r="M413" i="52"/>
  <c r="P414" i="52"/>
  <c r="N416" i="52"/>
  <c r="L418" i="52"/>
  <c r="O419" i="52"/>
  <c r="M421" i="52"/>
  <c r="P422" i="52"/>
  <c r="N424" i="52"/>
  <c r="L426" i="52"/>
  <c r="O427" i="52"/>
  <c r="M429" i="52"/>
  <c r="P430" i="52"/>
  <c r="N432" i="52"/>
  <c r="L434" i="52"/>
  <c r="O435" i="52"/>
  <c r="M437" i="52"/>
  <c r="P438" i="52"/>
  <c r="N440" i="52"/>
  <c r="L442" i="52"/>
  <c r="O443" i="52"/>
  <c r="M445" i="52"/>
  <c r="P446" i="52"/>
  <c r="N448" i="52"/>
  <c r="L450" i="52"/>
  <c r="O451" i="52"/>
  <c r="M453" i="52"/>
  <c r="P454" i="52"/>
  <c r="N456" i="52"/>
  <c r="L458" i="52"/>
  <c r="O459" i="52"/>
  <c r="M461" i="52"/>
  <c r="P462" i="52"/>
  <c r="O2" i="52"/>
  <c r="D29" i="58" l="1"/>
  <c r="Q2" i="52"/>
  <c r="S403" i="52"/>
  <c r="T403" i="52"/>
  <c r="T462" i="52"/>
  <c r="S462" i="52"/>
  <c r="Q438" i="52"/>
  <c r="R438" i="52"/>
  <c r="T352" i="52"/>
  <c r="S352" i="52"/>
  <c r="T374" i="52"/>
  <c r="S374" i="52"/>
  <c r="R336" i="52"/>
  <c r="Q336" i="52"/>
  <c r="S199" i="52"/>
  <c r="T199" i="52"/>
  <c r="S318" i="52"/>
  <c r="T318" i="52"/>
  <c r="S254" i="52"/>
  <c r="T254" i="52"/>
  <c r="R216" i="52"/>
  <c r="Q216" i="52"/>
  <c r="R129" i="52"/>
  <c r="Q129" i="52"/>
  <c r="S47" i="52"/>
  <c r="T47" i="52"/>
  <c r="Q9" i="52"/>
  <c r="R9" i="52"/>
  <c r="S162" i="52"/>
  <c r="T162" i="52"/>
  <c r="R68" i="52"/>
  <c r="Q68" i="52"/>
  <c r="Q411" i="52"/>
  <c r="R411" i="52"/>
  <c r="T385" i="52"/>
  <c r="S385" i="52"/>
  <c r="Q351" i="52"/>
  <c r="R351" i="52"/>
  <c r="R144" i="52"/>
  <c r="Q144" i="52"/>
  <c r="T118" i="52"/>
  <c r="S118" i="52"/>
  <c r="R80" i="52"/>
  <c r="Q80" i="52"/>
  <c r="T62" i="52"/>
  <c r="S62" i="52"/>
  <c r="Q24" i="52"/>
  <c r="R24" i="52"/>
  <c r="T325" i="52"/>
  <c r="S325" i="52"/>
  <c r="Q287" i="52"/>
  <c r="R287" i="52"/>
  <c r="T261" i="52"/>
  <c r="S261" i="52"/>
  <c r="Q223" i="52"/>
  <c r="R223" i="52"/>
  <c r="Q450" i="52"/>
  <c r="R450" i="52"/>
  <c r="T424" i="52"/>
  <c r="S424" i="52"/>
  <c r="Q386" i="52"/>
  <c r="R386" i="52"/>
  <c r="T364" i="52"/>
  <c r="S364" i="52"/>
  <c r="T197" i="52"/>
  <c r="S197" i="52"/>
  <c r="Q159" i="52"/>
  <c r="R159" i="52"/>
  <c r="T133" i="52"/>
  <c r="S133" i="52"/>
  <c r="Q95" i="52"/>
  <c r="R95" i="52"/>
  <c r="R39" i="52"/>
  <c r="Q39" i="52"/>
  <c r="T13" i="52"/>
  <c r="S13" i="52"/>
  <c r="Q299" i="52"/>
  <c r="R299" i="52"/>
  <c r="T273" i="52"/>
  <c r="S273" i="52"/>
  <c r="R235" i="52"/>
  <c r="Q235" i="52"/>
  <c r="T209" i="52"/>
  <c r="S209" i="52"/>
  <c r="R171" i="52"/>
  <c r="Q171" i="52"/>
  <c r="T145" i="52"/>
  <c r="S145" i="52"/>
  <c r="R107" i="52"/>
  <c r="Q107" i="52"/>
  <c r="T81" i="52"/>
  <c r="S81" i="52"/>
  <c r="T240" i="52"/>
  <c r="S240" i="52"/>
  <c r="Q202" i="52"/>
  <c r="R202" i="52"/>
  <c r="S56" i="52"/>
  <c r="T56" i="52"/>
  <c r="Q18" i="52"/>
  <c r="R18" i="52"/>
  <c r="T323" i="52"/>
  <c r="S323" i="52"/>
  <c r="R285" i="52"/>
  <c r="Q285" i="52"/>
  <c r="R245" i="52"/>
  <c r="Q245" i="52"/>
  <c r="T131" i="52"/>
  <c r="S131" i="52"/>
  <c r="Q93" i="52"/>
  <c r="R93" i="52"/>
  <c r="Q178" i="52"/>
  <c r="R178" i="52"/>
  <c r="Q138" i="52"/>
  <c r="R138" i="52"/>
  <c r="R98" i="52"/>
  <c r="Q98" i="52"/>
  <c r="T291" i="52"/>
  <c r="S291" i="52"/>
  <c r="Q253" i="52"/>
  <c r="R253" i="52"/>
  <c r="T139" i="52"/>
  <c r="S139" i="52"/>
  <c r="R101" i="52"/>
  <c r="Q101" i="52"/>
  <c r="T67" i="52"/>
  <c r="S67" i="52"/>
  <c r="R29" i="52"/>
  <c r="Q29" i="52"/>
  <c r="S184" i="52"/>
  <c r="T184" i="52"/>
  <c r="Q146" i="52"/>
  <c r="R146" i="52"/>
  <c r="S40" i="52"/>
  <c r="T40" i="52"/>
  <c r="T307" i="52"/>
  <c r="S307" i="52"/>
  <c r="Q269" i="52"/>
  <c r="R269" i="52"/>
  <c r="T115" i="52"/>
  <c r="S115" i="52"/>
  <c r="R77" i="52"/>
  <c r="Q77" i="52"/>
  <c r="Q27" i="52"/>
  <c r="R27" i="52"/>
  <c r="Q294" i="52"/>
  <c r="R294" i="52"/>
  <c r="T268" i="52"/>
  <c r="S268" i="52"/>
  <c r="R230" i="52"/>
  <c r="Q230" i="52"/>
  <c r="T204" i="52"/>
  <c r="S204" i="52"/>
  <c r="R166" i="52"/>
  <c r="Q166" i="52"/>
  <c r="T140" i="52"/>
  <c r="S140" i="52"/>
  <c r="R102" i="52"/>
  <c r="Q102" i="52"/>
  <c r="T76" i="52"/>
  <c r="S76" i="52"/>
  <c r="R46" i="52"/>
  <c r="Q46" i="52"/>
  <c r="T20" i="52"/>
  <c r="S20" i="52"/>
  <c r="R453" i="52"/>
  <c r="Q453" i="52"/>
  <c r="T427" i="52"/>
  <c r="S427" i="52"/>
  <c r="R389" i="52"/>
  <c r="Q389" i="52"/>
  <c r="T367" i="52"/>
  <c r="S367" i="52"/>
  <c r="R462" i="52"/>
  <c r="Q462" i="52"/>
  <c r="S436" i="52"/>
  <c r="T436" i="52"/>
  <c r="R398" i="52"/>
  <c r="Q398" i="52"/>
  <c r="S376" i="52"/>
  <c r="T376" i="52"/>
  <c r="R338" i="52"/>
  <c r="Q338" i="52"/>
  <c r="T445" i="52"/>
  <c r="S445" i="52"/>
  <c r="R407" i="52"/>
  <c r="Q407" i="52"/>
  <c r="T384" i="52"/>
  <c r="S384" i="52"/>
  <c r="R347" i="52"/>
  <c r="Q347" i="52"/>
  <c r="R297" i="52"/>
  <c r="Q297" i="52"/>
  <c r="T271" i="52"/>
  <c r="S271" i="52"/>
  <c r="R424" i="52"/>
  <c r="Q424" i="52"/>
  <c r="T398" i="52"/>
  <c r="S398" i="52"/>
  <c r="S458" i="52"/>
  <c r="T458" i="52"/>
  <c r="R420" i="52"/>
  <c r="Q420" i="52"/>
  <c r="S394" i="52"/>
  <c r="T394" i="52"/>
  <c r="R360" i="52"/>
  <c r="Q360" i="52"/>
  <c r="S334" i="52"/>
  <c r="T334" i="52"/>
  <c r="R249" i="52"/>
  <c r="Q249" i="52"/>
  <c r="S223" i="52"/>
  <c r="T223" i="52"/>
  <c r="Q185" i="52"/>
  <c r="R185" i="52"/>
  <c r="R379" i="52"/>
  <c r="Q379" i="52"/>
  <c r="T354" i="52"/>
  <c r="S354" i="52"/>
  <c r="R316" i="52"/>
  <c r="Q316" i="52"/>
  <c r="S290" i="52"/>
  <c r="T290" i="52"/>
  <c r="R304" i="52"/>
  <c r="Q304" i="52"/>
  <c r="S278" i="52"/>
  <c r="T278" i="52"/>
  <c r="R240" i="52"/>
  <c r="Q240" i="52"/>
  <c r="S214" i="52"/>
  <c r="T214" i="52"/>
  <c r="R176" i="52"/>
  <c r="Q176" i="52"/>
  <c r="R153" i="52"/>
  <c r="Q153" i="52"/>
  <c r="S127" i="52"/>
  <c r="T127" i="52"/>
  <c r="Q89" i="52"/>
  <c r="R89" i="52"/>
  <c r="T71" i="52"/>
  <c r="S71" i="52"/>
  <c r="R33" i="52"/>
  <c r="Q33" i="52"/>
  <c r="S7" i="52"/>
  <c r="T7" i="52"/>
  <c r="T250" i="52"/>
  <c r="S250" i="52"/>
  <c r="Q212" i="52"/>
  <c r="R212" i="52"/>
  <c r="S186" i="52"/>
  <c r="T186" i="52"/>
  <c r="R148" i="52"/>
  <c r="Q148" i="52"/>
  <c r="S122" i="52"/>
  <c r="T122" i="52"/>
  <c r="R84" i="52"/>
  <c r="Q84" i="52"/>
  <c r="S66" i="52"/>
  <c r="T66" i="52"/>
  <c r="Q28" i="52"/>
  <c r="R28" i="52"/>
  <c r="Q435" i="52"/>
  <c r="R435" i="52"/>
  <c r="S409" i="52"/>
  <c r="T409" i="52"/>
  <c r="Q375" i="52"/>
  <c r="R375" i="52"/>
  <c r="T349" i="52"/>
  <c r="S349" i="52"/>
  <c r="R168" i="52"/>
  <c r="Q168" i="52"/>
  <c r="T142" i="52"/>
  <c r="S142" i="52"/>
  <c r="R104" i="52"/>
  <c r="Q104" i="52"/>
  <c r="S78" i="52"/>
  <c r="T78" i="52"/>
  <c r="R48" i="52"/>
  <c r="Q48" i="52"/>
  <c r="T22" i="52"/>
  <c r="S22" i="52"/>
  <c r="Q311" i="52"/>
  <c r="R311" i="52"/>
  <c r="S285" i="52"/>
  <c r="T285" i="52"/>
  <c r="Q247" i="52"/>
  <c r="R247" i="52"/>
  <c r="T221" i="52"/>
  <c r="S221" i="52"/>
  <c r="T448" i="52"/>
  <c r="S448" i="52"/>
  <c r="Q410" i="52"/>
  <c r="R410" i="52"/>
  <c r="Q350" i="52"/>
  <c r="R350" i="52"/>
  <c r="Q183" i="52"/>
  <c r="R183" i="52"/>
  <c r="S157" i="52"/>
  <c r="T157" i="52"/>
  <c r="Q119" i="52"/>
  <c r="R119" i="52"/>
  <c r="S93" i="52"/>
  <c r="T93" i="52"/>
  <c r="R63" i="52"/>
  <c r="Q63" i="52"/>
  <c r="S37" i="52"/>
  <c r="T37" i="52"/>
  <c r="Q323" i="52"/>
  <c r="R323" i="52"/>
  <c r="T297" i="52"/>
  <c r="S297" i="52"/>
  <c r="Q259" i="52"/>
  <c r="R259" i="52"/>
  <c r="T233" i="52"/>
  <c r="S233" i="52"/>
  <c r="Q195" i="52"/>
  <c r="R195" i="52"/>
  <c r="T169" i="52"/>
  <c r="S169" i="52"/>
  <c r="Q131" i="52"/>
  <c r="R131" i="52"/>
  <c r="T105" i="52"/>
  <c r="S105" i="52"/>
  <c r="T272" i="52"/>
  <c r="S272" i="52"/>
  <c r="S120" i="52"/>
  <c r="T120" i="52"/>
  <c r="Q82" i="52"/>
  <c r="R82" i="52"/>
  <c r="T391" i="52"/>
  <c r="S391" i="52"/>
  <c r="Q357" i="52"/>
  <c r="R357" i="52"/>
  <c r="R165" i="52"/>
  <c r="Q165" i="52"/>
  <c r="T59" i="52"/>
  <c r="S59" i="52"/>
  <c r="Q21" i="52"/>
  <c r="R21" i="52"/>
  <c r="S280" i="52"/>
  <c r="T280" i="52"/>
  <c r="T248" i="52"/>
  <c r="S248" i="52"/>
  <c r="R210" i="52"/>
  <c r="Q210" i="52"/>
  <c r="S24" i="52"/>
  <c r="T24" i="52"/>
  <c r="T363" i="52"/>
  <c r="S363" i="52"/>
  <c r="Q325" i="52"/>
  <c r="R325" i="52"/>
  <c r="T171" i="52"/>
  <c r="S171" i="52"/>
  <c r="R258" i="52"/>
  <c r="Q258" i="52"/>
  <c r="R218" i="52"/>
  <c r="Q218" i="52"/>
  <c r="T378" i="52"/>
  <c r="S378" i="52"/>
  <c r="R341" i="52"/>
  <c r="Q341" i="52"/>
  <c r="T227" i="52"/>
  <c r="S227" i="52"/>
  <c r="T187" i="52"/>
  <c r="S187" i="52"/>
  <c r="R149" i="52"/>
  <c r="Q149" i="52"/>
  <c r="R51" i="52"/>
  <c r="Q51" i="52"/>
  <c r="T25" i="52"/>
  <c r="S25" i="52"/>
  <c r="R318" i="52"/>
  <c r="Q318" i="52"/>
  <c r="S292" i="52"/>
  <c r="T292" i="52"/>
  <c r="R254" i="52"/>
  <c r="Q254" i="52"/>
  <c r="S228" i="52"/>
  <c r="T228" i="52"/>
  <c r="R190" i="52"/>
  <c r="Q190" i="52"/>
  <c r="T164" i="52"/>
  <c r="S164" i="52"/>
  <c r="R126" i="52"/>
  <c r="Q126" i="52"/>
  <c r="T100" i="52"/>
  <c r="S100" i="52"/>
  <c r="R70" i="52"/>
  <c r="Q70" i="52"/>
  <c r="S44" i="52"/>
  <c r="T44" i="52"/>
  <c r="R6" i="52"/>
  <c r="Q6" i="52"/>
  <c r="S2" i="52"/>
  <c r="T2" i="52"/>
  <c r="S451" i="52"/>
  <c r="T451" i="52"/>
  <c r="R413" i="52"/>
  <c r="Q413" i="52"/>
  <c r="S387" i="52"/>
  <c r="T387" i="52"/>
  <c r="Q353" i="52"/>
  <c r="R353" i="52"/>
  <c r="T460" i="52"/>
  <c r="S460" i="52"/>
  <c r="Q422" i="52"/>
  <c r="R422" i="52"/>
  <c r="T396" i="52"/>
  <c r="S396" i="52"/>
  <c r="R362" i="52"/>
  <c r="Q362" i="52"/>
  <c r="T336" i="52"/>
  <c r="S336" i="52"/>
  <c r="Q431" i="52"/>
  <c r="R431" i="52"/>
  <c r="T405" i="52"/>
  <c r="S405" i="52"/>
  <c r="Q371" i="52"/>
  <c r="R371" i="52"/>
  <c r="T345" i="52"/>
  <c r="S345" i="52"/>
  <c r="R321" i="52"/>
  <c r="Q321" i="52"/>
  <c r="S295" i="52"/>
  <c r="T295" i="52"/>
  <c r="R448" i="52"/>
  <c r="Q448" i="52"/>
  <c r="S422" i="52"/>
  <c r="T422" i="52"/>
  <c r="R444" i="52"/>
  <c r="Q444" i="52"/>
  <c r="T418" i="52"/>
  <c r="S418" i="52"/>
  <c r="R383" i="52"/>
  <c r="Q383" i="52"/>
  <c r="T358" i="52"/>
  <c r="S358" i="52"/>
  <c r="T247" i="52"/>
  <c r="S247" i="52"/>
  <c r="R209" i="52"/>
  <c r="Q209" i="52"/>
  <c r="T183" i="52"/>
  <c r="S183" i="52"/>
  <c r="Q340" i="52"/>
  <c r="R340" i="52"/>
  <c r="T314" i="52"/>
  <c r="S314" i="52"/>
  <c r="R276" i="52"/>
  <c r="Q276" i="52"/>
  <c r="R328" i="52"/>
  <c r="Q328" i="52"/>
  <c r="S302" i="52"/>
  <c r="T302" i="52"/>
  <c r="R264" i="52"/>
  <c r="Q264" i="52"/>
  <c r="S238" i="52"/>
  <c r="T238" i="52"/>
  <c r="R200" i="52"/>
  <c r="Q200" i="52"/>
  <c r="S174" i="52"/>
  <c r="T174" i="52"/>
  <c r="T151" i="52"/>
  <c r="S151" i="52"/>
  <c r="R113" i="52"/>
  <c r="Q113" i="52"/>
  <c r="S87" i="52"/>
  <c r="T87" i="52"/>
  <c r="R57" i="52"/>
  <c r="Q57" i="52"/>
  <c r="S31" i="52"/>
  <c r="T31" i="52"/>
  <c r="Q236" i="52"/>
  <c r="R236" i="52"/>
  <c r="S210" i="52"/>
  <c r="T210" i="52"/>
  <c r="R172" i="52"/>
  <c r="Q172" i="52"/>
  <c r="S146" i="52"/>
  <c r="T146" i="52"/>
  <c r="Q108" i="52"/>
  <c r="R108" i="52"/>
  <c r="S82" i="52"/>
  <c r="T82" i="52"/>
  <c r="Q52" i="52"/>
  <c r="R52" i="52"/>
  <c r="S26" i="52"/>
  <c r="T26" i="52"/>
  <c r="Q459" i="52"/>
  <c r="R459" i="52"/>
  <c r="T433" i="52"/>
  <c r="S433" i="52"/>
  <c r="Q395" i="52"/>
  <c r="R395" i="52"/>
  <c r="T373" i="52"/>
  <c r="S373" i="52"/>
  <c r="Q335" i="52"/>
  <c r="R335" i="52"/>
  <c r="T166" i="52"/>
  <c r="S166" i="52"/>
  <c r="R128" i="52"/>
  <c r="Q128" i="52"/>
  <c r="T102" i="52"/>
  <c r="S102" i="52"/>
  <c r="T46" i="52"/>
  <c r="S46" i="52"/>
  <c r="R8" i="52"/>
  <c r="Q8" i="52"/>
  <c r="S309" i="52"/>
  <c r="T309" i="52"/>
  <c r="R271" i="52"/>
  <c r="Q271" i="52"/>
  <c r="T245" i="52"/>
  <c r="S245" i="52"/>
  <c r="R207" i="52"/>
  <c r="Q207" i="52"/>
  <c r="Q434" i="52"/>
  <c r="R434" i="52"/>
  <c r="T408" i="52"/>
  <c r="S408" i="52"/>
  <c r="Q374" i="52"/>
  <c r="R374" i="52"/>
  <c r="T348" i="52"/>
  <c r="S348" i="52"/>
  <c r="T181" i="52"/>
  <c r="S181" i="52"/>
  <c r="R143" i="52"/>
  <c r="Q143" i="52"/>
  <c r="T117" i="52"/>
  <c r="S117" i="52"/>
  <c r="R79" i="52"/>
  <c r="Q79" i="52"/>
  <c r="T61" i="52"/>
  <c r="S61" i="52"/>
  <c r="R23" i="52"/>
  <c r="Q23" i="52"/>
  <c r="T321" i="52"/>
  <c r="S321" i="52"/>
  <c r="R283" i="52"/>
  <c r="Q283" i="52"/>
  <c r="T257" i="52"/>
  <c r="S257" i="52"/>
  <c r="R219" i="52"/>
  <c r="Q219" i="52"/>
  <c r="T193" i="52"/>
  <c r="S193" i="52"/>
  <c r="R155" i="52"/>
  <c r="Q155" i="52"/>
  <c r="T129" i="52"/>
  <c r="S129" i="52"/>
  <c r="R91" i="52"/>
  <c r="Q91" i="52"/>
  <c r="T296" i="52"/>
  <c r="S296" i="52"/>
  <c r="R154" i="52"/>
  <c r="Q154" i="52"/>
  <c r="S8" i="52"/>
  <c r="T8" i="52"/>
  <c r="R425" i="52"/>
  <c r="Q425" i="52"/>
  <c r="T275" i="52"/>
  <c r="S275" i="52"/>
  <c r="T235" i="52"/>
  <c r="S235" i="52"/>
  <c r="R197" i="52"/>
  <c r="Q197" i="52"/>
  <c r="T83" i="52"/>
  <c r="S83" i="52"/>
  <c r="T304" i="52"/>
  <c r="S304" i="52"/>
  <c r="T128" i="52"/>
  <c r="S128" i="52"/>
  <c r="S88" i="52"/>
  <c r="T88" i="52"/>
  <c r="Q58" i="52"/>
  <c r="R58" i="52"/>
  <c r="R433" i="52"/>
  <c r="Q433" i="52"/>
  <c r="R393" i="52"/>
  <c r="Q393" i="52"/>
  <c r="T243" i="52"/>
  <c r="S243" i="52"/>
  <c r="R205" i="52"/>
  <c r="Q205" i="52"/>
  <c r="T91" i="52"/>
  <c r="S91" i="52"/>
  <c r="T19" i="52"/>
  <c r="S19" i="52"/>
  <c r="T136" i="52"/>
  <c r="S136" i="52"/>
  <c r="R409" i="52"/>
  <c r="Q409" i="52"/>
  <c r="R261" i="52"/>
  <c r="Q261" i="52"/>
  <c r="R37" i="52"/>
  <c r="Q37" i="52"/>
  <c r="R457" i="52"/>
  <c r="Q457" i="52"/>
  <c r="T49" i="52"/>
  <c r="S49" i="52"/>
  <c r="R11" i="52"/>
  <c r="Q11" i="52"/>
  <c r="T316" i="52"/>
  <c r="S316" i="52"/>
  <c r="R278" i="52"/>
  <c r="Q278" i="52"/>
  <c r="T252" i="52"/>
  <c r="S252" i="52"/>
  <c r="R214" i="52"/>
  <c r="Q214" i="52"/>
  <c r="T188" i="52"/>
  <c r="S188" i="52"/>
  <c r="R150" i="52"/>
  <c r="Q150" i="52"/>
  <c r="T124" i="52"/>
  <c r="S124" i="52"/>
  <c r="R86" i="52"/>
  <c r="Q86" i="52"/>
  <c r="T68" i="52"/>
  <c r="S68" i="52"/>
  <c r="R30" i="52"/>
  <c r="Q30" i="52"/>
  <c r="T4" i="52"/>
  <c r="S4" i="52"/>
  <c r="Q447" i="52"/>
  <c r="R447" i="52"/>
  <c r="T361" i="52"/>
  <c r="S361" i="52"/>
  <c r="Q400" i="52"/>
  <c r="R400" i="52"/>
  <c r="R460" i="52"/>
  <c r="Q460" i="52"/>
  <c r="T434" i="52"/>
  <c r="S434" i="52"/>
  <c r="R396" i="52"/>
  <c r="Q396" i="52"/>
  <c r="T263" i="52"/>
  <c r="S263" i="52"/>
  <c r="R225" i="52"/>
  <c r="Q225" i="52"/>
  <c r="R356" i="52"/>
  <c r="Q356" i="52"/>
  <c r="R292" i="52"/>
  <c r="Q292" i="52"/>
  <c r="S190" i="52"/>
  <c r="T190" i="52"/>
  <c r="R252" i="52"/>
  <c r="Q252" i="52"/>
  <c r="S226" i="52"/>
  <c r="T226" i="52"/>
  <c r="R124" i="52"/>
  <c r="Q124" i="52"/>
  <c r="R4" i="52"/>
  <c r="Q4" i="52"/>
  <c r="Q437" i="52"/>
  <c r="R437" i="52"/>
  <c r="T411" i="52"/>
  <c r="S411" i="52"/>
  <c r="R377" i="52"/>
  <c r="Q377" i="52"/>
  <c r="T420" i="52"/>
  <c r="S420" i="52"/>
  <c r="Q455" i="52"/>
  <c r="R455" i="52"/>
  <c r="Q391" i="52"/>
  <c r="R391" i="52"/>
  <c r="T319" i="52"/>
  <c r="S319" i="52"/>
  <c r="T446" i="52"/>
  <c r="S446" i="52"/>
  <c r="R408" i="52"/>
  <c r="Q408" i="52"/>
  <c r="R404" i="52"/>
  <c r="Q404" i="52"/>
  <c r="R344" i="52"/>
  <c r="Q344" i="52"/>
  <c r="S274" i="52"/>
  <c r="T274" i="52"/>
  <c r="T326" i="52"/>
  <c r="S326" i="52"/>
  <c r="T262" i="52"/>
  <c r="S262" i="52"/>
  <c r="T329" i="52"/>
  <c r="S329" i="52"/>
  <c r="R137" i="52"/>
  <c r="Q137" i="52"/>
  <c r="T55" i="52"/>
  <c r="S55" i="52"/>
  <c r="R17" i="52"/>
  <c r="Q17" i="52"/>
  <c r="S170" i="52"/>
  <c r="T170" i="52"/>
  <c r="R132" i="52"/>
  <c r="Q132" i="52"/>
  <c r="S50" i="52"/>
  <c r="T50" i="52"/>
  <c r="T457" i="52"/>
  <c r="S457" i="52"/>
  <c r="Q419" i="52"/>
  <c r="R419" i="52"/>
  <c r="S393" i="52"/>
  <c r="T393" i="52"/>
  <c r="Q359" i="52"/>
  <c r="R359" i="52"/>
  <c r="T333" i="52"/>
  <c r="S333" i="52"/>
  <c r="R152" i="52"/>
  <c r="Q152" i="52"/>
  <c r="R88" i="52"/>
  <c r="Q88" i="52"/>
  <c r="S70" i="52"/>
  <c r="T70" i="52"/>
  <c r="R32" i="52"/>
  <c r="Q32" i="52"/>
  <c r="S6" i="52"/>
  <c r="T6" i="52"/>
  <c r="T269" i="52"/>
  <c r="S269" i="52"/>
  <c r="Q394" i="52"/>
  <c r="R394" i="52"/>
  <c r="Q334" i="52"/>
  <c r="R334" i="52"/>
  <c r="S141" i="52"/>
  <c r="T141" i="52"/>
  <c r="Q103" i="52"/>
  <c r="R103" i="52"/>
  <c r="S77" i="52"/>
  <c r="T77" i="52"/>
  <c r="Q307" i="52"/>
  <c r="R307" i="52"/>
  <c r="T281" i="52"/>
  <c r="S281" i="52"/>
  <c r="T153" i="52"/>
  <c r="S153" i="52"/>
  <c r="S72" i="52"/>
  <c r="T72" i="52"/>
  <c r="R309" i="52"/>
  <c r="Q309" i="52"/>
  <c r="R162" i="52"/>
  <c r="Q162" i="52"/>
  <c r="T315" i="52"/>
  <c r="S315" i="52"/>
  <c r="R237" i="52"/>
  <c r="Q237" i="52"/>
  <c r="T123" i="52"/>
  <c r="S123" i="52"/>
  <c r="R53" i="52"/>
  <c r="Q53" i="52"/>
  <c r="T208" i="52"/>
  <c r="S208" i="52"/>
  <c r="R26" i="52"/>
  <c r="Q26" i="52"/>
  <c r="T331" i="52"/>
  <c r="S331" i="52"/>
  <c r="Q293" i="52"/>
  <c r="R293" i="52"/>
  <c r="T99" i="52"/>
  <c r="S99" i="52"/>
  <c r="T9" i="52"/>
  <c r="S9" i="52"/>
  <c r="S276" i="52"/>
  <c r="T276" i="52"/>
  <c r="T212" i="52"/>
  <c r="S212" i="52"/>
  <c r="S148" i="52"/>
  <c r="T148" i="52"/>
  <c r="S28" i="52"/>
  <c r="T28" i="52"/>
  <c r="S435" i="52"/>
  <c r="T435" i="52"/>
  <c r="R397" i="52"/>
  <c r="Q397" i="52"/>
  <c r="S375" i="52"/>
  <c r="T375" i="52"/>
  <c r="R337" i="52"/>
  <c r="Q337" i="52"/>
  <c r="T444" i="52"/>
  <c r="S444" i="52"/>
  <c r="T383" i="52"/>
  <c r="S383" i="52"/>
  <c r="T453" i="52"/>
  <c r="S453" i="52"/>
  <c r="R415" i="52"/>
  <c r="Q415" i="52"/>
  <c r="R355" i="52"/>
  <c r="Q355" i="52"/>
  <c r="Q305" i="52"/>
  <c r="R305" i="52"/>
  <c r="T279" i="52"/>
  <c r="S279" i="52"/>
  <c r="T402" i="52"/>
  <c r="S402" i="52"/>
  <c r="R368" i="52"/>
  <c r="Q368" i="52"/>
  <c r="S342" i="52"/>
  <c r="T342" i="52"/>
  <c r="T167" i="52"/>
  <c r="S167" i="52"/>
  <c r="S298" i="52"/>
  <c r="T298" i="52"/>
  <c r="R312" i="52"/>
  <c r="Q312" i="52"/>
  <c r="R248" i="52"/>
  <c r="Q248" i="52"/>
  <c r="S222" i="52"/>
  <c r="T222" i="52"/>
  <c r="R41" i="52"/>
  <c r="Q41" i="52"/>
  <c r="S194" i="52"/>
  <c r="T194" i="52"/>
  <c r="R156" i="52"/>
  <c r="Q156" i="52"/>
  <c r="S130" i="52"/>
  <c r="T130" i="52"/>
  <c r="R36" i="52"/>
  <c r="Q36" i="52"/>
  <c r="S10" i="52"/>
  <c r="T10" i="52"/>
  <c r="R443" i="52"/>
  <c r="Q443" i="52"/>
  <c r="R56" i="52"/>
  <c r="Q56" i="52"/>
  <c r="T30" i="52"/>
  <c r="S30" i="52"/>
  <c r="T293" i="52"/>
  <c r="S293" i="52"/>
  <c r="Q255" i="52"/>
  <c r="R255" i="52"/>
  <c r="T229" i="52"/>
  <c r="S229" i="52"/>
  <c r="T392" i="52"/>
  <c r="S392" i="52"/>
  <c r="Q358" i="52"/>
  <c r="R358" i="52"/>
  <c r="Q191" i="52"/>
  <c r="R191" i="52"/>
  <c r="Q71" i="52"/>
  <c r="R71" i="52"/>
  <c r="Q7" i="52"/>
  <c r="R7" i="52"/>
  <c r="T305" i="52"/>
  <c r="S305" i="52"/>
  <c r="R203" i="52"/>
  <c r="Q203" i="52"/>
  <c r="R139" i="52"/>
  <c r="Q139" i="52"/>
  <c r="Q75" i="52"/>
  <c r="R75" i="52"/>
  <c r="R290" i="52"/>
  <c r="Q290" i="52"/>
  <c r="R106" i="52"/>
  <c r="Q106" i="52"/>
  <c r="T415" i="52"/>
  <c r="S415" i="52"/>
  <c r="R298" i="52"/>
  <c r="Q298" i="52"/>
  <c r="Q10" i="52"/>
  <c r="R10" i="52"/>
  <c r="R349" i="52"/>
  <c r="Q349" i="52"/>
  <c r="T399" i="52"/>
  <c r="S399" i="52"/>
  <c r="R173" i="52"/>
  <c r="Q173" i="52"/>
  <c r="R133" i="52"/>
  <c r="Q133" i="52"/>
  <c r="R59" i="52"/>
  <c r="Q59" i="52"/>
  <c r="T3" i="52"/>
  <c r="S3" i="52"/>
  <c r="T300" i="52"/>
  <c r="S300" i="52"/>
  <c r="R14" i="52"/>
  <c r="Q14" i="52"/>
  <c r="T459" i="52"/>
  <c r="S459" i="52"/>
  <c r="R361" i="52"/>
  <c r="Q361" i="52"/>
  <c r="T335" i="52"/>
  <c r="S335" i="52"/>
  <c r="R430" i="52"/>
  <c r="Q430" i="52"/>
  <c r="S344" i="52"/>
  <c r="T344" i="52"/>
  <c r="T303" i="52"/>
  <c r="S303" i="52"/>
  <c r="Q456" i="52"/>
  <c r="R456" i="52"/>
  <c r="S430" i="52"/>
  <c r="T430" i="52"/>
  <c r="R452" i="52"/>
  <c r="Q452" i="52"/>
  <c r="T426" i="52"/>
  <c r="S426" i="52"/>
  <c r="R388" i="52"/>
  <c r="Q388" i="52"/>
  <c r="S255" i="52"/>
  <c r="T255" i="52"/>
  <c r="T191" i="52"/>
  <c r="S191" i="52"/>
  <c r="S258" i="52"/>
  <c r="T258" i="52"/>
  <c r="R208" i="52"/>
  <c r="Q208" i="52"/>
  <c r="T182" i="52"/>
  <c r="S182" i="52"/>
  <c r="R121" i="52"/>
  <c r="Q121" i="52"/>
  <c r="T95" i="52"/>
  <c r="S95" i="52"/>
  <c r="S154" i="52"/>
  <c r="T154" i="52"/>
  <c r="S34" i="52"/>
  <c r="T34" i="52"/>
  <c r="T441" i="52"/>
  <c r="S441" i="52"/>
  <c r="S110" i="52"/>
  <c r="T110" i="52"/>
  <c r="Q72" i="52"/>
  <c r="R72" i="52"/>
  <c r="T54" i="52"/>
  <c r="S54" i="52"/>
  <c r="R16" i="52"/>
  <c r="Q16" i="52"/>
  <c r="T317" i="52"/>
  <c r="S317" i="52"/>
  <c r="Q215" i="52"/>
  <c r="R215" i="52"/>
  <c r="R442" i="52"/>
  <c r="Q442" i="52"/>
  <c r="T356" i="52"/>
  <c r="S356" i="52"/>
  <c r="S189" i="52"/>
  <c r="T189" i="52"/>
  <c r="S69" i="52"/>
  <c r="T69" i="52"/>
  <c r="R291" i="52"/>
  <c r="Q291" i="52"/>
  <c r="Q227" i="52"/>
  <c r="R227" i="52"/>
  <c r="T137" i="52"/>
  <c r="S137" i="52"/>
  <c r="Q99" i="52"/>
  <c r="R99" i="52"/>
  <c r="T73" i="52"/>
  <c r="S73" i="52"/>
  <c r="T216" i="52"/>
  <c r="S216" i="52"/>
  <c r="S32" i="52"/>
  <c r="T32" i="52"/>
  <c r="T299" i="52"/>
  <c r="S299" i="52"/>
  <c r="R221" i="52"/>
  <c r="Q221" i="52"/>
  <c r="T192" i="52"/>
  <c r="S192" i="52"/>
  <c r="Q114" i="52"/>
  <c r="R114" i="52"/>
  <c r="Q74" i="52"/>
  <c r="R74" i="52"/>
  <c r="T267" i="52"/>
  <c r="S267" i="52"/>
  <c r="T75" i="52"/>
  <c r="S75" i="52"/>
  <c r="T160" i="52"/>
  <c r="S160" i="52"/>
  <c r="S16" i="52"/>
  <c r="T16" i="52"/>
  <c r="R61" i="52"/>
  <c r="Q61" i="52"/>
  <c r="T57" i="52"/>
  <c r="S57" i="52"/>
  <c r="Q19" i="52"/>
  <c r="R19" i="52"/>
  <c r="S260" i="52"/>
  <c r="T260" i="52"/>
  <c r="S196" i="52"/>
  <c r="T196" i="52"/>
  <c r="R158" i="52"/>
  <c r="Q158" i="52"/>
  <c r="R94" i="52"/>
  <c r="Q94" i="52"/>
  <c r="T419" i="52"/>
  <c r="S419" i="52"/>
  <c r="Q384" i="52"/>
  <c r="R384" i="52"/>
  <c r="T359" i="52"/>
  <c r="S359" i="52"/>
  <c r="T428" i="52"/>
  <c r="S428" i="52"/>
  <c r="Q390" i="52"/>
  <c r="R390" i="52"/>
  <c r="T437" i="52"/>
  <c r="S437" i="52"/>
  <c r="T377" i="52"/>
  <c r="S377" i="52"/>
  <c r="Q339" i="52"/>
  <c r="R339" i="52"/>
  <c r="T327" i="52"/>
  <c r="S327" i="52"/>
  <c r="R289" i="52"/>
  <c r="Q289" i="52"/>
  <c r="T454" i="52"/>
  <c r="S454" i="52"/>
  <c r="R416" i="52"/>
  <c r="Q416" i="52"/>
  <c r="S390" i="52"/>
  <c r="T390" i="52"/>
  <c r="T450" i="52"/>
  <c r="S450" i="52"/>
  <c r="R412" i="52"/>
  <c r="Q412" i="52"/>
  <c r="T386" i="52"/>
  <c r="S386" i="52"/>
  <c r="R352" i="52"/>
  <c r="Q352" i="52"/>
  <c r="R241" i="52"/>
  <c r="Q241" i="52"/>
  <c r="T215" i="52"/>
  <c r="S215" i="52"/>
  <c r="R177" i="52"/>
  <c r="Q177" i="52"/>
  <c r="Q372" i="52"/>
  <c r="R372" i="52"/>
  <c r="T346" i="52"/>
  <c r="S346" i="52"/>
  <c r="Q308" i="52"/>
  <c r="R308" i="52"/>
  <c r="T282" i="52"/>
  <c r="S282" i="52"/>
  <c r="R296" i="52"/>
  <c r="Q296" i="52"/>
  <c r="S270" i="52"/>
  <c r="T270" i="52"/>
  <c r="R232" i="52"/>
  <c r="Q232" i="52"/>
  <c r="S206" i="52"/>
  <c r="T206" i="52"/>
  <c r="R145" i="52"/>
  <c r="Q145" i="52"/>
  <c r="S119" i="52"/>
  <c r="T119" i="52"/>
  <c r="R81" i="52"/>
  <c r="Q81" i="52"/>
  <c r="S63" i="52"/>
  <c r="T63" i="52"/>
  <c r="R25" i="52"/>
  <c r="Q25" i="52"/>
  <c r="S242" i="52"/>
  <c r="T242" i="52"/>
  <c r="R204" i="52"/>
  <c r="Q204" i="52"/>
  <c r="S178" i="52"/>
  <c r="T178" i="52"/>
  <c r="Q140" i="52"/>
  <c r="R140" i="52"/>
  <c r="S114" i="52"/>
  <c r="T114" i="52"/>
  <c r="R76" i="52"/>
  <c r="Q76" i="52"/>
  <c r="S58" i="52"/>
  <c r="T58" i="52"/>
  <c r="R20" i="52"/>
  <c r="Q20" i="52"/>
  <c r="Q427" i="52"/>
  <c r="R427" i="52"/>
  <c r="T401" i="52"/>
  <c r="S401" i="52"/>
  <c r="Q367" i="52"/>
  <c r="R367" i="52"/>
  <c r="S341" i="52"/>
  <c r="T341" i="52"/>
  <c r="R160" i="52"/>
  <c r="Q160" i="52"/>
  <c r="T134" i="52"/>
  <c r="S134" i="52"/>
  <c r="R96" i="52"/>
  <c r="Q96" i="52"/>
  <c r="R40" i="52"/>
  <c r="Q40" i="52"/>
  <c r="T14" i="52"/>
  <c r="S14" i="52"/>
  <c r="Q303" i="52"/>
  <c r="R303" i="52"/>
  <c r="T277" i="52"/>
  <c r="S277" i="52"/>
  <c r="R239" i="52"/>
  <c r="Q239" i="52"/>
  <c r="S213" i="52"/>
  <c r="T213" i="52"/>
  <c r="T440" i="52"/>
  <c r="S440" i="52"/>
  <c r="Q402" i="52"/>
  <c r="R402" i="52"/>
  <c r="T379" i="52"/>
  <c r="S379" i="52"/>
  <c r="Q342" i="52"/>
  <c r="R342" i="52"/>
  <c r="R175" i="52"/>
  <c r="Q175" i="52"/>
  <c r="T149" i="52"/>
  <c r="S149" i="52"/>
  <c r="R111" i="52"/>
  <c r="Q111" i="52"/>
  <c r="S85" i="52"/>
  <c r="T85" i="52"/>
  <c r="Q55" i="52"/>
  <c r="R55" i="52"/>
  <c r="S29" i="52"/>
  <c r="T29" i="52"/>
  <c r="R315" i="52"/>
  <c r="Q315" i="52"/>
  <c r="T289" i="52"/>
  <c r="S289" i="52"/>
  <c r="R251" i="52"/>
  <c r="Q251" i="52"/>
  <c r="T225" i="52"/>
  <c r="S225" i="52"/>
  <c r="R187" i="52"/>
  <c r="Q187" i="52"/>
  <c r="T161" i="52"/>
  <c r="S161" i="52"/>
  <c r="R123" i="52"/>
  <c r="Q123" i="52"/>
  <c r="T97" i="52"/>
  <c r="S97" i="52"/>
  <c r="Q67" i="52"/>
  <c r="R67" i="52"/>
  <c r="R250" i="52"/>
  <c r="Q250" i="52"/>
  <c r="T96" i="52"/>
  <c r="S96" i="52"/>
  <c r="R66" i="52"/>
  <c r="Q66" i="52"/>
  <c r="T371" i="52"/>
  <c r="S371" i="52"/>
  <c r="R333" i="52"/>
  <c r="Q333" i="52"/>
  <c r="T179" i="52"/>
  <c r="S179" i="52"/>
  <c r="Q141" i="52"/>
  <c r="R141" i="52"/>
  <c r="T35" i="52"/>
  <c r="S35" i="52"/>
  <c r="T224" i="52"/>
  <c r="S224" i="52"/>
  <c r="T455" i="52"/>
  <c r="S455" i="52"/>
  <c r="T339" i="52"/>
  <c r="S339" i="52"/>
  <c r="R301" i="52"/>
  <c r="Q301" i="52"/>
  <c r="T147" i="52"/>
  <c r="S147" i="52"/>
  <c r="Q109" i="52"/>
  <c r="R109" i="52"/>
  <c r="R282" i="52"/>
  <c r="Q282" i="52"/>
  <c r="T232" i="52"/>
  <c r="S232" i="52"/>
  <c r="Q194" i="52"/>
  <c r="R194" i="52"/>
  <c r="S80" i="52"/>
  <c r="T80" i="52"/>
  <c r="R50" i="52"/>
  <c r="Q50" i="52"/>
  <c r="T355" i="52"/>
  <c r="S355" i="52"/>
  <c r="R317" i="52"/>
  <c r="Q317" i="52"/>
  <c r="T203" i="52"/>
  <c r="S203" i="52"/>
  <c r="T163" i="52"/>
  <c r="S163" i="52"/>
  <c r="Q125" i="52"/>
  <c r="R125" i="52"/>
  <c r="R85" i="52"/>
  <c r="Q85" i="52"/>
  <c r="Q43" i="52"/>
  <c r="R43" i="52"/>
  <c r="T17" i="52"/>
  <c r="S17" i="52"/>
  <c r="Q310" i="52"/>
  <c r="R310" i="52"/>
  <c r="T284" i="52"/>
  <c r="S284" i="52"/>
  <c r="R246" i="52"/>
  <c r="Q246" i="52"/>
  <c r="T220" i="52"/>
  <c r="S220" i="52"/>
  <c r="R182" i="52"/>
  <c r="Q182" i="52"/>
  <c r="T156" i="52"/>
  <c r="S156" i="52"/>
  <c r="R118" i="52"/>
  <c r="Q118" i="52"/>
  <c r="T92" i="52"/>
  <c r="S92" i="52"/>
  <c r="R62" i="52"/>
  <c r="Q62" i="52"/>
  <c r="T36" i="52"/>
  <c r="S36" i="52"/>
  <c r="Q429" i="52"/>
  <c r="R429" i="52"/>
  <c r="Q369" i="52"/>
  <c r="R369" i="52"/>
  <c r="S343" i="52"/>
  <c r="T343" i="52"/>
  <c r="T412" i="52"/>
  <c r="S412" i="52"/>
  <c r="T421" i="52"/>
  <c r="S421" i="52"/>
  <c r="T311" i="52"/>
  <c r="S311" i="52"/>
  <c r="R273" i="52"/>
  <c r="Q273" i="52"/>
  <c r="T438" i="52"/>
  <c r="S438" i="52"/>
  <c r="R161" i="52"/>
  <c r="Q161" i="52"/>
  <c r="S330" i="52"/>
  <c r="T330" i="52"/>
  <c r="S266" i="52"/>
  <c r="T266" i="52"/>
  <c r="R280" i="52"/>
  <c r="Q280" i="52"/>
  <c r="S103" i="52"/>
  <c r="T103" i="52"/>
  <c r="R188" i="52"/>
  <c r="Q188" i="52"/>
  <c r="S98" i="52"/>
  <c r="T98" i="52"/>
  <c r="S42" i="52"/>
  <c r="T42" i="52"/>
  <c r="T449" i="52"/>
  <c r="S449" i="52"/>
  <c r="T351" i="52"/>
  <c r="S351" i="52"/>
  <c r="R446" i="52"/>
  <c r="Q446" i="52"/>
  <c r="T360" i="52"/>
  <c r="S360" i="52"/>
  <c r="T429" i="52"/>
  <c r="S429" i="52"/>
  <c r="T369" i="52"/>
  <c r="S369" i="52"/>
  <c r="Q331" i="52"/>
  <c r="R331" i="52"/>
  <c r="Q281" i="52"/>
  <c r="R281" i="52"/>
  <c r="S442" i="52"/>
  <c r="T442" i="52"/>
  <c r="S381" i="52"/>
  <c r="T381" i="52"/>
  <c r="R233" i="52"/>
  <c r="Q233" i="52"/>
  <c r="T207" i="52"/>
  <c r="S207" i="52"/>
  <c r="R169" i="52"/>
  <c r="Q169" i="52"/>
  <c r="R364" i="52"/>
  <c r="Q364" i="52"/>
  <c r="S338" i="52"/>
  <c r="T338" i="52"/>
  <c r="R300" i="52"/>
  <c r="Q300" i="52"/>
  <c r="R288" i="52"/>
  <c r="Q288" i="52"/>
  <c r="R224" i="52"/>
  <c r="Q224" i="52"/>
  <c r="T198" i="52"/>
  <c r="S198" i="52"/>
  <c r="T111" i="52"/>
  <c r="S111" i="52"/>
  <c r="R73" i="52"/>
  <c r="Q73" i="52"/>
  <c r="S234" i="52"/>
  <c r="T234" i="52"/>
  <c r="R196" i="52"/>
  <c r="Q196" i="52"/>
  <c r="S106" i="52"/>
  <c r="T106" i="52"/>
  <c r="R12" i="52"/>
  <c r="Q12" i="52"/>
  <c r="T126" i="52"/>
  <c r="S126" i="52"/>
  <c r="Q295" i="52"/>
  <c r="R295" i="52"/>
  <c r="Q231" i="52"/>
  <c r="R231" i="52"/>
  <c r="S205" i="52"/>
  <c r="T205" i="52"/>
  <c r="Q458" i="52"/>
  <c r="R458" i="52"/>
  <c r="T432" i="52"/>
  <c r="S432" i="52"/>
  <c r="T372" i="52"/>
  <c r="S372" i="52"/>
  <c r="Q167" i="52"/>
  <c r="R167" i="52"/>
  <c r="Q47" i="52"/>
  <c r="R47" i="52"/>
  <c r="S21" i="52"/>
  <c r="T21" i="52"/>
  <c r="Q243" i="52"/>
  <c r="R243" i="52"/>
  <c r="T217" i="52"/>
  <c r="S217" i="52"/>
  <c r="Q179" i="52"/>
  <c r="R179" i="52"/>
  <c r="Q115" i="52"/>
  <c r="R115" i="52"/>
  <c r="T89" i="52"/>
  <c r="S89" i="52"/>
  <c r="T264" i="52"/>
  <c r="S264" i="52"/>
  <c r="R186" i="52"/>
  <c r="Q186" i="52"/>
  <c r="Q42" i="52"/>
  <c r="R42" i="52"/>
  <c r="T347" i="52"/>
  <c r="S347" i="52"/>
  <c r="T155" i="52"/>
  <c r="S155" i="52"/>
  <c r="R117" i="52"/>
  <c r="Q117" i="52"/>
  <c r="T11" i="52"/>
  <c r="S11" i="52"/>
  <c r="R274" i="52"/>
  <c r="Q274" i="52"/>
  <c r="T200" i="52"/>
  <c r="S200" i="52"/>
  <c r="R277" i="52"/>
  <c r="Q277" i="52"/>
  <c r="R170" i="52"/>
  <c r="Q170" i="52"/>
  <c r="S64" i="52"/>
  <c r="T64" i="52"/>
  <c r="Q441" i="52"/>
  <c r="R441" i="52"/>
  <c r="R35" i="52"/>
  <c r="Q35" i="52"/>
  <c r="Q5" i="52"/>
  <c r="R5" i="52"/>
  <c r="Q302" i="52"/>
  <c r="R302" i="52"/>
  <c r="R238" i="52"/>
  <c r="Q238" i="52"/>
  <c r="R174" i="52"/>
  <c r="Q174" i="52"/>
  <c r="R110" i="52"/>
  <c r="Q110" i="52"/>
  <c r="S84" i="52"/>
  <c r="T84" i="52"/>
  <c r="R54" i="52"/>
  <c r="Q54" i="52"/>
  <c r="R461" i="52"/>
  <c r="Q461" i="52"/>
  <c r="R406" i="52"/>
  <c r="Q406" i="52"/>
  <c r="R346" i="52"/>
  <c r="Q346" i="52"/>
  <c r="T389" i="52"/>
  <c r="S389" i="52"/>
  <c r="R432" i="52"/>
  <c r="Q432" i="52"/>
  <c r="S406" i="52"/>
  <c r="T406" i="52"/>
  <c r="R428" i="52"/>
  <c r="Q428" i="52"/>
  <c r="R257" i="52"/>
  <c r="Q257" i="52"/>
  <c r="S231" i="52"/>
  <c r="T231" i="52"/>
  <c r="R193" i="52"/>
  <c r="Q193" i="52"/>
  <c r="S362" i="52"/>
  <c r="T362" i="52"/>
  <c r="R324" i="52"/>
  <c r="Q324" i="52"/>
  <c r="R260" i="52"/>
  <c r="Q260" i="52"/>
  <c r="S286" i="52"/>
  <c r="T286" i="52"/>
  <c r="R184" i="52"/>
  <c r="Q184" i="52"/>
  <c r="T135" i="52"/>
  <c r="S135" i="52"/>
  <c r="R97" i="52"/>
  <c r="Q97" i="52"/>
  <c r="S15" i="52"/>
  <c r="T15" i="52"/>
  <c r="R220" i="52"/>
  <c r="Q220" i="52"/>
  <c r="Q92" i="52"/>
  <c r="R92" i="52"/>
  <c r="S417" i="52"/>
  <c r="T417" i="52"/>
  <c r="R382" i="52"/>
  <c r="Q382" i="52"/>
  <c r="T357" i="52"/>
  <c r="S357" i="52"/>
  <c r="T150" i="52"/>
  <c r="S150" i="52"/>
  <c r="R112" i="52"/>
  <c r="Q112" i="52"/>
  <c r="T86" i="52"/>
  <c r="S86" i="52"/>
  <c r="R319" i="52"/>
  <c r="Q319" i="52"/>
  <c r="T456" i="52"/>
  <c r="S456" i="52"/>
  <c r="Q418" i="52"/>
  <c r="R418" i="52"/>
  <c r="T332" i="52"/>
  <c r="S332" i="52"/>
  <c r="T165" i="52"/>
  <c r="S165" i="52"/>
  <c r="Q127" i="52"/>
  <c r="R127" i="52"/>
  <c r="T101" i="52"/>
  <c r="S101" i="52"/>
  <c r="T45" i="52"/>
  <c r="S45" i="52"/>
  <c r="R267" i="52"/>
  <c r="Q267" i="52"/>
  <c r="T241" i="52"/>
  <c r="S241" i="52"/>
  <c r="T177" i="52"/>
  <c r="S177" i="52"/>
  <c r="T113" i="52"/>
  <c r="S113" i="52"/>
  <c r="T144" i="52"/>
  <c r="S144" i="52"/>
  <c r="Q380" i="52"/>
  <c r="R380" i="52"/>
  <c r="Q189" i="52"/>
  <c r="R189" i="52"/>
  <c r="Q45" i="52"/>
  <c r="R45" i="52"/>
  <c r="R322" i="52"/>
  <c r="Q322" i="52"/>
  <c r="R234" i="52"/>
  <c r="Q234" i="52"/>
  <c r="S48" i="52"/>
  <c r="T48" i="52"/>
  <c r="T195" i="52"/>
  <c r="S195" i="52"/>
  <c r="R157" i="52"/>
  <c r="Q157" i="52"/>
  <c r="R242" i="52"/>
  <c r="Q242" i="52"/>
  <c r="R90" i="52"/>
  <c r="Q90" i="52"/>
  <c r="R365" i="52"/>
  <c r="Q365" i="52"/>
  <c r="T251" i="52"/>
  <c r="S251" i="52"/>
  <c r="R213" i="52"/>
  <c r="Q213" i="52"/>
  <c r="T27" i="52"/>
  <c r="S27" i="52"/>
  <c r="T33" i="52"/>
  <c r="S33" i="52"/>
  <c r="R262" i="52"/>
  <c r="Q262" i="52"/>
  <c r="T236" i="52"/>
  <c r="S236" i="52"/>
  <c r="R198" i="52"/>
  <c r="Q198" i="52"/>
  <c r="T172" i="52"/>
  <c r="S172" i="52"/>
  <c r="R134" i="52"/>
  <c r="Q134" i="52"/>
  <c r="T108" i="52"/>
  <c r="S108" i="52"/>
  <c r="T52" i="52"/>
  <c r="S52" i="52"/>
  <c r="Q326" i="52"/>
  <c r="R326" i="52"/>
  <c r="R421" i="52"/>
  <c r="Q421" i="52"/>
  <c r="T395" i="52"/>
  <c r="S395" i="52"/>
  <c r="T404" i="52"/>
  <c r="S404" i="52"/>
  <c r="R370" i="52"/>
  <c r="Q370" i="52"/>
  <c r="R439" i="52"/>
  <c r="Q439" i="52"/>
  <c r="T413" i="52"/>
  <c r="S413" i="52"/>
  <c r="R378" i="52"/>
  <c r="Q378" i="52"/>
  <c r="T353" i="52"/>
  <c r="S353" i="52"/>
  <c r="R329" i="52"/>
  <c r="Q329" i="52"/>
  <c r="Q392" i="52"/>
  <c r="R392" i="52"/>
  <c r="S366" i="52"/>
  <c r="T366" i="52"/>
  <c r="Q217" i="52"/>
  <c r="R217" i="52"/>
  <c r="R348" i="52"/>
  <c r="Q348" i="52"/>
  <c r="S322" i="52"/>
  <c r="T322" i="52"/>
  <c r="R284" i="52"/>
  <c r="Q284" i="52"/>
  <c r="S310" i="52"/>
  <c r="T310" i="52"/>
  <c r="R272" i="52"/>
  <c r="Q272" i="52"/>
  <c r="S246" i="52"/>
  <c r="T246" i="52"/>
  <c r="S159" i="52"/>
  <c r="T159" i="52"/>
  <c r="R65" i="52"/>
  <c r="Q65" i="52"/>
  <c r="T39" i="52"/>
  <c r="S39" i="52"/>
  <c r="Q244" i="52"/>
  <c r="R244" i="52"/>
  <c r="T218" i="52"/>
  <c r="S218" i="52"/>
  <c r="Q180" i="52"/>
  <c r="R180" i="52"/>
  <c r="Q116" i="52"/>
  <c r="R116" i="52"/>
  <c r="S90" i="52"/>
  <c r="T90" i="52"/>
  <c r="Q60" i="52"/>
  <c r="R60" i="52"/>
  <c r="Q403" i="52"/>
  <c r="R403" i="52"/>
  <c r="T380" i="52"/>
  <c r="S380" i="52"/>
  <c r="Q343" i="52"/>
  <c r="R343" i="52"/>
  <c r="R136" i="52"/>
  <c r="Q136" i="52"/>
  <c r="Q279" i="52"/>
  <c r="R279" i="52"/>
  <c r="T253" i="52"/>
  <c r="S253" i="52"/>
  <c r="S416" i="52"/>
  <c r="T416" i="52"/>
  <c r="R381" i="52"/>
  <c r="Q381" i="52"/>
  <c r="Q151" i="52"/>
  <c r="R151" i="52"/>
  <c r="S125" i="52"/>
  <c r="T125" i="52"/>
  <c r="Q87" i="52"/>
  <c r="R87" i="52"/>
  <c r="Q31" i="52"/>
  <c r="R31" i="52"/>
  <c r="S5" i="52"/>
  <c r="T5" i="52"/>
  <c r="T265" i="52"/>
  <c r="S265" i="52"/>
  <c r="T201" i="52"/>
  <c r="S201" i="52"/>
  <c r="Q163" i="52"/>
  <c r="R163" i="52"/>
  <c r="T312" i="52"/>
  <c r="S312" i="52"/>
  <c r="T176" i="52"/>
  <c r="S176" i="52"/>
  <c r="R449" i="52"/>
  <c r="Q449" i="52"/>
  <c r="T259" i="52"/>
  <c r="S259" i="52"/>
  <c r="T107" i="52"/>
  <c r="S107" i="52"/>
  <c r="T320" i="52"/>
  <c r="S320" i="52"/>
  <c r="Q266" i="52"/>
  <c r="R266" i="52"/>
  <c r="S152" i="52"/>
  <c r="T152" i="52"/>
  <c r="R417" i="52"/>
  <c r="Q417" i="52"/>
  <c r="R229" i="52"/>
  <c r="Q229" i="52"/>
  <c r="T43" i="52"/>
  <c r="S43" i="52"/>
  <c r="R122" i="52"/>
  <c r="Q122" i="52"/>
  <c r="T431" i="52"/>
  <c r="S431" i="52"/>
  <c r="T283" i="52"/>
  <c r="S283" i="52"/>
  <c r="S324" i="52"/>
  <c r="T324" i="52"/>
  <c r="Q286" i="52"/>
  <c r="R286" i="52"/>
  <c r="R222" i="52"/>
  <c r="Q222" i="52"/>
  <c r="T132" i="52"/>
  <c r="S132" i="52"/>
  <c r="R38" i="52"/>
  <c r="Q38" i="52"/>
  <c r="T12" i="52"/>
  <c r="S12" i="52"/>
  <c r="Q445" i="52"/>
  <c r="R445" i="52"/>
  <c r="Q454" i="52"/>
  <c r="R454" i="52"/>
  <c r="T368" i="52"/>
  <c r="S368" i="52"/>
  <c r="Q399" i="52"/>
  <c r="R399" i="52"/>
  <c r="T443" i="52"/>
  <c r="S443" i="52"/>
  <c r="Q405" i="52"/>
  <c r="R405" i="52"/>
  <c r="T382" i="52"/>
  <c r="S382" i="52"/>
  <c r="Q345" i="52"/>
  <c r="R345" i="52"/>
  <c r="T452" i="52"/>
  <c r="S452" i="52"/>
  <c r="R414" i="52"/>
  <c r="Q414" i="52"/>
  <c r="T388" i="52"/>
  <c r="S388" i="52"/>
  <c r="R354" i="52"/>
  <c r="Q354" i="52"/>
  <c r="T461" i="52"/>
  <c r="S461" i="52"/>
  <c r="Q423" i="52"/>
  <c r="R423" i="52"/>
  <c r="T397" i="52"/>
  <c r="S397" i="52"/>
  <c r="Q363" i="52"/>
  <c r="R363" i="52"/>
  <c r="T337" i="52"/>
  <c r="S337" i="52"/>
  <c r="R313" i="52"/>
  <c r="Q313" i="52"/>
  <c r="T287" i="52"/>
  <c r="S287" i="52"/>
  <c r="R440" i="52"/>
  <c r="Q440" i="52"/>
  <c r="S414" i="52"/>
  <c r="T414" i="52"/>
  <c r="R436" i="52"/>
  <c r="Q436" i="52"/>
  <c r="T410" i="52"/>
  <c r="S410" i="52"/>
  <c r="R376" i="52"/>
  <c r="Q376" i="52"/>
  <c r="S350" i="52"/>
  <c r="T350" i="52"/>
  <c r="Q265" i="52"/>
  <c r="R265" i="52"/>
  <c r="T239" i="52"/>
  <c r="S239" i="52"/>
  <c r="R201" i="52"/>
  <c r="Q201" i="52"/>
  <c r="T175" i="52"/>
  <c r="S175" i="52"/>
  <c r="S370" i="52"/>
  <c r="T370" i="52"/>
  <c r="R332" i="52"/>
  <c r="Q332" i="52"/>
  <c r="S306" i="52"/>
  <c r="T306" i="52"/>
  <c r="Q268" i="52"/>
  <c r="R268" i="52"/>
  <c r="Q330" i="52"/>
  <c r="R330" i="52"/>
  <c r="R320" i="52"/>
  <c r="Q320" i="52"/>
  <c r="T294" i="52"/>
  <c r="S294" i="52"/>
  <c r="R256" i="52"/>
  <c r="Q256" i="52"/>
  <c r="T230" i="52"/>
  <c r="S230" i="52"/>
  <c r="R192" i="52"/>
  <c r="Q192" i="52"/>
  <c r="T143" i="52"/>
  <c r="S143" i="52"/>
  <c r="R105" i="52"/>
  <c r="Q105" i="52"/>
  <c r="T79" i="52"/>
  <c r="S79" i="52"/>
  <c r="R49" i="52"/>
  <c r="Q49" i="52"/>
  <c r="T23" i="52"/>
  <c r="S23" i="52"/>
  <c r="R228" i="52"/>
  <c r="Q228" i="52"/>
  <c r="S202" i="52"/>
  <c r="T202" i="52"/>
  <c r="R164" i="52"/>
  <c r="Q164" i="52"/>
  <c r="S138" i="52"/>
  <c r="T138" i="52"/>
  <c r="R100" i="52"/>
  <c r="Q100" i="52"/>
  <c r="S74" i="52"/>
  <c r="T74" i="52"/>
  <c r="R44" i="52"/>
  <c r="Q44" i="52"/>
  <c r="S18" i="52"/>
  <c r="T18" i="52"/>
  <c r="R451" i="52"/>
  <c r="Q451" i="52"/>
  <c r="T425" i="52"/>
  <c r="S425" i="52"/>
  <c r="R387" i="52"/>
  <c r="Q387" i="52"/>
  <c r="T365" i="52"/>
  <c r="S365" i="52"/>
  <c r="S158" i="52"/>
  <c r="T158" i="52"/>
  <c r="R120" i="52"/>
  <c r="Q120" i="52"/>
  <c r="S94" i="52"/>
  <c r="T94" i="52"/>
  <c r="Q64" i="52"/>
  <c r="R64" i="52"/>
  <c r="T38" i="52"/>
  <c r="S38" i="52"/>
  <c r="R327" i="52"/>
  <c r="Q327" i="52"/>
  <c r="T301" i="52"/>
  <c r="S301" i="52"/>
  <c r="Q263" i="52"/>
  <c r="R263" i="52"/>
  <c r="T237" i="52"/>
  <c r="S237" i="52"/>
  <c r="T328" i="52"/>
  <c r="S328" i="52"/>
  <c r="Q426" i="52"/>
  <c r="R426" i="52"/>
  <c r="T400" i="52"/>
  <c r="S400" i="52"/>
  <c r="Q366" i="52"/>
  <c r="R366" i="52"/>
  <c r="T340" i="52"/>
  <c r="S340" i="52"/>
  <c r="Q199" i="52"/>
  <c r="R199" i="52"/>
  <c r="S173" i="52"/>
  <c r="T173" i="52"/>
  <c r="Q135" i="52"/>
  <c r="R135" i="52"/>
  <c r="S109" i="52"/>
  <c r="T109" i="52"/>
  <c r="S53" i="52"/>
  <c r="T53" i="52"/>
  <c r="Q15" i="52"/>
  <c r="R15" i="52"/>
  <c r="T313" i="52"/>
  <c r="S313" i="52"/>
  <c r="Q275" i="52"/>
  <c r="R275" i="52"/>
  <c r="T249" i="52"/>
  <c r="S249" i="52"/>
  <c r="Q211" i="52"/>
  <c r="R211" i="52"/>
  <c r="T185" i="52"/>
  <c r="S185" i="52"/>
  <c r="Q147" i="52"/>
  <c r="R147" i="52"/>
  <c r="T121" i="52"/>
  <c r="S121" i="52"/>
  <c r="Q83" i="52"/>
  <c r="R83" i="52"/>
  <c r="T65" i="52"/>
  <c r="S65" i="52"/>
  <c r="R306" i="52"/>
  <c r="Q306" i="52"/>
  <c r="T168" i="52"/>
  <c r="S168" i="52"/>
  <c r="R130" i="52"/>
  <c r="Q130" i="52"/>
  <c r="T439" i="52"/>
  <c r="S439" i="52"/>
  <c r="R401" i="52"/>
  <c r="Q401" i="52"/>
  <c r="T211" i="52"/>
  <c r="S211" i="52"/>
  <c r="R69" i="52"/>
  <c r="Q69" i="52"/>
  <c r="R314" i="52"/>
  <c r="Q314" i="52"/>
  <c r="T288" i="52"/>
  <c r="S288" i="52"/>
  <c r="T256" i="52"/>
  <c r="S256" i="52"/>
  <c r="S104" i="52"/>
  <c r="T104" i="52"/>
  <c r="R34" i="52"/>
  <c r="Q34" i="52"/>
  <c r="T447" i="52"/>
  <c r="S447" i="52"/>
  <c r="T407" i="52"/>
  <c r="S407" i="52"/>
  <c r="R373" i="52"/>
  <c r="Q373" i="52"/>
  <c r="T219" i="52"/>
  <c r="S219" i="52"/>
  <c r="R181" i="52"/>
  <c r="Q181" i="52"/>
  <c r="R226" i="52"/>
  <c r="Q226" i="52"/>
  <c r="T112" i="52"/>
  <c r="S112" i="52"/>
  <c r="T423" i="52"/>
  <c r="S423" i="52"/>
  <c r="Q385" i="52"/>
  <c r="R385" i="52"/>
  <c r="T51" i="52"/>
  <c r="S51" i="52"/>
  <c r="R13" i="52"/>
  <c r="Q13" i="52"/>
  <c r="T41" i="52"/>
  <c r="S41" i="52"/>
  <c r="R3" i="52"/>
  <c r="Q3" i="52"/>
  <c r="S308" i="52"/>
  <c r="T308" i="52"/>
  <c r="R270" i="52"/>
  <c r="Q270" i="52"/>
  <c r="S244" i="52"/>
  <c r="T244" i="52"/>
  <c r="R206" i="52"/>
  <c r="Q206" i="52"/>
  <c r="S180" i="52"/>
  <c r="T180" i="52"/>
  <c r="R142" i="52"/>
  <c r="Q142" i="52"/>
  <c r="S116" i="52"/>
  <c r="T116" i="52"/>
  <c r="R78" i="52"/>
  <c r="Q78" i="52"/>
  <c r="T60" i="52"/>
  <c r="S60" i="52"/>
  <c r="R22" i="52"/>
  <c r="Q22" i="52"/>
  <c r="F29" i="58"/>
  <c r="E29" i="59"/>
  <c r="G29" i="58"/>
  <c r="E29" i="58"/>
  <c r="F29" i="59"/>
  <c r="D29" i="59"/>
  <c r="C29" i="58"/>
  <c r="C29" i="59"/>
  <c r="G29" i="59"/>
  <c r="E27" i="58" l="1"/>
  <c r="E12" i="58"/>
  <c r="F9" i="58"/>
  <c r="F5" i="59"/>
  <c r="F6" i="59"/>
  <c r="F7" i="59"/>
  <c r="D5" i="58"/>
  <c r="C14" i="58"/>
  <c r="F12" i="58"/>
  <c r="C24" i="58"/>
  <c r="E27" i="59"/>
  <c r="E14" i="58"/>
  <c r="E7" i="59"/>
  <c r="D10" i="59"/>
  <c r="F24" i="58"/>
  <c r="D13" i="59"/>
  <c r="E13" i="58"/>
  <c r="E13" i="59"/>
  <c r="F11" i="58"/>
  <c r="E10" i="59"/>
  <c r="F10" i="58"/>
  <c r="E8" i="58"/>
  <c r="E9" i="58"/>
  <c r="D14" i="59"/>
  <c r="D27" i="58"/>
  <c r="D12" i="58"/>
  <c r="D13" i="58"/>
  <c r="F8" i="58"/>
  <c r="E25" i="58"/>
  <c r="F27" i="58"/>
  <c r="F12" i="59"/>
  <c r="E25" i="59"/>
  <c r="D27" i="59"/>
  <c r="D12" i="59"/>
  <c r="E23" i="58"/>
  <c r="C12" i="58"/>
  <c r="F13" i="58"/>
  <c r="F7" i="58"/>
  <c r="C10" i="58"/>
  <c r="F27" i="59"/>
  <c r="F11" i="59"/>
  <c r="F6" i="58"/>
  <c r="C27" i="58"/>
  <c r="D11" i="59"/>
  <c r="D6" i="58"/>
  <c r="D23" i="58"/>
  <c r="C6" i="58"/>
  <c r="E8" i="59"/>
  <c r="C5" i="58"/>
  <c r="G25" i="58"/>
  <c r="F10" i="59"/>
  <c r="D9" i="58"/>
  <c r="D5" i="59"/>
  <c r="D9" i="59"/>
  <c r="C25" i="58"/>
  <c r="C13" i="58"/>
  <c r="E6" i="59"/>
  <c r="E23" i="59"/>
  <c r="F13" i="59"/>
  <c r="F14" i="58"/>
  <c r="E10" i="58"/>
  <c r="E6" i="58"/>
  <c r="D25" i="59"/>
  <c r="G23" i="58"/>
  <c r="G24" i="58"/>
  <c r="D14" i="58"/>
  <c r="E12" i="59"/>
  <c r="F23" i="59"/>
  <c r="E7" i="58"/>
  <c r="D7" i="58"/>
  <c r="D25" i="58"/>
  <c r="D6" i="59"/>
  <c r="C23" i="58"/>
  <c r="C7" i="58"/>
  <c r="E24" i="59"/>
  <c r="E5" i="59"/>
  <c r="F8" i="59"/>
  <c r="F14" i="59"/>
  <c r="F5" i="58"/>
  <c r="F23" i="58"/>
  <c r="E5" i="58"/>
  <c r="G27" i="58"/>
  <c r="D23" i="59"/>
  <c r="D10" i="58"/>
  <c r="D8" i="58"/>
  <c r="E14" i="59"/>
  <c r="E24" i="58"/>
  <c r="D11" i="58"/>
  <c r="D8" i="59"/>
  <c r="C8" i="58"/>
  <c r="C11" i="58"/>
  <c r="E9" i="59"/>
  <c r="F24" i="59"/>
  <c r="F25" i="58"/>
  <c r="E11" i="58"/>
  <c r="D24" i="58"/>
  <c r="D24" i="59"/>
  <c r="E11" i="59"/>
  <c r="F25" i="59"/>
  <c r="D7" i="59"/>
  <c r="C9" i="58"/>
  <c r="F9" i="59"/>
  <c r="C25" i="59"/>
  <c r="C14" i="59"/>
  <c r="C10" i="59"/>
  <c r="C6" i="59"/>
  <c r="G24" i="59"/>
  <c r="C23" i="59"/>
  <c r="C13" i="59"/>
  <c r="C9" i="59"/>
  <c r="C5" i="59"/>
  <c r="G23" i="59"/>
  <c r="G25" i="59"/>
  <c r="C11" i="59"/>
  <c r="C12" i="59"/>
  <c r="C8" i="59"/>
  <c r="C7" i="59"/>
  <c r="C24" i="59"/>
  <c r="C27" i="59"/>
  <c r="G27" i="59"/>
  <c r="E15" i="59" l="1"/>
  <c r="D15" i="59"/>
  <c r="F15" i="58"/>
  <c r="E20" i="59"/>
  <c r="E16" i="58"/>
  <c r="F16" i="58"/>
  <c r="G8" i="58"/>
  <c r="G7" i="58"/>
  <c r="F20" i="59"/>
  <c r="C15" i="58"/>
  <c r="D17" i="59"/>
  <c r="G14" i="58"/>
  <c r="D20" i="59"/>
  <c r="G12" i="58"/>
  <c r="F19" i="58"/>
  <c r="G5" i="58"/>
  <c r="G6" i="58"/>
  <c r="E15" i="58"/>
  <c r="D19" i="59"/>
  <c r="F20" i="58"/>
  <c r="G13" i="58"/>
  <c r="F17" i="59"/>
  <c r="E17" i="58"/>
  <c r="E20" i="58"/>
  <c r="E19" i="58"/>
  <c r="F16" i="59"/>
  <c r="F17" i="58"/>
  <c r="F15" i="59"/>
  <c r="D17" i="58"/>
  <c r="C20" i="58"/>
  <c r="G10" i="58"/>
  <c r="D19" i="58"/>
  <c r="D20" i="58"/>
  <c r="C17" i="58"/>
  <c r="E19" i="59"/>
  <c r="G11" i="58"/>
  <c r="D16" i="59"/>
  <c r="C19" i="58"/>
  <c r="F19" i="59"/>
  <c r="C16" i="58"/>
  <c r="D16" i="58"/>
  <c r="D15" i="58"/>
  <c r="G9" i="58"/>
  <c r="E17" i="59"/>
  <c r="E16" i="59"/>
  <c r="G14" i="59"/>
  <c r="C19" i="59"/>
  <c r="G5" i="59"/>
  <c r="C15" i="59"/>
  <c r="G9" i="59"/>
  <c r="G8" i="59"/>
  <c r="C16" i="59"/>
  <c r="G12" i="59"/>
  <c r="C17" i="59"/>
  <c r="G7" i="59"/>
  <c r="G6" i="59"/>
  <c r="G13" i="59"/>
  <c r="G11" i="59"/>
  <c r="G10" i="59"/>
  <c r="C20" i="59"/>
  <c r="C21" i="58" l="1"/>
  <c r="H9" i="58" s="1"/>
  <c r="E21" i="58"/>
  <c r="J9" i="58" s="1"/>
  <c r="F21" i="59"/>
  <c r="K20" i="59" s="1"/>
  <c r="E21" i="59"/>
  <c r="J6" i="59" s="1"/>
  <c r="D21" i="58"/>
  <c r="I20" i="58" s="1"/>
  <c r="D21" i="59"/>
  <c r="I20" i="59" s="1"/>
  <c r="F21" i="58"/>
  <c r="K19" i="58" s="1"/>
  <c r="G20" i="58"/>
  <c r="G17" i="58"/>
  <c r="G15" i="58"/>
  <c r="G16" i="58"/>
  <c r="G19" i="58"/>
  <c r="C21" i="59"/>
  <c r="H19" i="59" s="1"/>
  <c r="G15" i="59"/>
  <c r="G20" i="59"/>
  <c r="G16" i="59"/>
  <c r="G17" i="59"/>
  <c r="G19" i="59"/>
  <c r="H7" i="58" l="1"/>
  <c r="H10" i="58"/>
  <c r="H15" i="58" s="1"/>
  <c r="H6" i="58"/>
  <c r="H14" i="58"/>
  <c r="H13" i="58"/>
  <c r="H20" i="58"/>
  <c r="H5" i="58"/>
  <c r="H8" i="58"/>
  <c r="H11" i="58"/>
  <c r="H12" i="58"/>
  <c r="H19" i="58"/>
  <c r="J6" i="58"/>
  <c r="J10" i="58"/>
  <c r="J15" i="58" s="1"/>
  <c r="K19" i="59"/>
  <c r="K21" i="59" s="1"/>
  <c r="J5" i="58"/>
  <c r="J8" i="58"/>
  <c r="I12" i="59"/>
  <c r="K11" i="59"/>
  <c r="J11" i="58"/>
  <c r="J11" i="59"/>
  <c r="K5" i="59"/>
  <c r="J7" i="58"/>
  <c r="J10" i="59"/>
  <c r="K13" i="59"/>
  <c r="J13" i="58"/>
  <c r="K6" i="59"/>
  <c r="I7" i="58"/>
  <c r="K12" i="59"/>
  <c r="J14" i="58"/>
  <c r="J19" i="59"/>
  <c r="K8" i="59"/>
  <c r="J20" i="58"/>
  <c r="J12" i="58"/>
  <c r="K9" i="59"/>
  <c r="J19" i="58"/>
  <c r="J14" i="59"/>
  <c r="K10" i="59"/>
  <c r="K7" i="59"/>
  <c r="I7" i="59"/>
  <c r="K10" i="58"/>
  <c r="I11" i="58"/>
  <c r="I13" i="59"/>
  <c r="I9" i="58"/>
  <c r="K14" i="59"/>
  <c r="I5" i="59"/>
  <c r="I12" i="58"/>
  <c r="I10" i="58"/>
  <c r="J12" i="59"/>
  <c r="J9" i="59"/>
  <c r="I6" i="58"/>
  <c r="J8" i="59"/>
  <c r="J13" i="59"/>
  <c r="J20" i="59"/>
  <c r="I5" i="58"/>
  <c r="J7" i="59"/>
  <c r="I6" i="59"/>
  <c r="I19" i="58"/>
  <c r="I21" i="58" s="1"/>
  <c r="I8" i="58"/>
  <c r="I13" i="58"/>
  <c r="J5" i="59"/>
  <c r="K13" i="58"/>
  <c r="I14" i="58"/>
  <c r="K11" i="58"/>
  <c r="K9" i="58"/>
  <c r="I9" i="59"/>
  <c r="I8" i="59"/>
  <c r="K12" i="58"/>
  <c r="K8" i="58"/>
  <c r="K7" i="58"/>
  <c r="K5" i="58"/>
  <c r="I14" i="59"/>
  <c r="K20" i="58"/>
  <c r="K21" i="58" s="1"/>
  <c r="K14" i="58"/>
  <c r="I10" i="59"/>
  <c r="K6" i="58"/>
  <c r="I19" i="59"/>
  <c r="I21" i="59" s="1"/>
  <c r="I11" i="59"/>
  <c r="G21" i="58"/>
  <c r="L9" i="58" s="1"/>
  <c r="H20" i="59"/>
  <c r="H21" i="59" s="1"/>
  <c r="G21" i="59"/>
  <c r="L19" i="59" s="1"/>
  <c r="H5" i="59"/>
  <c r="H6" i="59"/>
  <c r="H13" i="59"/>
  <c r="H7" i="59"/>
  <c r="H10" i="59"/>
  <c r="H14" i="59"/>
  <c r="H11" i="59"/>
  <c r="H8" i="59"/>
  <c r="H9" i="59"/>
  <c r="H12" i="59"/>
  <c r="H21" i="58" l="1"/>
  <c r="K15" i="58"/>
  <c r="H17" i="58"/>
  <c r="H16" i="58"/>
  <c r="J15" i="59"/>
  <c r="J17" i="58"/>
  <c r="K15" i="59"/>
  <c r="I15" i="58"/>
  <c r="J21" i="58"/>
  <c r="J16" i="58"/>
  <c r="K16" i="59"/>
  <c r="K17" i="59"/>
  <c r="J21" i="59"/>
  <c r="J16" i="59"/>
  <c r="I17" i="58"/>
  <c r="J17" i="59"/>
  <c r="I16" i="58"/>
  <c r="I15" i="59"/>
  <c r="K16" i="58"/>
  <c r="L8" i="58"/>
  <c r="I16" i="59"/>
  <c r="K17" i="58"/>
  <c r="L10" i="58"/>
  <c r="L15" i="58" s="1"/>
  <c r="L13" i="58"/>
  <c r="I17" i="59"/>
  <c r="L6" i="58"/>
  <c r="L5" i="58"/>
  <c r="L11" i="58"/>
  <c r="L14" i="58"/>
  <c r="L19" i="58"/>
  <c r="L7" i="58"/>
  <c r="L12" i="58"/>
  <c r="L20" i="58"/>
  <c r="H15" i="59"/>
  <c r="H16" i="59"/>
  <c r="L11" i="59"/>
  <c r="L10" i="59"/>
  <c r="L12" i="59"/>
  <c r="L9" i="59"/>
  <c r="L5" i="59"/>
  <c r="L13" i="59"/>
  <c r="L7" i="59"/>
  <c r="L8" i="59"/>
  <c r="L6" i="59"/>
  <c r="L14" i="59"/>
  <c r="L20" i="59"/>
  <c r="L21" i="59" s="1"/>
  <c r="H17" i="59"/>
  <c r="L16" i="58" l="1"/>
  <c r="L21" i="58"/>
  <c r="L17" i="58"/>
  <c r="L15" i="59"/>
  <c r="L16" i="59"/>
  <c r="L17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A142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not in the chain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spd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SpeedFreewayTod2016]('256')"/>
  </connection>
  <connection id="2" xr16:uid="{00000000-0015-0000-FFFF-FFFF01000000}" keepAlive="1" name="my_server_3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<sst xmlns="http://schemas.openxmlformats.org/spreadsheetml/2006/main" count="1064" uniqueCount="256">
  <si>
    <t>AM</t>
  </si>
  <si>
    <t>EA</t>
  </si>
  <si>
    <t>EV</t>
  </si>
  <si>
    <t>MD</t>
  </si>
  <si>
    <t>PM</t>
  </si>
  <si>
    <t>I-805 NB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</si>
  <si>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</si>
  <si>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</si>
  <si>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</si>
  <si>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</si>
  <si>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</si>
  <si>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</si>
  <si>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</si>
  <si>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</si>
  <si>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J</t>
  </si>
  <si>
    <t>H</t>
  </si>
  <si>
    <t>E ST</t>
  </si>
  <si>
    <t>SR-54 EB</t>
  </si>
  <si>
    <t>SR-54 WB</t>
  </si>
  <si>
    <t>24TH</t>
  </si>
  <si>
    <t>HARBOR</t>
  </si>
  <si>
    <t>CIVIC CENTER</t>
  </si>
  <si>
    <t>SR-15 NB</t>
  </si>
  <si>
    <t>SR-15 SB</t>
  </si>
  <si>
    <t>NATIONAL</t>
  </si>
  <si>
    <t>SR-75 SB</t>
  </si>
  <si>
    <t>IMPERIAL</t>
  </si>
  <si>
    <t>19TH</t>
  </si>
  <si>
    <t>SR-94 WB</t>
  </si>
  <si>
    <t>SR-163 SB</t>
  </si>
  <si>
    <t>INDIA</t>
  </si>
  <si>
    <t>PACIFIC</t>
  </si>
  <si>
    <t>I-8 EB</t>
  </si>
  <si>
    <t>I-8 WB</t>
  </si>
  <si>
    <t>TECOLOTE</t>
  </si>
  <si>
    <t>CLAIREMONT</t>
  </si>
  <si>
    <t>MISSION BAY</t>
  </si>
  <si>
    <t>BALBOA</t>
  </si>
  <si>
    <t>SR-52 WB</t>
  </si>
  <si>
    <t>SR-52 EB</t>
  </si>
  <si>
    <t>GILMAN</t>
  </si>
  <si>
    <t>NOBEL</t>
  </si>
  <si>
    <t>LA JOLLA VILLAGE</t>
  </si>
  <si>
    <t>EASTGATE</t>
  </si>
  <si>
    <t>GENESEE</t>
  </si>
  <si>
    <t>SORRENTO VALLEY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</si>
  <si>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</si>
  <si>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</si>
  <si>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</si>
  <si>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</si>
  <si>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</si>
  <si>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</si>
  <si>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</si>
  <si>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</si>
  <si>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</si>
  <si>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</si>
  <si>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</si>
  <si>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</si>
  <si>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</si>
  <si>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SR-78 EB</t>
  </si>
  <si>
    <t>SR-78 WB</t>
  </si>
  <si>
    <t>OCEANSIDE</t>
  </si>
  <si>
    <t>MISSION</t>
  </si>
  <si>
    <t>SR-76</t>
  </si>
  <si>
    <t>LAS PULGAS</t>
  </si>
  <si>
    <t>BASILONE</t>
  </si>
  <si>
    <t>length</t>
  </si>
  <si>
    <t>I-5 NB</t>
  </si>
  <si>
    <t>I-15 NB</t>
  </si>
  <si>
    <t>SR-56 EB</t>
  </si>
  <si>
    <t>SR-56 WB</t>
  </si>
  <si>
    <t>CAM DEL NORTE</t>
  </si>
  <si>
    <t>CITRACADO</t>
  </si>
  <si>
    <t>RANCHO BERNARDO</t>
  </si>
  <si>
    <t>POMERADO</t>
  </si>
  <si>
    <t>09TH</t>
  </si>
  <si>
    <t>SR-163 NB</t>
  </si>
  <si>
    <t>MIRAMAR WAY</t>
  </si>
  <si>
    <t>VIA RANCHO</t>
  </si>
  <si>
    <t>POWAY</t>
  </si>
  <si>
    <t>MERCY</t>
  </si>
  <si>
    <t>SR-94 EB</t>
  </si>
  <si>
    <t>UNIVERSITY</t>
  </si>
  <si>
    <t>EL CAJON</t>
  </si>
  <si>
    <t>FRIARS</t>
  </si>
  <si>
    <t>STONECREST</t>
  </si>
  <si>
    <t>CLAIREMONT MESA</t>
  </si>
  <si>
    <t>MARKET</t>
  </si>
  <si>
    <t>CENTRE CITY</t>
  </si>
  <si>
    <t>RAINBOW VALLEY WEST</t>
  </si>
  <si>
    <t>CARMEL MTN</t>
  </si>
  <si>
    <t>DEER SPRINGS</t>
  </si>
  <si>
    <t>MIRA MESA</t>
  </si>
  <si>
    <t>CARROLL CANYON</t>
  </si>
  <si>
    <t>I-15 HOV NB</t>
  </si>
  <si>
    <t>PALA</t>
  </si>
  <si>
    <t>EL NORTE</t>
  </si>
  <si>
    <t>GOPHER CANYON</t>
  </si>
  <si>
    <t>OLD 395</t>
  </si>
  <si>
    <t>STEWART CANYON</t>
  </si>
  <si>
    <t>VISTA SORRENTO</t>
  </si>
  <si>
    <t>OTAY VALLEY</t>
  </si>
  <si>
    <t>ORANGE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</si>
  <si>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</si>
  <si>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</si>
  <si>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</si>
  <si>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</si>
  <si>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</si>
  <si>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</si>
  <si>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</si>
  <si>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</si>
  <si>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</si>
  <si>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</si>
  <si>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</si>
  <si>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MIRAMAR</t>
  </si>
  <si>
    <t>ROBINSON</t>
  </si>
  <si>
    <t>MESA COLLEGE</t>
  </si>
  <si>
    <t>06TH EX</t>
  </si>
  <si>
    <t>11TH</t>
  </si>
  <si>
    <t>SR-125 NB</t>
  </si>
  <si>
    <t>SWAP MEET</t>
  </si>
  <si>
    <t>SR  54</t>
  </si>
  <si>
    <t>JAMACHA ROAD</t>
  </si>
  <si>
    <t>AMAYA</t>
  </si>
  <si>
    <t>GROSSMONT</t>
  </si>
  <si>
    <t>LEMON</t>
  </si>
  <si>
    <t>NAVAJO</t>
  </si>
  <si>
    <t>GROSSMONT COLLEGE DR</t>
  </si>
  <si>
    <t>FANITA</t>
  </si>
  <si>
    <t>SR-67 NB</t>
  </si>
  <si>
    <t>WOODSIDE</t>
  </si>
  <si>
    <t>RIVERFORD</t>
  </si>
  <si>
    <t>BRADLEY</t>
  </si>
  <si>
    <t>MAPLEVIEW</t>
  </si>
  <si>
    <t>I-5 SB</t>
  </si>
  <si>
    <t>I-805 SB</t>
  </si>
  <si>
    <t>VISTA WY</t>
  </si>
  <si>
    <t>KETTNER</t>
  </si>
  <si>
    <t>E</t>
  </si>
  <si>
    <t>DAIRY MART</t>
  </si>
  <si>
    <t>SR-905</t>
  </si>
  <si>
    <t>BAY</t>
  </si>
  <si>
    <t>I-15 SB</t>
  </si>
  <si>
    <t>I-15 HOV SB</t>
  </si>
  <si>
    <t>WEST BERNARDO</t>
  </si>
  <si>
    <t>RANCHO PENASQUITOS</t>
  </si>
  <si>
    <t>EUCLID</t>
  </si>
  <si>
    <t>SR-125 SB</t>
  </si>
  <si>
    <t>SPRING</t>
  </si>
  <si>
    <t>SR-67 SB</t>
  </si>
  <si>
    <t>WOODSIDE(N)</t>
  </si>
  <si>
    <t>FLETCHER</t>
  </si>
  <si>
    <t>IN KO PAH</t>
  </si>
  <si>
    <t>COLLEGE</t>
  </si>
  <si>
    <t>GREENFIELD</t>
  </si>
  <si>
    <t>SAN MARCOS</t>
  </si>
  <si>
    <t>RANCHO SANTA FE</t>
  </si>
  <si>
    <t>SYCAMORE</t>
  </si>
  <si>
    <t>NORDAHL</t>
  </si>
  <si>
    <t>WOODLAND</t>
  </si>
  <si>
    <t>MAR VISTA</t>
  </si>
  <si>
    <t>SUNSET</t>
  </si>
  <si>
    <t>RANCHO DEL ORO</t>
  </si>
  <si>
    <t>EMERALD</t>
  </si>
  <si>
    <t>MELROSE</t>
  </si>
  <si>
    <t>TWIN OAKS VALLEY</t>
  </si>
  <si>
    <t>LAS POSAS</t>
  </si>
  <si>
    <t>JEFFERSON</t>
  </si>
  <si>
    <t>EL CAMINO REAL</t>
  </si>
  <si>
    <t>SANTO</t>
  </si>
  <si>
    <t>MAST</t>
  </si>
  <si>
    <t>CONVOY</t>
  </si>
  <si>
    <t>REGENTS</t>
  </si>
  <si>
    <t>WOODMAN</t>
  </si>
  <si>
    <t>CAMINO RUIZ</t>
  </si>
  <si>
    <t>COLLEGE GROVE</t>
  </si>
  <si>
    <t>RUFFIN</t>
  </si>
  <si>
    <t xml:space="preserve"> </t>
  </si>
  <si>
    <t>LinkID</t>
  </si>
  <si>
    <t>k_ev</t>
  </si>
  <si>
    <t>Author</t>
  </si>
  <si>
    <t>Baseyear</t>
  </si>
  <si>
    <t>scenario_id</t>
  </si>
  <si>
    <t>hwycov_id</t>
  </si>
  <si>
    <t>28TH</t>
  </si>
  <si>
    <t>PERSHING</t>
  </si>
  <si>
    <t>HAWTHORN</t>
  </si>
  <si>
    <t>01ST</t>
  </si>
  <si>
    <t>OLD TOWN</t>
  </si>
  <si>
    <t>LAS FLORES</t>
  </si>
  <si>
    <t>CASSIDY</t>
  </si>
  <si>
    <t>VANDEGRIFT</t>
  </si>
  <si>
    <t>40TH</t>
  </si>
  <si>
    <t>AERO</t>
  </si>
  <si>
    <t>RAMP</t>
  </si>
  <si>
    <t>HANCOCK</t>
  </si>
  <si>
    <t>08TH</t>
  </si>
  <si>
    <t>MURPHY CANYON</t>
  </si>
  <si>
    <t>PINE VALLEY</t>
  </si>
  <si>
    <t>nm</t>
  </si>
  <si>
    <t>from_nm</t>
  </si>
  <si>
    <t>MileStone</t>
  </si>
  <si>
    <t>Notes</t>
  </si>
  <si>
    <t xml:space="preserve">            This book shows the speed validation result for freeway (ifc=1) only, by each corridor, by 5 TOD (Time of Day)</t>
  </si>
  <si>
    <t xml:space="preserve">            Links include those ifc=1 and are matched by one TMC only</t>
  </si>
  <si>
    <t xml:space="preserve">            INRIX speed is the  average speed of weekday in Oct,2012</t>
  </si>
  <si>
    <t xml:space="preserve">           yma@sandag.org</t>
  </si>
  <si>
    <t>speed_ea</t>
  </si>
  <si>
    <t>speed_am</t>
  </si>
  <si>
    <t>speed_md</t>
  </si>
  <si>
    <t>speed_pm</t>
  </si>
  <si>
    <t>speed_ev</t>
  </si>
  <si>
    <t>Gap Range</t>
  </si>
  <si>
    <t>&gt;=40%</t>
  </si>
  <si>
    <t>30%~40%</t>
  </si>
  <si>
    <t>20%~30%</t>
  </si>
  <si>
    <t>10%~20%</t>
  </si>
  <si>
    <t>0%~10%</t>
  </si>
  <si>
    <t>0%~-10%</t>
  </si>
  <si>
    <t>-10%~-20%</t>
  </si>
  <si>
    <t>-20%~-30%</t>
  </si>
  <si>
    <t>-30%~-40%</t>
  </si>
  <si>
    <t>&lt;=-40%</t>
  </si>
  <si>
    <t>-10%~10%</t>
  </si>
  <si>
    <t>-20%~20%</t>
  </si>
  <si>
    <t>-30%~30%</t>
  </si>
  <si>
    <t>links with (+) gap</t>
  </si>
  <si>
    <t>links with (-) gap</t>
  </si>
  <si>
    <t>total</t>
  </si>
  <si>
    <t>Average (+) gap</t>
  </si>
  <si>
    <t>Average (-) gap</t>
  </si>
  <si>
    <t>Average of all</t>
  </si>
  <si>
    <t>Root Mean Square Error (RMSE)</t>
  </si>
  <si>
    <t>RMSE%</t>
  </si>
  <si>
    <t>Slope of Trend Line</t>
  </si>
  <si>
    <t>Slope</t>
  </si>
  <si>
    <t>Number of Links within the Gap Range</t>
  </si>
  <si>
    <t>NB</t>
  </si>
  <si>
    <t>Total Number of Links with Positive/Negative Gaps</t>
  </si>
  <si>
    <t>Average of Gaps</t>
  </si>
  <si>
    <t>SB</t>
  </si>
  <si>
    <t>WB</t>
  </si>
  <si>
    <t>EB</t>
  </si>
  <si>
    <t>all</t>
  </si>
  <si>
    <t>Percent of Links within the Gap Range</t>
  </si>
  <si>
    <t>Percent of number of Links with Positive/Negative Gaps</t>
  </si>
  <si>
    <t>gap_am</t>
  </si>
  <si>
    <t>gap_pm</t>
  </si>
  <si>
    <t>x2_am</t>
  </si>
  <si>
    <t>x2_pm</t>
  </si>
  <si>
    <t>corridor</t>
  </si>
  <si>
    <t>ea2</t>
  </si>
  <si>
    <t>am3</t>
  </si>
  <si>
    <t>md4</t>
  </si>
  <si>
    <t>pm5</t>
  </si>
  <si>
    <t>ev6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</si>
</sst>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rgb="FFFF0000"/>
      <name val="Calibri"/>
      <family val="2"/>
    </font>
    <font>
      <sz val="10"/>
      <color rgb="FF538DD5"/>
      <name val="Calibri"/>
      <family val="2"/>
    </font>
    <font>
      <b/>
      <sz val="11"/>
      <color rgb="FF000000"/>
      <name val="Calibri"/>
      <family val="2"/>
    </font>
    <font>
      <sz val="10"/>
      <color rgb="FF00B0F0"/>
      <name val="Calibri"/>
      <family val="2"/>
    </font>
    <font>
      <sz val="11"/>
      <color rgb="FFFFCCCC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D8E4BC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57">
    <xf numFmtId="0" fontId="0" fillId="0" borderId="0" xfId="0"/>
    <xf numFmtId="1" fontId="1" fillId="0" borderId="0" xfId="0" applyNumberFormat="1" applyFont="1" applyFill="1"/>
    <xf numFmtId="2" fontId="1" fillId="0" borderId="0" xfId="0" applyNumberFormat="1" applyFont="1" applyFill="1"/>
    <xf numFmtId="164" fontId="0" fillId="0" borderId="0" xfId="0" applyNumberFormat="1"/>
    <xf numFmtId="164" fontId="2" fillId="0" borderId="0" xfId="0" applyNumberFormat="1" applyFont="1"/>
    <xf numFmtId="0" fontId="3" fillId="0" borderId="0" xfId="0" applyFont="1"/>
    <xf numFmtId="164" fontId="3" fillId="0" borderId="0" xfId="0" applyNumberFormat="1" applyFont="1"/>
    <xf numFmtId="0" fontId="1" fillId="0" borderId="0" xfId="0" applyFont="1"/>
    <xf numFmtId="164" fontId="1" fillId="0" borderId="0" xfId="0" applyNumberFormat="1" applyFont="1" applyFill="1"/>
    <xf numFmtId="164" fontId="1" fillId="0" borderId="0" xfId="0" applyNumberFormat="1" applyFont="1"/>
    <xf numFmtId="0" fontId="4" fillId="0" borderId="0" xfId="1"/>
    <xf numFmtId="14" fontId="0" fillId="0" borderId="0" xfId="0" applyNumberFormat="1"/>
    <xf numFmtId="0" fontId="1" fillId="0" borderId="0" xfId="0" applyFont="1" applyFill="1"/>
    <xf numFmtId="49" fontId="1" fillId="0" borderId="0" xfId="0" applyNumberFormat="1" applyFont="1" applyFill="1"/>
    <xf numFmtId="0" fontId="0" fillId="0" borderId="0" xfId="0" applyAlignment="1">
      <alignment horizontal="left"/>
    </xf>
    <xf numFmtId="0" fontId="7" fillId="0" borderId="1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/>
    </xf>
    <xf numFmtId="0" fontId="8" fillId="0" borderId="33" xfId="0" applyFont="1" applyFill="1" applyBorder="1" applyAlignment="1">
      <alignment horizontal="center"/>
    </xf>
    <xf numFmtId="0" fontId="8" fillId="0" borderId="39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0" fontId="7" fillId="0" borderId="26" xfId="0" applyFont="1" applyFill="1" applyBorder="1" applyAlignment="1">
      <alignment horizontal="center"/>
    </xf>
    <xf numFmtId="0" fontId="7" fillId="0" borderId="33" xfId="0" applyFont="1" applyFill="1" applyBorder="1" applyAlignment="1">
      <alignment horizontal="center"/>
    </xf>
    <xf numFmtId="0" fontId="7" fillId="0" borderId="40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16" xfId="0" applyFont="1" applyFill="1" applyBorder="1"/>
    <xf numFmtId="0" fontId="9" fillId="0" borderId="27" xfId="0" applyFont="1" applyFill="1" applyBorder="1"/>
    <xf numFmtId="9" fontId="9" fillId="0" borderId="34" xfId="2" applyFont="1" applyFill="1" applyBorder="1" applyAlignment="1"/>
    <xf numFmtId="9" fontId="9" fillId="0" borderId="16" xfId="2" applyFont="1" applyFill="1" applyBorder="1" applyAlignment="1"/>
    <xf numFmtId="9" fontId="9" fillId="0" borderId="41" xfId="2" applyFont="1" applyFill="1" applyBorder="1" applyAlignment="1"/>
    <xf numFmtId="9" fontId="9" fillId="0" borderId="34" xfId="2" applyFont="1" applyFill="1" applyBorder="1"/>
    <xf numFmtId="9" fontId="9" fillId="0" borderId="16" xfId="2" applyFont="1" applyFill="1" applyBorder="1"/>
    <xf numFmtId="9" fontId="9" fillId="0" borderId="41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16" xfId="0" applyFont="1" applyFill="1" applyBorder="1"/>
    <xf numFmtId="0" fontId="9" fillId="2" borderId="27" xfId="0" applyFont="1" applyFill="1" applyBorder="1"/>
    <xf numFmtId="9" fontId="9" fillId="2" borderId="34" xfId="2" applyFont="1" applyFill="1" applyBorder="1"/>
    <xf numFmtId="9" fontId="9" fillId="2" borderId="16" xfId="2" applyFont="1" applyFill="1" applyBorder="1"/>
    <xf numFmtId="9" fontId="9" fillId="2" borderId="41" xfId="2" applyFont="1" applyFill="1" applyBorder="1"/>
    <xf numFmtId="0" fontId="10" fillId="2" borderId="5" xfId="0" applyFont="1" applyFill="1" applyBorder="1" applyAlignment="1">
      <alignment horizontal="center"/>
    </xf>
    <xf numFmtId="0" fontId="10" fillId="2" borderId="17" xfId="0" applyFont="1" applyFill="1" applyBorder="1"/>
    <xf numFmtId="0" fontId="10" fillId="2" borderId="25" xfId="0" applyFont="1" applyFill="1" applyBorder="1"/>
    <xf numFmtId="9" fontId="10" fillId="2" borderId="35" xfId="2" applyFont="1" applyFill="1" applyBorder="1"/>
    <xf numFmtId="9" fontId="10" fillId="2" borderId="17" xfId="2" applyFont="1" applyFill="1" applyBorder="1"/>
    <xf numFmtId="9" fontId="10" fillId="2" borderId="39" xfId="2" applyFont="1" applyFill="1" applyBorder="1"/>
    <xf numFmtId="0" fontId="10" fillId="2" borderId="4" xfId="0" applyFont="1" applyFill="1" applyBorder="1" applyAlignment="1">
      <alignment horizontal="center"/>
    </xf>
    <xf numFmtId="0" fontId="10" fillId="2" borderId="16" xfId="0" applyFont="1" applyFill="1" applyBorder="1"/>
    <xf numFmtId="0" fontId="10" fillId="2" borderId="27" xfId="0" applyFont="1" applyFill="1" applyBorder="1"/>
    <xf numFmtId="9" fontId="10" fillId="2" borderId="34" xfId="2" applyFont="1" applyFill="1" applyBorder="1"/>
    <xf numFmtId="9" fontId="10" fillId="2" borderId="16" xfId="2" applyFont="1" applyFill="1" applyBorder="1"/>
    <xf numFmtId="9" fontId="10" fillId="2" borderId="41" xfId="2" applyFont="1" applyFill="1" applyBorder="1"/>
    <xf numFmtId="0" fontId="10" fillId="0" borderId="4" xfId="0" quotePrefix="1" applyFont="1" applyFill="1" applyBorder="1" applyAlignment="1">
      <alignment horizontal="center"/>
    </xf>
    <xf numFmtId="0" fontId="10" fillId="0" borderId="16" xfId="0" applyFont="1" applyFill="1" applyBorder="1"/>
    <xf numFmtId="0" fontId="10" fillId="0" borderId="27" xfId="0" applyFont="1" applyFill="1" applyBorder="1"/>
    <xf numFmtId="9" fontId="10" fillId="0" borderId="34" xfId="2" applyFont="1" applyFill="1" applyBorder="1"/>
    <xf numFmtId="9" fontId="10" fillId="0" borderId="16" xfId="2" applyFont="1" applyFill="1" applyBorder="1"/>
    <xf numFmtId="9" fontId="10" fillId="0" borderId="41" xfId="2" applyFont="1" applyFill="1" applyBorder="1"/>
    <xf numFmtId="0" fontId="10" fillId="0" borderId="4" xfId="0" applyFont="1" applyFill="1" applyBorder="1" applyAlignment="1">
      <alignment horizontal="center"/>
    </xf>
    <xf numFmtId="0" fontId="8" fillId="3" borderId="2" xfId="0" quotePrefix="1" applyFont="1" applyFill="1" applyBorder="1" applyAlignment="1">
      <alignment horizontal="center"/>
    </xf>
    <xf numFmtId="1" fontId="8" fillId="3" borderId="17" xfId="2" applyNumberFormat="1" applyFont="1" applyFill="1" applyBorder="1" applyAlignment="1">
      <alignment horizontal="right"/>
    </xf>
    <xf numFmtId="1" fontId="8" fillId="3" borderId="25" xfId="2" applyNumberFormat="1" applyFont="1" applyFill="1" applyBorder="1" applyAlignment="1">
      <alignment horizontal="right"/>
    </xf>
    <xf numFmtId="9" fontId="8" fillId="3" borderId="35" xfId="2" applyFont="1" applyFill="1" applyBorder="1" applyAlignment="1">
      <alignment horizontal="right"/>
    </xf>
    <xf numFmtId="9" fontId="8" fillId="3" borderId="17" xfId="2" applyFont="1" applyFill="1" applyBorder="1" applyAlignment="1">
      <alignment horizontal="right"/>
    </xf>
    <xf numFmtId="9" fontId="8" fillId="3" borderId="17" xfId="2" quotePrefix="1" applyFont="1" applyFill="1" applyBorder="1" applyAlignment="1">
      <alignment horizontal="center"/>
    </xf>
    <xf numFmtId="9" fontId="8" fillId="3" borderId="39" xfId="2" applyFont="1" applyFill="1" applyBorder="1" applyAlignment="1">
      <alignment horizontal="right"/>
    </xf>
    <xf numFmtId="0" fontId="8" fillId="4" borderId="6" xfId="0" quotePrefix="1" applyFont="1" applyFill="1" applyBorder="1" applyAlignment="1">
      <alignment horizontal="center"/>
    </xf>
    <xf numFmtId="1" fontId="8" fillId="4" borderId="16" xfId="0" applyNumberFormat="1" applyFont="1" applyFill="1" applyBorder="1" applyAlignment="1">
      <alignment horizontal="right"/>
    </xf>
    <xf numFmtId="1" fontId="8" fillId="4" borderId="27" xfId="0" applyNumberFormat="1" applyFont="1" applyFill="1" applyBorder="1" applyAlignment="1">
      <alignment horizontal="right"/>
    </xf>
    <xf numFmtId="9" fontId="8" fillId="4" borderId="34" xfId="2" applyFont="1" applyFill="1" applyBorder="1" applyAlignment="1">
      <alignment horizontal="right"/>
    </xf>
    <xf numFmtId="9" fontId="8" fillId="4" borderId="16" xfId="2" applyFont="1" applyFill="1" applyBorder="1" applyAlignment="1">
      <alignment horizontal="right"/>
    </xf>
    <xf numFmtId="9" fontId="8" fillId="4" borderId="16" xfId="2" quotePrefix="1" applyFont="1" applyFill="1" applyBorder="1" applyAlignment="1">
      <alignment horizontal="center"/>
    </xf>
    <xf numFmtId="9" fontId="8" fillId="4" borderId="41" xfId="2" applyFont="1" applyFill="1" applyBorder="1" applyAlignment="1">
      <alignment horizontal="right"/>
    </xf>
    <xf numFmtId="0" fontId="8" fillId="3" borderId="6" xfId="0" quotePrefix="1" applyFont="1" applyFill="1" applyBorder="1" applyAlignment="1">
      <alignment horizontal="center"/>
    </xf>
    <xf numFmtId="1" fontId="8" fillId="3" borderId="16" xfId="0" applyNumberFormat="1" applyFont="1" applyFill="1" applyBorder="1" applyAlignment="1">
      <alignment horizontal="right"/>
    </xf>
    <xf numFmtId="1" fontId="8" fillId="3" borderId="27" xfId="0" applyNumberFormat="1" applyFont="1" applyFill="1" applyBorder="1" applyAlignment="1">
      <alignment horizontal="right"/>
    </xf>
    <xf numFmtId="9" fontId="8" fillId="3" borderId="34" xfId="2" applyFont="1" applyFill="1" applyBorder="1" applyAlignment="1">
      <alignment horizontal="right"/>
    </xf>
    <xf numFmtId="9" fontId="8" fillId="3" borderId="16" xfId="2" applyFont="1" applyFill="1" applyBorder="1" applyAlignment="1">
      <alignment horizontal="right"/>
    </xf>
    <xf numFmtId="9" fontId="8" fillId="3" borderId="16" xfId="2" quotePrefix="1" applyFont="1" applyFill="1" applyBorder="1" applyAlignment="1">
      <alignment horizontal="center"/>
    </xf>
    <xf numFmtId="9" fontId="8" fillId="3" borderId="41" xfId="2" applyFont="1" applyFill="1" applyBorder="1" applyAlignment="1">
      <alignment horizontal="right"/>
    </xf>
    <xf numFmtId="0" fontId="8" fillId="0" borderId="7" xfId="0" quotePrefix="1" applyFont="1" applyFill="1" applyBorder="1" applyAlignment="1">
      <alignment horizontal="center"/>
    </xf>
    <xf numFmtId="0" fontId="9" fillId="0" borderId="2" xfId="0" quotePrefix="1" applyFont="1" applyFill="1" applyBorder="1" applyAlignment="1">
      <alignment horizontal="center"/>
    </xf>
    <xf numFmtId="1" fontId="9" fillId="0" borderId="17" xfId="0" applyNumberFormat="1" applyFont="1" applyFill="1" applyBorder="1" applyAlignment="1">
      <alignment horizontal="right"/>
    </xf>
    <xf numFmtId="1" fontId="9" fillId="0" borderId="25" xfId="0" applyNumberFormat="1" applyFont="1" applyFill="1" applyBorder="1" applyAlignment="1">
      <alignment horizontal="right"/>
    </xf>
    <xf numFmtId="9" fontId="9" fillId="0" borderId="35" xfId="2" applyFont="1" applyFill="1" applyBorder="1" applyAlignment="1">
      <alignment horizontal="right"/>
    </xf>
    <xf numFmtId="9" fontId="9" fillId="0" borderId="17" xfId="2" applyFont="1" applyFill="1" applyBorder="1" applyAlignment="1">
      <alignment horizontal="right"/>
    </xf>
    <xf numFmtId="9" fontId="9" fillId="0" borderId="17" xfId="2" quotePrefix="1" applyFont="1" applyFill="1" applyBorder="1" applyAlignment="1">
      <alignment horizontal="center"/>
    </xf>
    <xf numFmtId="9" fontId="9" fillId="0" borderId="39" xfId="2" applyFont="1" applyFill="1" applyBorder="1" applyAlignment="1">
      <alignment horizontal="right"/>
    </xf>
    <xf numFmtId="0" fontId="12" fillId="0" borderId="3" xfId="0" quotePrefix="1" applyFont="1" applyFill="1" applyBorder="1" applyAlignment="1">
      <alignment horizontal="center"/>
    </xf>
    <xf numFmtId="1" fontId="12" fillId="0" borderId="19" xfId="0" applyNumberFormat="1" applyFont="1" applyFill="1" applyBorder="1" applyAlignment="1">
      <alignment horizontal="right"/>
    </xf>
    <xf numFmtId="1" fontId="12" fillId="0" borderId="26" xfId="0" applyNumberFormat="1" applyFont="1" applyFill="1" applyBorder="1" applyAlignment="1">
      <alignment horizontal="right"/>
    </xf>
    <xf numFmtId="9" fontId="12" fillId="0" borderId="36" xfId="2" applyFont="1" applyFill="1" applyBorder="1" applyAlignment="1">
      <alignment horizontal="right"/>
    </xf>
    <xf numFmtId="9" fontId="12" fillId="0" borderId="19" xfId="2" applyFont="1" applyFill="1" applyBorder="1" applyAlignment="1">
      <alignment horizontal="right"/>
    </xf>
    <xf numFmtId="9" fontId="12" fillId="0" borderId="19" xfId="2" quotePrefix="1" applyFont="1" applyFill="1" applyBorder="1" applyAlignment="1">
      <alignment horizontal="center"/>
    </xf>
    <xf numFmtId="9" fontId="12" fillId="0" borderId="40" xfId="2" applyFont="1" applyFill="1" applyBorder="1" applyAlignment="1">
      <alignment horizontal="right"/>
    </xf>
    <xf numFmtId="0" fontId="8" fillId="5" borderId="7" xfId="0" quotePrefix="1" applyFont="1" applyFill="1" applyBorder="1" applyAlignment="1">
      <alignment horizontal="center"/>
    </xf>
    <xf numFmtId="1" fontId="8" fillId="5" borderId="15" xfId="0" applyNumberFormat="1" applyFont="1" applyFill="1" applyBorder="1" applyAlignment="1">
      <alignment horizontal="right"/>
    </xf>
    <xf numFmtId="1" fontId="8" fillId="5" borderId="29" xfId="0" applyNumberFormat="1" applyFont="1" applyFill="1" applyBorder="1" applyAlignment="1">
      <alignment horizontal="right"/>
    </xf>
    <xf numFmtId="9" fontId="8" fillId="5" borderId="33" xfId="2" applyFont="1" applyFill="1" applyBorder="1" applyAlignment="1">
      <alignment horizontal="right"/>
    </xf>
    <xf numFmtId="9" fontId="8" fillId="5" borderId="15" xfId="2" applyFont="1" applyFill="1" applyBorder="1" applyAlignment="1">
      <alignment horizontal="right"/>
    </xf>
    <xf numFmtId="9" fontId="8" fillId="5" borderId="15" xfId="2" quotePrefix="1" applyFont="1" applyFill="1" applyBorder="1" applyAlignment="1">
      <alignment horizontal="center"/>
    </xf>
    <xf numFmtId="9" fontId="8" fillId="5" borderId="43" xfId="2" applyFont="1" applyFill="1" applyBorder="1" applyAlignment="1">
      <alignment horizontal="right"/>
    </xf>
    <xf numFmtId="0" fontId="7" fillId="0" borderId="8" xfId="0" quotePrefix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9" fontId="9" fillId="0" borderId="16" xfId="0" applyNumberFormat="1" applyFont="1" applyFill="1" applyBorder="1"/>
    <xf numFmtId="9" fontId="9" fillId="0" borderId="27" xfId="0" applyNumberFormat="1" applyFont="1" applyFill="1" applyBorder="1"/>
    <xf numFmtId="9" fontId="9" fillId="0" borderId="0" xfId="0" applyNumberFormat="1" applyFont="1" applyFill="1" applyBorder="1" applyAlignment="1"/>
    <xf numFmtId="9" fontId="10" fillId="0" borderId="16" xfId="0" applyNumberFormat="1" applyFont="1" applyFill="1" applyBorder="1"/>
    <xf numFmtId="9" fontId="10" fillId="0" borderId="27" xfId="0" applyNumberFormat="1" applyFont="1" applyFill="1" applyBorder="1"/>
    <xf numFmtId="9" fontId="10" fillId="0" borderId="0" xfId="0" applyNumberFormat="1" applyFont="1" applyFill="1" applyBorder="1" applyAlignment="1"/>
    <xf numFmtId="0" fontId="8" fillId="0" borderId="9" xfId="0" applyFont="1" applyFill="1" applyBorder="1" applyAlignment="1">
      <alignment horizontal="center"/>
    </xf>
    <xf numFmtId="9" fontId="8" fillId="0" borderId="20" xfId="2" applyFont="1" applyFill="1" applyBorder="1"/>
    <xf numFmtId="9" fontId="8" fillId="0" borderId="20" xfId="0" applyNumberFormat="1" applyFont="1" applyFill="1" applyBorder="1"/>
    <xf numFmtId="9" fontId="8" fillId="0" borderId="30" xfId="0" applyNumberFormat="1" applyFont="1" applyFill="1" applyBorder="1"/>
    <xf numFmtId="9" fontId="8" fillId="0" borderId="0" xfId="2" applyFont="1" applyFill="1" applyBorder="1" applyAlignment="1"/>
    <xf numFmtId="9" fontId="8" fillId="0" borderId="0" xfId="0" applyNumberFormat="1" applyFont="1" applyFill="1" applyBorder="1" applyAlignment="1"/>
    <xf numFmtId="0" fontId="8" fillId="5" borderId="11" xfId="0" applyFont="1" applyFill="1" applyBorder="1" applyAlignment="1">
      <alignment horizontal="center"/>
    </xf>
    <xf numFmtId="165" fontId="8" fillId="5" borderId="17" xfId="0" applyNumberFormat="1" applyFont="1" applyFill="1" applyBorder="1"/>
    <xf numFmtId="165" fontId="8" fillId="5" borderId="25" xfId="0" applyNumberFormat="1" applyFont="1" applyFill="1" applyBorder="1"/>
    <xf numFmtId="0" fontId="8" fillId="0" borderId="0" xfId="0" applyFont="1" applyFill="1" applyBorder="1" applyAlignment="1"/>
    <xf numFmtId="0" fontId="8" fillId="5" borderId="13" xfId="0" applyFont="1" applyFill="1" applyBorder="1" applyAlignment="1">
      <alignment horizontal="center"/>
    </xf>
    <xf numFmtId="166" fontId="8" fillId="5" borderId="20" xfId="0" applyNumberFormat="1" applyFont="1" applyFill="1" applyBorder="1"/>
    <xf numFmtId="166" fontId="8" fillId="5" borderId="30" xfId="0" applyNumberFormat="1" applyFont="1" applyFill="1" applyBorder="1"/>
    <xf numFmtId="9" fontId="0" fillId="0" borderId="0" xfId="0" applyNumberFormat="1"/>
    <xf numFmtId="164" fontId="13" fillId="0" borderId="0" xfId="0" applyNumberFormat="1" applyFont="1"/>
    <xf numFmtId="0" fontId="13" fillId="0" borderId="0" xfId="0" applyFont="1"/>
    <xf numFmtId="0" fontId="14" fillId="0" borderId="0" xfId="0" applyFont="1"/>
    <xf numFmtId="164" fontId="14" fillId="0" borderId="0" xfId="0" applyNumberFormat="1" applyFont="1"/>
    <xf numFmtId="0" fontId="15" fillId="0" borderId="0" xfId="0" applyFont="1"/>
    <xf numFmtId="164" fontId="15" fillId="0" borderId="0" xfId="0" applyNumberFormat="1" applyFont="1"/>
    <xf numFmtId="2" fontId="15" fillId="0" borderId="0" xfId="0" applyNumberFormat="1" applyFont="1"/>
    <xf numFmtId="0" fontId="16" fillId="0" borderId="0" xfId="0" applyFont="1"/>
    <xf numFmtId="164" fontId="16" fillId="0" borderId="0" xfId="0" applyNumberFormat="1" applyFont="1"/>
    <xf numFmtId="164" fontId="0" fillId="0" borderId="0" xfId="0" applyNumberFormat="1" applyFont="1"/>
    <xf numFmtId="0" fontId="5" fillId="6" borderId="0" xfId="0" applyFont="1" applyFill="1"/>
    <xf numFmtId="0" fontId="7" fillId="0" borderId="12" xfId="0" applyFont="1" applyFill="1" applyBorder="1" applyAlignment="1">
      <alignment horizontal="center"/>
    </xf>
    <xf numFmtId="0" fontId="7" fillId="0" borderId="22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23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center"/>
    </xf>
    <xf numFmtId="0" fontId="7" fillId="0" borderId="32" xfId="0" applyFont="1" applyFill="1" applyBorder="1" applyAlignment="1">
      <alignment horizontal="center"/>
    </xf>
    <xf numFmtId="0" fontId="7" fillId="0" borderId="37" xfId="0" applyFont="1" applyFill="1" applyBorder="1" applyAlignment="1">
      <alignment horizontal="center"/>
    </xf>
    <xf numFmtId="0" fontId="7" fillId="0" borderId="38" xfId="0" applyFont="1" applyFill="1" applyBorder="1" applyAlignment="1">
      <alignment horizontal="center"/>
    </xf>
    <xf numFmtId="1" fontId="7" fillId="0" borderId="18" xfId="0" quotePrefix="1" applyNumberFormat="1" applyFont="1" applyFill="1" applyBorder="1" applyAlignment="1">
      <alignment horizontal="center"/>
    </xf>
    <xf numFmtId="0" fontId="11" fillId="0" borderId="22" xfId="0" applyFont="1" applyFill="1" applyBorder="1" applyAlignment="1">
      <alignment horizontal="center"/>
    </xf>
    <xf numFmtId="0" fontId="11" fillId="0" borderId="28" xfId="0" applyFont="1" applyFill="1" applyBorder="1" applyAlignment="1">
      <alignment horizontal="center"/>
    </xf>
    <xf numFmtId="9" fontId="7" fillId="0" borderId="12" xfId="2" quotePrefix="1" applyFont="1" applyFill="1" applyBorder="1" applyAlignment="1">
      <alignment horizontal="center"/>
    </xf>
    <xf numFmtId="0" fontId="11" fillId="0" borderId="42" xfId="0" applyFont="1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7" fillId="0" borderId="21" xfId="0" applyFont="1" applyFill="1" applyBorder="1" applyAlignment="1">
      <alignment horizontal="center"/>
    </xf>
    <xf numFmtId="0" fontId="7" fillId="0" borderId="3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22"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2" formatCode="0.00"/>
    </dxf>
    <dxf>
      <numFmt numFmtId="13" formatCode="0%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64" formatCode="0.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FF99FF"/>
      <color rgb="FFFF00FF"/>
      <color rgb="FFFFCCFF"/>
      <color rgb="FFFF66FF"/>
      <color rgb="FFFFCCCC"/>
      <color rgb="FFFF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DD-4707-9A73-F108C357707C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0971143324557697E-2"/>
                  <c:y val="2.042764320729277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worksheet!$H$2:$H$462</c:f>
              <c:numCache>
                <c:formatCode>0.0</c:formatCode>
                <c:ptCount val="461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  <c:pt idx="66">
                  <c:v>54.798720341242301</c:v>
                </c:pt>
                <c:pt idx="67">
                  <c:v>52.7275393228472</c:v>
                </c:pt>
                <c:pt idx="68">
                  <c:v>64.449480138629696</c:v>
                </c:pt>
                <c:pt idx="69">
                  <c:v>64.449480138629696</c:v>
                </c:pt>
                <c:pt idx="70">
                  <c:v>38.6691548920288</c:v>
                </c:pt>
                <c:pt idx="71">
                  <c:v>63.933351106371603</c:v>
                </c:pt>
                <c:pt idx="72">
                  <c:v>66.460943748333804</c:v>
                </c:pt>
                <c:pt idx="73">
                  <c:v>66.460943748333804</c:v>
                </c:pt>
                <c:pt idx="74">
                  <c:v>67.154625433217802</c:v>
                </c:pt>
                <c:pt idx="75">
                  <c:v>60.677152759264203</c:v>
                </c:pt>
                <c:pt idx="76">
                  <c:v>66.617968541722206</c:v>
                </c:pt>
                <c:pt idx="77">
                  <c:v>69.599040255931797</c:v>
                </c:pt>
                <c:pt idx="78">
                  <c:v>68.218608371100999</c:v>
                </c:pt>
                <c:pt idx="79">
                  <c:v>68.326046387630001</c:v>
                </c:pt>
                <c:pt idx="80">
                  <c:v>68.008531058384406</c:v>
                </c:pt>
                <c:pt idx="81">
                  <c:v>68.346041055718501</c:v>
                </c:pt>
                <c:pt idx="82">
                  <c:v>68.346041055718501</c:v>
                </c:pt>
                <c:pt idx="83">
                  <c:v>66.553452412690007</c:v>
                </c:pt>
                <c:pt idx="84">
                  <c:v>66.553452412690007</c:v>
                </c:pt>
                <c:pt idx="85">
                  <c:v>66.777126099706706</c:v>
                </c:pt>
                <c:pt idx="86">
                  <c:v>66.640895761130395</c:v>
                </c:pt>
                <c:pt idx="87">
                  <c:v>68.624633431085002</c:v>
                </c:pt>
                <c:pt idx="88">
                  <c:v>68.624633431085002</c:v>
                </c:pt>
                <c:pt idx="89">
                  <c:v>69.247400693148506</c:v>
                </c:pt>
                <c:pt idx="90">
                  <c:v>69.247400693148506</c:v>
                </c:pt>
                <c:pt idx="91">
                  <c:v>69.247400693148506</c:v>
                </c:pt>
                <c:pt idx="92">
                  <c:v>70.249000266595601</c:v>
                </c:pt>
                <c:pt idx="93">
                  <c:v>69.353505731804901</c:v>
                </c:pt>
                <c:pt idx="94">
                  <c:v>68.957611303652399</c:v>
                </c:pt>
                <c:pt idx="95">
                  <c:v>68.957611303652399</c:v>
                </c:pt>
                <c:pt idx="96">
                  <c:v>69.468141828845603</c:v>
                </c:pt>
                <c:pt idx="97">
                  <c:v>68.374300186616907</c:v>
                </c:pt>
                <c:pt idx="98">
                  <c:v>68.374300186616907</c:v>
                </c:pt>
                <c:pt idx="99">
                  <c:v>64.297520661156994</c:v>
                </c:pt>
                <c:pt idx="100">
                  <c:v>66.313516395627801</c:v>
                </c:pt>
                <c:pt idx="101">
                  <c:v>67.690215942415406</c:v>
                </c:pt>
                <c:pt idx="102">
                  <c:v>67.690215942415406</c:v>
                </c:pt>
                <c:pt idx="103">
                  <c:v>67.690215942415406</c:v>
                </c:pt>
                <c:pt idx="104">
                  <c:v>69.063982937883196</c:v>
                </c:pt>
                <c:pt idx="105">
                  <c:v>67.202879232204793</c:v>
                </c:pt>
                <c:pt idx="106">
                  <c:v>68.054118901626197</c:v>
                </c:pt>
                <c:pt idx="107">
                  <c:v>68.355371900826398</c:v>
                </c:pt>
                <c:pt idx="108">
                  <c:v>68.0522527326046</c:v>
                </c:pt>
                <c:pt idx="109">
                  <c:v>68.0522527326046</c:v>
                </c:pt>
                <c:pt idx="110">
                  <c:v>66.3332444681418</c:v>
                </c:pt>
                <c:pt idx="111">
                  <c:v>63.982937883231102</c:v>
                </c:pt>
                <c:pt idx="112">
                  <c:v>64.579045587843197</c:v>
                </c:pt>
                <c:pt idx="113">
                  <c:v>65.162623300453205</c:v>
                </c:pt>
                <c:pt idx="114">
                  <c:v>65.162623300453205</c:v>
                </c:pt>
                <c:pt idx="115">
                  <c:v>61.610503865635799</c:v>
                </c:pt>
                <c:pt idx="116">
                  <c:v>65.604638762996501</c:v>
                </c:pt>
                <c:pt idx="117">
                  <c:v>65.604638762996501</c:v>
                </c:pt>
                <c:pt idx="118">
                  <c:v>63.910157291388998</c:v>
                </c:pt>
                <c:pt idx="119">
                  <c:v>63.015995734470799</c:v>
                </c:pt>
                <c:pt idx="120">
                  <c:v>63.015995734470799</c:v>
                </c:pt>
                <c:pt idx="121">
                  <c:v>63.015995734470799</c:v>
                </c:pt>
                <c:pt idx="122">
                  <c:v>53.882964542788599</c:v>
                </c:pt>
                <c:pt idx="123">
                  <c:v>53.882964542788599</c:v>
                </c:pt>
                <c:pt idx="124">
                  <c:v>53.882964542788599</c:v>
                </c:pt>
                <c:pt idx="125">
                  <c:v>27.9589442815249</c:v>
                </c:pt>
                <c:pt idx="126">
                  <c:v>27.9589442815249</c:v>
                </c:pt>
                <c:pt idx="127">
                  <c:v>25.927486003732302</c:v>
                </c:pt>
                <c:pt idx="128">
                  <c:v>25.927486003732302</c:v>
                </c:pt>
                <c:pt idx="129">
                  <c:v>22.6448946947481</c:v>
                </c:pt>
                <c:pt idx="130">
                  <c:v>26.658224473473702</c:v>
                </c:pt>
                <c:pt idx="131">
                  <c:v>26.658224473473702</c:v>
                </c:pt>
                <c:pt idx="132">
                  <c:v>25.5459877366036</c:v>
                </c:pt>
                <c:pt idx="133">
                  <c:v>25.5459877366036</c:v>
                </c:pt>
                <c:pt idx="134">
                  <c:v>24.68221807518</c:v>
                </c:pt>
                <c:pt idx="135">
                  <c:v>34.696081045054697</c:v>
                </c:pt>
                <c:pt idx="136">
                  <c:v>40.909890695814397</c:v>
                </c:pt>
                <c:pt idx="137">
                  <c:v>45.020527859237497</c:v>
                </c:pt>
                <c:pt idx="138">
                  <c:v>51.748600373233799</c:v>
                </c:pt>
                <c:pt idx="139">
                  <c:v>35.275393228472403</c:v>
                </c:pt>
                <c:pt idx="140">
                  <c:v>34.083711010397202</c:v>
                </c:pt>
                <c:pt idx="141">
                  <c:v>65.761663556385002</c:v>
                </c:pt>
                <c:pt idx="142">
                  <c:v>68.750199946680894</c:v>
                </c:pt>
                <c:pt idx="143">
                  <c:v>66.245001332977907</c:v>
                </c:pt>
                <c:pt idx="144">
                  <c:v>67.861370301253004</c:v>
                </c:pt>
                <c:pt idx="145">
                  <c:v>67.861370301253004</c:v>
                </c:pt>
                <c:pt idx="146">
                  <c:v>67.861370301253004</c:v>
                </c:pt>
                <c:pt idx="147">
                  <c:v>44.789922687283401</c:v>
                </c:pt>
                <c:pt idx="148">
                  <c:v>53.590509197547298</c:v>
                </c:pt>
                <c:pt idx="149">
                  <c:v>63.468141828845603</c:v>
                </c:pt>
                <c:pt idx="150">
                  <c:v>64.3332444681418</c:v>
                </c:pt>
                <c:pt idx="151">
                  <c:v>61.946414289522799</c:v>
                </c:pt>
                <c:pt idx="152">
                  <c:v>67.310583844308198</c:v>
                </c:pt>
                <c:pt idx="153">
                  <c:v>68.442015462543296</c:v>
                </c:pt>
                <c:pt idx="154">
                  <c:v>70.2561983471074</c:v>
                </c:pt>
                <c:pt idx="155">
                  <c:v>68.662490002666004</c:v>
                </c:pt>
                <c:pt idx="156">
                  <c:v>66.725939749400197</c:v>
                </c:pt>
                <c:pt idx="157">
                  <c:v>67.516928818981597</c:v>
                </c:pt>
                <c:pt idx="158">
                  <c:v>67.482804585443901</c:v>
                </c:pt>
                <c:pt idx="159">
                  <c:v>56.980805118634997</c:v>
                </c:pt>
                <c:pt idx="160">
                  <c:v>44.832577979205503</c:v>
                </c:pt>
                <c:pt idx="161">
                  <c:v>60.984004265529201</c:v>
                </c:pt>
                <c:pt idx="162">
                  <c:v>31.706211676886198</c:v>
                </c:pt>
                <c:pt idx="163">
                  <c:v>68.706744868035202</c:v>
                </c:pt>
                <c:pt idx="164">
                  <c:v>68.706744868035202</c:v>
                </c:pt>
                <c:pt idx="165">
                  <c:v>68.2985870434551</c:v>
                </c:pt>
                <c:pt idx="166">
                  <c:v>67.146894161556901</c:v>
                </c:pt>
                <c:pt idx="167">
                  <c:v>67.146894161556901</c:v>
                </c:pt>
                <c:pt idx="168">
                  <c:v>46.378299120234601</c:v>
                </c:pt>
                <c:pt idx="169">
                  <c:v>65.686750199946701</c:v>
                </c:pt>
                <c:pt idx="170">
                  <c:v>64.718741668888299</c:v>
                </c:pt>
                <c:pt idx="171">
                  <c:v>70.210077312716606</c:v>
                </c:pt>
                <c:pt idx="172">
                  <c:v>69.994134897360695</c:v>
                </c:pt>
                <c:pt idx="173">
                  <c:v>66.473740335910406</c:v>
                </c:pt>
                <c:pt idx="174">
                  <c:v>66.520927752599306</c:v>
                </c:pt>
                <c:pt idx="175">
                  <c:v>66.376699546787506</c:v>
                </c:pt>
                <c:pt idx="176">
                  <c:v>59.484137563316501</c:v>
                </c:pt>
                <c:pt idx="177">
                  <c:v>57.233004532124802</c:v>
                </c:pt>
                <c:pt idx="178">
                  <c:v>58.595574513463099</c:v>
                </c:pt>
                <c:pt idx="179">
                  <c:v>54.006664889362803</c:v>
                </c:pt>
                <c:pt idx="180">
                  <c:v>54.830978405758501</c:v>
                </c:pt>
                <c:pt idx="181">
                  <c:v>54.486803519061603</c:v>
                </c:pt>
                <c:pt idx="182">
                  <c:v>54.819514796054399</c:v>
                </c:pt>
                <c:pt idx="183">
                  <c:v>52.576646227672597</c:v>
                </c:pt>
                <c:pt idx="184">
                  <c:v>46.029058917622002</c:v>
                </c:pt>
                <c:pt idx="185">
                  <c:v>35.2748600373234</c:v>
                </c:pt>
                <c:pt idx="186">
                  <c:v>33.945614502799302</c:v>
                </c:pt>
                <c:pt idx="187">
                  <c:v>33.945614502799302</c:v>
                </c:pt>
                <c:pt idx="188">
                  <c:v>34.949613436417003</c:v>
                </c:pt>
                <c:pt idx="189">
                  <c:v>35.825113303119203</c:v>
                </c:pt>
                <c:pt idx="190">
                  <c:v>37.2537989869368</c:v>
                </c:pt>
                <c:pt idx="191">
                  <c:v>37.472940549186902</c:v>
                </c:pt>
                <c:pt idx="192">
                  <c:v>40.643295121301001</c:v>
                </c:pt>
                <c:pt idx="193">
                  <c:v>40.643295121301001</c:v>
                </c:pt>
                <c:pt idx="194">
                  <c:v>43.824846707544701</c:v>
                </c:pt>
                <c:pt idx="195">
                  <c:v>44.238603039189499</c:v>
                </c:pt>
                <c:pt idx="196">
                  <c:v>55.691015729138897</c:v>
                </c:pt>
                <c:pt idx="197">
                  <c:v>55.691015729138897</c:v>
                </c:pt>
                <c:pt idx="198">
                  <c:v>66.081844841375599</c:v>
                </c:pt>
                <c:pt idx="199">
                  <c:v>66.919754732071496</c:v>
                </c:pt>
                <c:pt idx="200">
                  <c:v>66.919754732071496</c:v>
                </c:pt>
                <c:pt idx="201">
                  <c:v>55.643828312449997</c:v>
                </c:pt>
                <c:pt idx="202">
                  <c:v>64.832311383630994</c:v>
                </c:pt>
                <c:pt idx="203">
                  <c:v>71.125299920021305</c:v>
                </c:pt>
                <c:pt idx="204">
                  <c:v>71.125299920021305</c:v>
                </c:pt>
                <c:pt idx="205">
                  <c:v>70.434017595307907</c:v>
                </c:pt>
                <c:pt idx="206">
                  <c:v>70.162356704878704</c:v>
                </c:pt>
                <c:pt idx="207">
                  <c:v>69.972007464676096</c:v>
                </c:pt>
                <c:pt idx="208">
                  <c:v>70.312183417755307</c:v>
                </c:pt>
                <c:pt idx="209">
                  <c:v>68.177552652626005</c:v>
                </c:pt>
                <c:pt idx="210">
                  <c:v>68.884030925086606</c:v>
                </c:pt>
                <c:pt idx="211">
                  <c:v>68.884030925086606</c:v>
                </c:pt>
                <c:pt idx="212">
                  <c:v>69.415089309517498</c:v>
                </c:pt>
                <c:pt idx="213">
                  <c:v>69.555585177286105</c:v>
                </c:pt>
                <c:pt idx="214">
                  <c:v>69.948547054118904</c:v>
                </c:pt>
                <c:pt idx="215">
                  <c:v>66.010663822980504</c:v>
                </c:pt>
                <c:pt idx="216">
                  <c:v>66.2687283391096</c:v>
                </c:pt>
                <c:pt idx="217">
                  <c:v>66.2687283391096</c:v>
                </c:pt>
                <c:pt idx="218">
                  <c:v>66.2687283391096</c:v>
                </c:pt>
                <c:pt idx="219">
                  <c:v>64.643561716875496</c:v>
                </c:pt>
                <c:pt idx="220">
                  <c:v>58.130098640362597</c:v>
                </c:pt>
                <c:pt idx="221">
                  <c:v>60.478272460677204</c:v>
                </c:pt>
                <c:pt idx="222">
                  <c:v>62.218341775526497</c:v>
                </c:pt>
                <c:pt idx="223">
                  <c:v>62.218341775526497</c:v>
                </c:pt>
                <c:pt idx="224">
                  <c:v>62.218341775526497</c:v>
                </c:pt>
                <c:pt idx="225">
                  <c:v>60.694481471607602</c:v>
                </c:pt>
                <c:pt idx="226">
                  <c:v>54.632631298320398</c:v>
                </c:pt>
                <c:pt idx="227">
                  <c:v>63.103439082911201</c:v>
                </c:pt>
                <c:pt idx="228">
                  <c:v>65.631031724873395</c:v>
                </c:pt>
                <c:pt idx="229">
                  <c:v>67.344174886696905</c:v>
                </c:pt>
                <c:pt idx="230">
                  <c:v>67.344174886696905</c:v>
                </c:pt>
                <c:pt idx="231">
                  <c:v>66.334310850439905</c:v>
                </c:pt>
                <c:pt idx="232">
                  <c:v>65.054118901626197</c:v>
                </c:pt>
                <c:pt idx="233">
                  <c:v>64.724873367102106</c:v>
                </c:pt>
                <c:pt idx="234">
                  <c:v>65.473473740335905</c:v>
                </c:pt>
                <c:pt idx="235">
                  <c:v>67.155958411090396</c:v>
                </c:pt>
                <c:pt idx="236">
                  <c:v>66.455345241269001</c:v>
                </c:pt>
                <c:pt idx="237">
                  <c:v>66.455345241269001</c:v>
                </c:pt>
                <c:pt idx="238">
                  <c:v>66.564916022394002</c:v>
                </c:pt>
                <c:pt idx="239">
                  <c:v>66.237536656891507</c:v>
                </c:pt>
                <c:pt idx="240">
                  <c:v>65.812050119968006</c:v>
                </c:pt>
                <c:pt idx="241">
                  <c:v>65.998667022127407</c:v>
                </c:pt>
                <c:pt idx="242">
                  <c:v>65.9776059717409</c:v>
                </c:pt>
                <c:pt idx="243">
                  <c:v>64.092242068781701</c:v>
                </c:pt>
                <c:pt idx="244">
                  <c:v>64.563049853372405</c:v>
                </c:pt>
                <c:pt idx="245">
                  <c:v>64.563049853372405</c:v>
                </c:pt>
                <c:pt idx="246">
                  <c:v>63.428685683817598</c:v>
                </c:pt>
                <c:pt idx="247">
                  <c:v>62.948280458544403</c:v>
                </c:pt>
                <c:pt idx="248">
                  <c:v>66.930951746201004</c:v>
                </c:pt>
                <c:pt idx="249">
                  <c:v>66.930951746201004</c:v>
                </c:pt>
                <c:pt idx="250">
                  <c:v>66.140495867768607</c:v>
                </c:pt>
                <c:pt idx="251">
                  <c:v>61.885897094108202</c:v>
                </c:pt>
                <c:pt idx="252">
                  <c:v>63.480405225273302</c:v>
                </c:pt>
                <c:pt idx="253">
                  <c:v>62.112236736870202</c:v>
                </c:pt>
                <c:pt idx="254">
                  <c:v>62.112236736870202</c:v>
                </c:pt>
                <c:pt idx="255">
                  <c:v>62.112236736870202</c:v>
                </c:pt>
                <c:pt idx="256">
                  <c:v>59.113836310317197</c:v>
                </c:pt>
                <c:pt idx="257">
                  <c:v>53.404692082111403</c:v>
                </c:pt>
                <c:pt idx="258">
                  <c:v>58.796854172220698</c:v>
                </c:pt>
                <c:pt idx="259">
                  <c:v>65.236736870168002</c:v>
                </c:pt>
                <c:pt idx="260">
                  <c:v>63.686217008797698</c:v>
                </c:pt>
                <c:pt idx="261">
                  <c:v>63.686217008797698</c:v>
                </c:pt>
                <c:pt idx="262">
                  <c:v>54.541455611836803</c:v>
                </c:pt>
                <c:pt idx="263">
                  <c:v>48.643828312449997</c:v>
                </c:pt>
                <c:pt idx="264">
                  <c:v>51.453212476672903</c:v>
                </c:pt>
                <c:pt idx="265">
                  <c:v>51.453212476672903</c:v>
                </c:pt>
                <c:pt idx="266">
                  <c:v>49.499866702212699</c:v>
                </c:pt>
                <c:pt idx="267">
                  <c:v>45.082644628099203</c:v>
                </c:pt>
                <c:pt idx="268">
                  <c:v>51.1255665155958</c:v>
                </c:pt>
                <c:pt idx="269">
                  <c:v>51.1255665155958</c:v>
                </c:pt>
                <c:pt idx="270">
                  <c:v>50.683551053052497</c:v>
                </c:pt>
                <c:pt idx="271">
                  <c:v>56.489202879232202</c:v>
                </c:pt>
                <c:pt idx="272">
                  <c:v>56.489202879232202</c:v>
                </c:pt>
                <c:pt idx="273">
                  <c:v>56.489202879232202</c:v>
                </c:pt>
                <c:pt idx="274">
                  <c:v>60.813116502266098</c:v>
                </c:pt>
                <c:pt idx="275">
                  <c:v>60.1306318315116</c:v>
                </c:pt>
                <c:pt idx="276">
                  <c:v>60.1306318315116</c:v>
                </c:pt>
                <c:pt idx="277">
                  <c:v>56.146627565982399</c:v>
                </c:pt>
                <c:pt idx="278">
                  <c:v>62.926419621434299</c:v>
                </c:pt>
                <c:pt idx="279">
                  <c:v>62.926419621434299</c:v>
                </c:pt>
                <c:pt idx="280">
                  <c:v>52.054385497200698</c:v>
                </c:pt>
                <c:pt idx="281">
                  <c:v>52.054385497200698</c:v>
                </c:pt>
                <c:pt idx="282">
                  <c:v>52.613436416955501</c:v>
                </c:pt>
                <c:pt idx="283">
                  <c:v>52.181018395094597</c:v>
                </c:pt>
                <c:pt idx="284">
                  <c:v>59.653958944281499</c:v>
                </c:pt>
                <c:pt idx="285">
                  <c:v>64.725939749400197</c:v>
                </c:pt>
                <c:pt idx="286">
                  <c:v>64.568648360437194</c:v>
                </c:pt>
                <c:pt idx="287">
                  <c:v>65.036790189282897</c:v>
                </c:pt>
                <c:pt idx="288">
                  <c:v>66.815249266862196</c:v>
                </c:pt>
                <c:pt idx="289">
                  <c:v>66.815249266862196</c:v>
                </c:pt>
                <c:pt idx="290">
                  <c:v>68.326846174353506</c:v>
                </c:pt>
                <c:pt idx="291">
                  <c:v>69.247667288722994</c:v>
                </c:pt>
                <c:pt idx="292">
                  <c:v>70.573980271927496</c:v>
                </c:pt>
                <c:pt idx="293">
                  <c:v>70.155958411090396</c:v>
                </c:pt>
                <c:pt idx="294">
                  <c:v>70.155958411090396</c:v>
                </c:pt>
                <c:pt idx="295">
                  <c:v>68.634764062916602</c:v>
                </c:pt>
                <c:pt idx="296">
                  <c:v>68.247134097574005</c:v>
                </c:pt>
                <c:pt idx="297">
                  <c:v>68.247134097574005</c:v>
                </c:pt>
                <c:pt idx="298">
                  <c:v>67.334577446014407</c:v>
                </c:pt>
                <c:pt idx="299">
                  <c:v>66.394294854705393</c:v>
                </c:pt>
                <c:pt idx="300">
                  <c:v>66.394294854705393</c:v>
                </c:pt>
                <c:pt idx="301">
                  <c:v>66.394294854705393</c:v>
                </c:pt>
                <c:pt idx="302">
                  <c:v>66.427619301519599</c:v>
                </c:pt>
                <c:pt idx="303">
                  <c:v>63.451079712076798</c:v>
                </c:pt>
                <c:pt idx="304">
                  <c:v>66.842442015462495</c:v>
                </c:pt>
                <c:pt idx="305">
                  <c:v>66.121834177552699</c:v>
                </c:pt>
                <c:pt idx="306">
                  <c:v>66.350839776059701</c:v>
                </c:pt>
                <c:pt idx="307">
                  <c:v>68.788856304985302</c:v>
                </c:pt>
                <c:pt idx="308">
                  <c:v>68.788856304985302</c:v>
                </c:pt>
                <c:pt idx="309">
                  <c:v>64.972007464676096</c:v>
                </c:pt>
                <c:pt idx="310">
                  <c:v>67.6715542521994</c:v>
                </c:pt>
                <c:pt idx="311">
                  <c:v>67.6715542521994</c:v>
                </c:pt>
                <c:pt idx="312">
                  <c:v>67.6715542521994</c:v>
                </c:pt>
                <c:pt idx="313">
                  <c:v>65.380431884830699</c:v>
                </c:pt>
                <c:pt idx="314">
                  <c:v>65.380431884830699</c:v>
                </c:pt>
                <c:pt idx="315">
                  <c:v>65.380431884830699</c:v>
                </c:pt>
                <c:pt idx="316">
                  <c:v>69.0447880565183</c:v>
                </c:pt>
                <c:pt idx="317">
                  <c:v>67.867235403892295</c:v>
                </c:pt>
                <c:pt idx="318">
                  <c:v>67.867235403892295</c:v>
                </c:pt>
                <c:pt idx="319">
                  <c:v>69.775793121834198</c:v>
                </c:pt>
                <c:pt idx="320">
                  <c:v>68.898160490535901</c:v>
                </c:pt>
                <c:pt idx="321">
                  <c:v>68.402825913089799</c:v>
                </c:pt>
                <c:pt idx="322">
                  <c:v>67.334310850439905</c:v>
                </c:pt>
                <c:pt idx="323">
                  <c:v>67.959744068248497</c:v>
                </c:pt>
                <c:pt idx="324">
                  <c:v>68.825379898693697</c:v>
                </c:pt>
                <c:pt idx="325">
                  <c:v>67.033857637963195</c:v>
                </c:pt>
                <c:pt idx="326">
                  <c:v>66.437216742202096</c:v>
                </c:pt>
                <c:pt idx="327">
                  <c:v>67.845641162356699</c:v>
                </c:pt>
                <c:pt idx="328">
                  <c:v>67.117035457211401</c:v>
                </c:pt>
                <c:pt idx="329">
                  <c:v>67.117035457211401</c:v>
                </c:pt>
                <c:pt idx="330">
                  <c:v>66.639829378832303</c:v>
                </c:pt>
                <c:pt idx="331">
                  <c:v>66.979472140762496</c:v>
                </c:pt>
                <c:pt idx="332">
                  <c:v>66.979472140762496</c:v>
                </c:pt>
                <c:pt idx="333">
                  <c:v>65.849373500399906</c:v>
                </c:pt>
                <c:pt idx="334">
                  <c:v>65.377765929085598</c:v>
                </c:pt>
                <c:pt idx="335">
                  <c:v>65.377765929085598</c:v>
                </c:pt>
                <c:pt idx="336">
                  <c:v>65.377765929085598</c:v>
                </c:pt>
                <c:pt idx="337">
                  <c:v>65.706744868035202</c:v>
                </c:pt>
                <c:pt idx="338">
                  <c:v>65.706744868035202</c:v>
                </c:pt>
                <c:pt idx="339">
                  <c:v>65.706744868035202</c:v>
                </c:pt>
                <c:pt idx="340">
                  <c:v>65.706744868035202</c:v>
                </c:pt>
                <c:pt idx="341">
                  <c:v>64.043721674220194</c:v>
                </c:pt>
                <c:pt idx="342">
                  <c:v>61.894961343641697</c:v>
                </c:pt>
                <c:pt idx="343">
                  <c:v>61.894961343641697</c:v>
                </c:pt>
                <c:pt idx="344">
                  <c:v>61.894961343641697</c:v>
                </c:pt>
                <c:pt idx="345">
                  <c:v>61.496667555318602</c:v>
                </c:pt>
                <c:pt idx="346">
                  <c:v>63.234337509997303</c:v>
                </c:pt>
                <c:pt idx="347">
                  <c:v>63.512663289789401</c:v>
                </c:pt>
                <c:pt idx="348">
                  <c:v>63.512663289789401</c:v>
                </c:pt>
                <c:pt idx="349">
                  <c:v>64.932018128499095</c:v>
                </c:pt>
                <c:pt idx="350">
                  <c:v>62.454545454545503</c:v>
                </c:pt>
                <c:pt idx="351">
                  <c:v>67.405225273260498</c:v>
                </c:pt>
                <c:pt idx="352">
                  <c:v>67.405225273260498</c:v>
                </c:pt>
                <c:pt idx="353">
                  <c:v>67.405225273260498</c:v>
                </c:pt>
                <c:pt idx="354">
                  <c:v>66.776592908557703</c:v>
                </c:pt>
                <c:pt idx="355">
                  <c:v>69.667288723007204</c:v>
                </c:pt>
                <c:pt idx="356">
                  <c:v>67.773127166088997</c:v>
                </c:pt>
                <c:pt idx="357">
                  <c:v>66.922687283391099</c:v>
                </c:pt>
                <c:pt idx="358">
                  <c:v>66.446014396161004</c:v>
                </c:pt>
                <c:pt idx="359">
                  <c:v>70.493201812849904</c:v>
                </c:pt>
                <c:pt idx="360">
                  <c:v>67.975739802719303</c:v>
                </c:pt>
                <c:pt idx="361">
                  <c:v>68.448946947480707</c:v>
                </c:pt>
                <c:pt idx="362">
                  <c:v>64.9776059717409</c:v>
                </c:pt>
                <c:pt idx="363">
                  <c:v>64.9776059717409</c:v>
                </c:pt>
                <c:pt idx="364">
                  <c:v>68.213009864036295</c:v>
                </c:pt>
                <c:pt idx="365">
                  <c:v>66.936283657691305</c:v>
                </c:pt>
                <c:pt idx="366">
                  <c:v>66.936283657691305</c:v>
                </c:pt>
                <c:pt idx="367">
                  <c:v>63.607837909890698</c:v>
                </c:pt>
                <c:pt idx="368">
                  <c:v>44.8320447880565</c:v>
                </c:pt>
                <c:pt idx="369">
                  <c:v>44.4713409757398</c:v>
                </c:pt>
                <c:pt idx="370">
                  <c:v>58.069581444948</c:v>
                </c:pt>
                <c:pt idx="371">
                  <c:v>64.306318315116002</c:v>
                </c:pt>
                <c:pt idx="372">
                  <c:v>65.348440415889101</c:v>
                </c:pt>
                <c:pt idx="373">
                  <c:v>66.0050653159158</c:v>
                </c:pt>
                <c:pt idx="374">
                  <c:v>60.085577179418799</c:v>
                </c:pt>
                <c:pt idx="375">
                  <c:v>37.2450013329779</c:v>
                </c:pt>
                <c:pt idx="376">
                  <c:v>62.9042921887497</c:v>
                </c:pt>
                <c:pt idx="377">
                  <c:v>60.984004265529201</c:v>
                </c:pt>
                <c:pt idx="378">
                  <c:v>63.630231938149798</c:v>
                </c:pt>
                <c:pt idx="379">
                  <c:v>49.4241535590509</c:v>
                </c:pt>
                <c:pt idx="380">
                  <c:v>62.644094908024499</c:v>
                </c:pt>
                <c:pt idx="381">
                  <c:v>63.205011996800899</c:v>
                </c:pt>
                <c:pt idx="382">
                  <c:v>63.523327112769898</c:v>
                </c:pt>
                <c:pt idx="383">
                  <c:v>29.477472673953599</c:v>
                </c:pt>
                <c:pt idx="384">
                  <c:v>57.534257531324997</c:v>
                </c:pt>
                <c:pt idx="385">
                  <c:v>63.358037856571599</c:v>
                </c:pt>
                <c:pt idx="386">
                  <c:v>59.7648627032791</c:v>
                </c:pt>
                <c:pt idx="387">
                  <c:v>59.473740335910399</c:v>
                </c:pt>
                <c:pt idx="388">
                  <c:v>66.640095974406805</c:v>
                </c:pt>
                <c:pt idx="389">
                  <c:v>40.659824046920797</c:v>
                </c:pt>
                <c:pt idx="390">
                  <c:v>42.038922953879002</c:v>
                </c:pt>
                <c:pt idx="391">
                  <c:v>29.225539856038399</c:v>
                </c:pt>
                <c:pt idx="392">
                  <c:v>59.6915489202879</c:v>
                </c:pt>
                <c:pt idx="393">
                  <c:v>63.405758464409502</c:v>
                </c:pt>
                <c:pt idx="394">
                  <c:v>64.209277525993102</c:v>
                </c:pt>
                <c:pt idx="395">
                  <c:v>64.209277525993102</c:v>
                </c:pt>
                <c:pt idx="396">
                  <c:v>64.209277525993102</c:v>
                </c:pt>
                <c:pt idx="397">
                  <c:v>66.102639296187704</c:v>
                </c:pt>
                <c:pt idx="398">
                  <c:v>66.454812050119997</c:v>
                </c:pt>
                <c:pt idx="399">
                  <c:v>65.693148493734995</c:v>
                </c:pt>
                <c:pt idx="400">
                  <c:v>67.9229538789656</c:v>
                </c:pt>
                <c:pt idx="401">
                  <c:v>67.9229538789656</c:v>
                </c:pt>
                <c:pt idx="402">
                  <c:v>67.9229538789656</c:v>
                </c:pt>
                <c:pt idx="403">
                  <c:v>65.709677419354804</c:v>
                </c:pt>
                <c:pt idx="404">
                  <c:v>55.785923753665699</c:v>
                </c:pt>
                <c:pt idx="405">
                  <c:v>53.5459877366036</c:v>
                </c:pt>
                <c:pt idx="406">
                  <c:v>53.5459877366036</c:v>
                </c:pt>
                <c:pt idx="407">
                  <c:v>53.5459877366036</c:v>
                </c:pt>
                <c:pt idx="408">
                  <c:v>53.5459877366036</c:v>
                </c:pt>
                <c:pt idx="409">
                  <c:v>66.331644894694705</c:v>
                </c:pt>
                <c:pt idx="410">
                  <c:v>64.297787256731496</c:v>
                </c:pt>
                <c:pt idx="411">
                  <c:v>50.852572647294103</c:v>
                </c:pt>
                <c:pt idx="412">
                  <c:v>51.8768328445748</c:v>
                </c:pt>
                <c:pt idx="413">
                  <c:v>64.369768061850195</c:v>
                </c:pt>
                <c:pt idx="414">
                  <c:v>51.880831778192501</c:v>
                </c:pt>
                <c:pt idx="415">
                  <c:v>45.433484404158897</c:v>
                </c:pt>
                <c:pt idx="416">
                  <c:v>64.388429752066102</c:v>
                </c:pt>
                <c:pt idx="417">
                  <c:v>66.852306051719495</c:v>
                </c:pt>
                <c:pt idx="418">
                  <c:v>64.575846440949107</c:v>
                </c:pt>
                <c:pt idx="419">
                  <c:v>64.389229538789706</c:v>
                </c:pt>
                <c:pt idx="420">
                  <c:v>59.917355371900797</c:v>
                </c:pt>
                <c:pt idx="421">
                  <c:v>64.377232737936595</c:v>
                </c:pt>
                <c:pt idx="422">
                  <c:v>64.7835243934951</c:v>
                </c:pt>
                <c:pt idx="423">
                  <c:v>61.116235670487903</c:v>
                </c:pt>
                <c:pt idx="424">
                  <c:v>55.329778725673201</c:v>
                </c:pt>
                <c:pt idx="425">
                  <c:v>50.573713676353002</c:v>
                </c:pt>
                <c:pt idx="426">
                  <c:v>46.831778192481998</c:v>
                </c:pt>
                <c:pt idx="427">
                  <c:v>46.831778192481998</c:v>
                </c:pt>
                <c:pt idx="428">
                  <c:v>52.721674220207902</c:v>
                </c:pt>
                <c:pt idx="429">
                  <c:v>57.368968275126598</c:v>
                </c:pt>
                <c:pt idx="430">
                  <c:v>57.334044254865397</c:v>
                </c:pt>
                <c:pt idx="431">
                  <c:v>56.193281791522303</c:v>
                </c:pt>
                <c:pt idx="432">
                  <c:v>56.193281791522303</c:v>
                </c:pt>
                <c:pt idx="433">
                  <c:v>56.193281791522303</c:v>
                </c:pt>
                <c:pt idx="434">
                  <c:v>61.044254865369197</c:v>
                </c:pt>
                <c:pt idx="435">
                  <c:v>61.044254865369197</c:v>
                </c:pt>
                <c:pt idx="436">
                  <c:v>61.044254865369197</c:v>
                </c:pt>
                <c:pt idx="437">
                  <c:v>61.044254865369197</c:v>
                </c:pt>
                <c:pt idx="438">
                  <c:v>61.044254865369197</c:v>
                </c:pt>
                <c:pt idx="439">
                  <c:v>61.044254865369197</c:v>
                </c:pt>
                <c:pt idx="440">
                  <c:v>59.8469741402293</c:v>
                </c:pt>
                <c:pt idx="441">
                  <c:v>58.330045321247702</c:v>
                </c:pt>
                <c:pt idx="442">
                  <c:v>42.2711276992802</c:v>
                </c:pt>
                <c:pt idx="443">
                  <c:v>59.252732604638801</c:v>
                </c:pt>
                <c:pt idx="444">
                  <c:v>56.259397494001597</c:v>
                </c:pt>
                <c:pt idx="445">
                  <c:v>66.772593974939994</c:v>
                </c:pt>
                <c:pt idx="446">
                  <c:v>65.779792055451907</c:v>
                </c:pt>
                <c:pt idx="447">
                  <c:v>65.902159424153595</c:v>
                </c:pt>
                <c:pt idx="448">
                  <c:v>65.129298853639</c:v>
                </c:pt>
                <c:pt idx="449">
                  <c:v>66.243668355105299</c:v>
                </c:pt>
                <c:pt idx="450">
                  <c:v>65.466009064249505</c:v>
                </c:pt>
                <c:pt idx="451">
                  <c:v>66.5795787789923</c:v>
                </c:pt>
                <c:pt idx="452">
                  <c:v>66.5795787789923</c:v>
                </c:pt>
                <c:pt idx="453">
                  <c:v>66.5795787789923</c:v>
                </c:pt>
                <c:pt idx="454">
                  <c:v>65.528125833111204</c:v>
                </c:pt>
                <c:pt idx="455">
                  <c:v>65.528125833111204</c:v>
                </c:pt>
                <c:pt idx="456">
                  <c:v>66.7214076246334</c:v>
                </c:pt>
                <c:pt idx="457">
                  <c:v>67.079178885630498</c:v>
                </c:pt>
                <c:pt idx="458">
                  <c:v>67.079178885630498</c:v>
                </c:pt>
                <c:pt idx="459">
                  <c:v>67.944281524926694</c:v>
                </c:pt>
                <c:pt idx="460">
                  <c:v>66.179685417222103</c:v>
                </c:pt>
              </c:numCache>
            </c:numRef>
          </c:xVal>
          <c:yVal>
            <c:numRef>
              <c:f>worksheet!$M$2:$M$462</c:f>
              <c:numCache>
                <c:formatCode>0.0</c:formatCode>
                <c:ptCount val="46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50</c:v>
                </c:pt>
                <c:pt idx="7">
                  <c:v>49</c:v>
                </c:pt>
                <c:pt idx="8">
                  <c:v>40</c:v>
                </c:pt>
                <c:pt idx="9">
                  <c:v>43</c:v>
                </c:pt>
                <c:pt idx="10">
                  <c:v>37</c:v>
                </c:pt>
                <c:pt idx="11">
                  <c:v>42</c:v>
                </c:pt>
                <c:pt idx="12">
                  <c:v>33</c:v>
                </c:pt>
                <c:pt idx="13">
                  <c:v>18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39</c:v>
                </c:pt>
                <c:pt idx="18">
                  <c:v>42</c:v>
                </c:pt>
                <c:pt idx="19">
                  <c:v>32</c:v>
                </c:pt>
                <c:pt idx="20">
                  <c:v>36</c:v>
                </c:pt>
                <c:pt idx="21">
                  <c:v>23</c:v>
                </c:pt>
                <c:pt idx="22">
                  <c:v>14</c:v>
                </c:pt>
                <c:pt idx="23">
                  <c:v>14</c:v>
                </c:pt>
                <c:pt idx="24">
                  <c:v>37</c:v>
                </c:pt>
                <c:pt idx="25">
                  <c:v>39</c:v>
                </c:pt>
                <c:pt idx="26">
                  <c:v>49</c:v>
                </c:pt>
                <c:pt idx="27">
                  <c:v>50</c:v>
                </c:pt>
                <c:pt idx="28">
                  <c:v>52</c:v>
                </c:pt>
                <c:pt idx="29">
                  <c:v>59</c:v>
                </c:pt>
                <c:pt idx="30">
                  <c:v>52</c:v>
                </c:pt>
                <c:pt idx="31">
                  <c:v>51</c:v>
                </c:pt>
                <c:pt idx="32">
                  <c:v>42</c:v>
                </c:pt>
                <c:pt idx="33">
                  <c:v>42</c:v>
                </c:pt>
                <c:pt idx="34">
                  <c:v>42</c:v>
                </c:pt>
                <c:pt idx="35">
                  <c:v>54</c:v>
                </c:pt>
                <c:pt idx="36">
                  <c:v>44</c:v>
                </c:pt>
                <c:pt idx="37">
                  <c:v>47</c:v>
                </c:pt>
                <c:pt idx="38">
                  <c:v>47</c:v>
                </c:pt>
                <c:pt idx="39">
                  <c:v>54</c:v>
                </c:pt>
                <c:pt idx="40">
                  <c:v>50</c:v>
                </c:pt>
                <c:pt idx="41">
                  <c:v>49</c:v>
                </c:pt>
                <c:pt idx="42">
                  <c:v>51</c:v>
                </c:pt>
                <c:pt idx="43">
                  <c:v>52</c:v>
                </c:pt>
                <c:pt idx="44">
                  <c:v>51</c:v>
                </c:pt>
                <c:pt idx="45">
                  <c:v>54</c:v>
                </c:pt>
                <c:pt idx="46">
                  <c:v>54</c:v>
                </c:pt>
                <c:pt idx="47">
                  <c:v>51</c:v>
                </c:pt>
                <c:pt idx="48">
                  <c:v>50</c:v>
                </c:pt>
                <c:pt idx="49">
                  <c:v>50</c:v>
                </c:pt>
                <c:pt idx="50">
                  <c:v>51</c:v>
                </c:pt>
                <c:pt idx="51">
                  <c:v>54</c:v>
                </c:pt>
                <c:pt idx="52">
                  <c:v>56</c:v>
                </c:pt>
                <c:pt idx="53">
                  <c:v>53</c:v>
                </c:pt>
                <c:pt idx="54">
                  <c:v>54</c:v>
                </c:pt>
                <c:pt idx="55">
                  <c:v>52</c:v>
                </c:pt>
                <c:pt idx="56">
                  <c:v>55</c:v>
                </c:pt>
                <c:pt idx="57">
                  <c:v>56</c:v>
                </c:pt>
                <c:pt idx="58">
                  <c:v>51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55</c:v>
                </c:pt>
                <c:pt idx="67">
                  <c:v>43</c:v>
                </c:pt>
                <c:pt idx="68">
                  <c:v>41</c:v>
                </c:pt>
                <c:pt idx="69">
                  <c:v>48</c:v>
                </c:pt>
                <c:pt idx="70">
                  <c:v>34</c:v>
                </c:pt>
                <c:pt idx="71">
                  <c:v>41</c:v>
                </c:pt>
                <c:pt idx="72">
                  <c:v>50</c:v>
                </c:pt>
                <c:pt idx="73">
                  <c:v>49</c:v>
                </c:pt>
                <c:pt idx="74">
                  <c:v>56</c:v>
                </c:pt>
                <c:pt idx="75">
                  <c:v>53</c:v>
                </c:pt>
                <c:pt idx="76">
                  <c:v>52</c:v>
                </c:pt>
                <c:pt idx="77">
                  <c:v>56</c:v>
                </c:pt>
                <c:pt idx="78">
                  <c:v>57</c:v>
                </c:pt>
                <c:pt idx="79">
                  <c:v>56</c:v>
                </c:pt>
                <c:pt idx="80">
                  <c:v>56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56</c:v>
                </c:pt>
                <c:pt idx="86">
                  <c:v>57</c:v>
                </c:pt>
                <c:pt idx="87">
                  <c:v>54</c:v>
                </c:pt>
                <c:pt idx="88">
                  <c:v>57</c:v>
                </c:pt>
                <c:pt idx="89">
                  <c:v>56</c:v>
                </c:pt>
                <c:pt idx="90">
                  <c:v>56</c:v>
                </c:pt>
                <c:pt idx="91">
                  <c:v>56</c:v>
                </c:pt>
                <c:pt idx="92">
                  <c:v>56</c:v>
                </c:pt>
                <c:pt idx="93">
                  <c:v>52</c:v>
                </c:pt>
                <c:pt idx="94">
                  <c:v>40</c:v>
                </c:pt>
                <c:pt idx="95">
                  <c:v>48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56</c:v>
                </c:pt>
                <c:pt idx="100">
                  <c:v>57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62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53</c:v>
                </c:pt>
                <c:pt idx="117">
                  <c:v>53</c:v>
                </c:pt>
                <c:pt idx="118">
                  <c:v>55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53</c:v>
                </c:pt>
                <c:pt idx="123">
                  <c:v>53</c:v>
                </c:pt>
                <c:pt idx="124">
                  <c:v>48</c:v>
                </c:pt>
                <c:pt idx="125">
                  <c:v>47</c:v>
                </c:pt>
                <c:pt idx="126">
                  <c:v>35</c:v>
                </c:pt>
                <c:pt idx="127">
                  <c:v>38</c:v>
                </c:pt>
                <c:pt idx="128">
                  <c:v>38</c:v>
                </c:pt>
                <c:pt idx="129">
                  <c:v>45</c:v>
                </c:pt>
                <c:pt idx="130">
                  <c:v>42</c:v>
                </c:pt>
                <c:pt idx="131">
                  <c:v>32</c:v>
                </c:pt>
                <c:pt idx="132">
                  <c:v>41</c:v>
                </c:pt>
                <c:pt idx="133">
                  <c:v>41</c:v>
                </c:pt>
                <c:pt idx="134">
                  <c:v>35</c:v>
                </c:pt>
                <c:pt idx="135">
                  <c:v>36</c:v>
                </c:pt>
                <c:pt idx="136">
                  <c:v>29</c:v>
                </c:pt>
                <c:pt idx="137">
                  <c:v>29</c:v>
                </c:pt>
                <c:pt idx="138">
                  <c:v>37</c:v>
                </c:pt>
                <c:pt idx="139">
                  <c:v>33</c:v>
                </c:pt>
                <c:pt idx="140">
                  <c:v>40</c:v>
                </c:pt>
                <c:pt idx="141">
                  <c:v>37</c:v>
                </c:pt>
                <c:pt idx="142">
                  <c:v>48</c:v>
                </c:pt>
                <c:pt idx="143">
                  <c:v>48</c:v>
                </c:pt>
                <c:pt idx="144">
                  <c:v>50</c:v>
                </c:pt>
                <c:pt idx="145">
                  <c:v>53</c:v>
                </c:pt>
                <c:pt idx="146">
                  <c:v>53</c:v>
                </c:pt>
                <c:pt idx="147">
                  <c:v>51</c:v>
                </c:pt>
                <c:pt idx="148">
                  <c:v>38</c:v>
                </c:pt>
                <c:pt idx="149">
                  <c:v>35</c:v>
                </c:pt>
                <c:pt idx="150">
                  <c:v>43</c:v>
                </c:pt>
                <c:pt idx="151">
                  <c:v>35</c:v>
                </c:pt>
                <c:pt idx="152">
                  <c:v>45</c:v>
                </c:pt>
                <c:pt idx="153">
                  <c:v>49</c:v>
                </c:pt>
                <c:pt idx="154">
                  <c:v>57</c:v>
                </c:pt>
                <c:pt idx="155">
                  <c:v>51</c:v>
                </c:pt>
                <c:pt idx="156">
                  <c:v>54</c:v>
                </c:pt>
                <c:pt idx="157">
                  <c:v>57</c:v>
                </c:pt>
                <c:pt idx="158">
                  <c:v>57</c:v>
                </c:pt>
                <c:pt idx="159">
                  <c:v>55</c:v>
                </c:pt>
                <c:pt idx="160">
                  <c:v>54</c:v>
                </c:pt>
                <c:pt idx="161">
                  <c:v>45</c:v>
                </c:pt>
                <c:pt idx="162">
                  <c:v>19</c:v>
                </c:pt>
                <c:pt idx="163">
                  <c:v>56</c:v>
                </c:pt>
                <c:pt idx="164">
                  <c:v>56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56</c:v>
                </c:pt>
                <c:pt idx="169">
                  <c:v>56</c:v>
                </c:pt>
                <c:pt idx="170">
                  <c:v>54</c:v>
                </c:pt>
                <c:pt idx="171">
                  <c:v>61</c:v>
                </c:pt>
                <c:pt idx="172">
                  <c:v>61</c:v>
                </c:pt>
                <c:pt idx="173">
                  <c:v>53</c:v>
                </c:pt>
                <c:pt idx="174">
                  <c:v>45</c:v>
                </c:pt>
                <c:pt idx="175">
                  <c:v>44</c:v>
                </c:pt>
                <c:pt idx="176">
                  <c:v>39</c:v>
                </c:pt>
                <c:pt idx="177">
                  <c:v>44</c:v>
                </c:pt>
                <c:pt idx="178">
                  <c:v>53</c:v>
                </c:pt>
                <c:pt idx="179">
                  <c:v>36</c:v>
                </c:pt>
                <c:pt idx="180">
                  <c:v>38</c:v>
                </c:pt>
                <c:pt idx="181">
                  <c:v>33</c:v>
                </c:pt>
                <c:pt idx="182">
                  <c:v>39</c:v>
                </c:pt>
                <c:pt idx="183">
                  <c:v>41</c:v>
                </c:pt>
                <c:pt idx="184">
                  <c:v>39</c:v>
                </c:pt>
                <c:pt idx="185">
                  <c:v>34</c:v>
                </c:pt>
                <c:pt idx="186">
                  <c:v>31</c:v>
                </c:pt>
                <c:pt idx="187">
                  <c:v>31</c:v>
                </c:pt>
                <c:pt idx="188">
                  <c:v>34</c:v>
                </c:pt>
                <c:pt idx="189">
                  <c:v>25</c:v>
                </c:pt>
                <c:pt idx="190">
                  <c:v>31</c:v>
                </c:pt>
                <c:pt idx="191">
                  <c:v>27</c:v>
                </c:pt>
                <c:pt idx="192">
                  <c:v>33</c:v>
                </c:pt>
                <c:pt idx="193">
                  <c:v>33</c:v>
                </c:pt>
                <c:pt idx="194">
                  <c:v>32</c:v>
                </c:pt>
                <c:pt idx="195">
                  <c:v>23</c:v>
                </c:pt>
                <c:pt idx="196">
                  <c:v>27</c:v>
                </c:pt>
                <c:pt idx="197">
                  <c:v>22</c:v>
                </c:pt>
                <c:pt idx="198">
                  <c:v>35</c:v>
                </c:pt>
                <c:pt idx="199">
                  <c:v>30</c:v>
                </c:pt>
                <c:pt idx="200">
                  <c:v>25</c:v>
                </c:pt>
                <c:pt idx="201">
                  <c:v>44</c:v>
                </c:pt>
                <c:pt idx="202">
                  <c:v>48</c:v>
                </c:pt>
                <c:pt idx="203">
                  <c:v>55</c:v>
                </c:pt>
                <c:pt idx="204">
                  <c:v>54</c:v>
                </c:pt>
                <c:pt idx="205">
                  <c:v>49</c:v>
                </c:pt>
                <c:pt idx="206">
                  <c:v>53</c:v>
                </c:pt>
                <c:pt idx="207">
                  <c:v>56</c:v>
                </c:pt>
                <c:pt idx="208">
                  <c:v>57</c:v>
                </c:pt>
                <c:pt idx="209">
                  <c:v>52</c:v>
                </c:pt>
                <c:pt idx="210">
                  <c:v>47</c:v>
                </c:pt>
                <c:pt idx="211">
                  <c:v>50</c:v>
                </c:pt>
                <c:pt idx="212">
                  <c:v>48</c:v>
                </c:pt>
                <c:pt idx="213">
                  <c:v>48</c:v>
                </c:pt>
                <c:pt idx="214">
                  <c:v>55</c:v>
                </c:pt>
                <c:pt idx="215">
                  <c:v>48</c:v>
                </c:pt>
                <c:pt idx="216">
                  <c:v>49</c:v>
                </c:pt>
                <c:pt idx="217">
                  <c:v>53</c:v>
                </c:pt>
                <c:pt idx="218">
                  <c:v>51</c:v>
                </c:pt>
                <c:pt idx="219">
                  <c:v>49</c:v>
                </c:pt>
                <c:pt idx="220">
                  <c:v>47</c:v>
                </c:pt>
                <c:pt idx="221">
                  <c:v>51</c:v>
                </c:pt>
                <c:pt idx="222">
                  <c:v>56</c:v>
                </c:pt>
                <c:pt idx="223">
                  <c:v>57</c:v>
                </c:pt>
                <c:pt idx="224">
                  <c:v>52</c:v>
                </c:pt>
                <c:pt idx="225">
                  <c:v>54</c:v>
                </c:pt>
                <c:pt idx="226">
                  <c:v>51</c:v>
                </c:pt>
                <c:pt idx="227">
                  <c:v>56</c:v>
                </c:pt>
                <c:pt idx="228">
                  <c:v>55</c:v>
                </c:pt>
                <c:pt idx="229">
                  <c:v>56</c:v>
                </c:pt>
                <c:pt idx="230">
                  <c:v>57</c:v>
                </c:pt>
                <c:pt idx="231">
                  <c:v>50</c:v>
                </c:pt>
                <c:pt idx="232">
                  <c:v>50</c:v>
                </c:pt>
                <c:pt idx="233">
                  <c:v>51</c:v>
                </c:pt>
                <c:pt idx="234">
                  <c:v>53</c:v>
                </c:pt>
                <c:pt idx="235">
                  <c:v>53</c:v>
                </c:pt>
                <c:pt idx="236">
                  <c:v>52</c:v>
                </c:pt>
                <c:pt idx="237">
                  <c:v>56</c:v>
                </c:pt>
                <c:pt idx="238">
                  <c:v>57</c:v>
                </c:pt>
                <c:pt idx="239">
                  <c:v>55</c:v>
                </c:pt>
                <c:pt idx="240">
                  <c:v>56</c:v>
                </c:pt>
                <c:pt idx="241">
                  <c:v>57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57</c:v>
                </c:pt>
                <c:pt idx="248">
                  <c:v>58</c:v>
                </c:pt>
                <c:pt idx="249">
                  <c:v>57</c:v>
                </c:pt>
                <c:pt idx="250">
                  <c:v>58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60</c:v>
                </c:pt>
                <c:pt idx="257">
                  <c:v>60</c:v>
                </c:pt>
                <c:pt idx="258">
                  <c:v>58</c:v>
                </c:pt>
                <c:pt idx="259">
                  <c:v>59</c:v>
                </c:pt>
                <c:pt idx="260">
                  <c:v>54</c:v>
                </c:pt>
                <c:pt idx="261">
                  <c:v>54</c:v>
                </c:pt>
                <c:pt idx="262">
                  <c:v>56</c:v>
                </c:pt>
                <c:pt idx="263">
                  <c:v>53</c:v>
                </c:pt>
                <c:pt idx="264">
                  <c:v>56</c:v>
                </c:pt>
                <c:pt idx="265">
                  <c:v>50</c:v>
                </c:pt>
                <c:pt idx="266">
                  <c:v>48</c:v>
                </c:pt>
                <c:pt idx="267">
                  <c:v>43</c:v>
                </c:pt>
                <c:pt idx="268">
                  <c:v>37</c:v>
                </c:pt>
                <c:pt idx="269">
                  <c:v>39</c:v>
                </c:pt>
                <c:pt idx="270">
                  <c:v>38</c:v>
                </c:pt>
                <c:pt idx="271">
                  <c:v>35</c:v>
                </c:pt>
                <c:pt idx="272">
                  <c:v>25</c:v>
                </c:pt>
                <c:pt idx="273">
                  <c:v>25</c:v>
                </c:pt>
                <c:pt idx="274">
                  <c:v>38</c:v>
                </c:pt>
                <c:pt idx="275">
                  <c:v>44</c:v>
                </c:pt>
                <c:pt idx="276">
                  <c:v>47</c:v>
                </c:pt>
                <c:pt idx="277">
                  <c:v>39</c:v>
                </c:pt>
                <c:pt idx="278">
                  <c:v>47</c:v>
                </c:pt>
                <c:pt idx="279">
                  <c:v>44</c:v>
                </c:pt>
                <c:pt idx="280">
                  <c:v>46</c:v>
                </c:pt>
                <c:pt idx="281">
                  <c:v>49</c:v>
                </c:pt>
                <c:pt idx="282">
                  <c:v>45</c:v>
                </c:pt>
                <c:pt idx="283">
                  <c:v>42</c:v>
                </c:pt>
                <c:pt idx="284">
                  <c:v>38</c:v>
                </c:pt>
                <c:pt idx="285">
                  <c:v>37</c:v>
                </c:pt>
                <c:pt idx="286">
                  <c:v>42</c:v>
                </c:pt>
                <c:pt idx="287">
                  <c:v>42</c:v>
                </c:pt>
                <c:pt idx="288">
                  <c:v>41</c:v>
                </c:pt>
                <c:pt idx="289">
                  <c:v>46</c:v>
                </c:pt>
                <c:pt idx="290">
                  <c:v>46</c:v>
                </c:pt>
                <c:pt idx="291">
                  <c:v>44</c:v>
                </c:pt>
                <c:pt idx="292">
                  <c:v>52</c:v>
                </c:pt>
                <c:pt idx="293">
                  <c:v>47</c:v>
                </c:pt>
                <c:pt idx="294">
                  <c:v>43</c:v>
                </c:pt>
                <c:pt idx="295">
                  <c:v>45</c:v>
                </c:pt>
                <c:pt idx="296">
                  <c:v>50</c:v>
                </c:pt>
                <c:pt idx="297">
                  <c:v>52</c:v>
                </c:pt>
                <c:pt idx="298">
                  <c:v>55</c:v>
                </c:pt>
                <c:pt idx="299">
                  <c:v>56</c:v>
                </c:pt>
                <c:pt idx="300">
                  <c:v>54</c:v>
                </c:pt>
                <c:pt idx="301">
                  <c:v>54</c:v>
                </c:pt>
                <c:pt idx="302">
                  <c:v>56</c:v>
                </c:pt>
                <c:pt idx="303">
                  <c:v>55</c:v>
                </c:pt>
                <c:pt idx="304">
                  <c:v>56</c:v>
                </c:pt>
                <c:pt idx="305">
                  <c:v>54</c:v>
                </c:pt>
                <c:pt idx="306">
                  <c:v>57</c:v>
                </c:pt>
                <c:pt idx="307">
                  <c:v>53</c:v>
                </c:pt>
                <c:pt idx="308">
                  <c:v>48</c:v>
                </c:pt>
                <c:pt idx="309">
                  <c:v>36</c:v>
                </c:pt>
                <c:pt idx="310">
                  <c:v>35</c:v>
                </c:pt>
                <c:pt idx="311">
                  <c:v>34</c:v>
                </c:pt>
                <c:pt idx="312">
                  <c:v>43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47</c:v>
                </c:pt>
                <c:pt idx="317">
                  <c:v>37</c:v>
                </c:pt>
                <c:pt idx="318">
                  <c:v>37</c:v>
                </c:pt>
                <c:pt idx="319">
                  <c:v>43</c:v>
                </c:pt>
                <c:pt idx="320">
                  <c:v>43</c:v>
                </c:pt>
                <c:pt idx="321">
                  <c:v>44</c:v>
                </c:pt>
                <c:pt idx="322">
                  <c:v>46</c:v>
                </c:pt>
                <c:pt idx="323">
                  <c:v>51</c:v>
                </c:pt>
                <c:pt idx="324">
                  <c:v>50</c:v>
                </c:pt>
                <c:pt idx="325">
                  <c:v>51</c:v>
                </c:pt>
                <c:pt idx="326">
                  <c:v>52</c:v>
                </c:pt>
                <c:pt idx="327">
                  <c:v>53</c:v>
                </c:pt>
                <c:pt idx="328">
                  <c:v>52</c:v>
                </c:pt>
                <c:pt idx="329">
                  <c:v>51</c:v>
                </c:pt>
                <c:pt idx="330">
                  <c:v>55</c:v>
                </c:pt>
                <c:pt idx="331">
                  <c:v>57</c:v>
                </c:pt>
                <c:pt idx="332">
                  <c:v>58</c:v>
                </c:pt>
                <c:pt idx="333">
                  <c:v>53</c:v>
                </c:pt>
                <c:pt idx="334">
                  <c:v>53</c:v>
                </c:pt>
                <c:pt idx="335">
                  <c:v>51</c:v>
                </c:pt>
                <c:pt idx="336">
                  <c:v>51</c:v>
                </c:pt>
                <c:pt idx="337">
                  <c:v>59</c:v>
                </c:pt>
                <c:pt idx="338">
                  <c:v>60</c:v>
                </c:pt>
                <c:pt idx="339">
                  <c:v>56</c:v>
                </c:pt>
                <c:pt idx="340">
                  <c:v>56</c:v>
                </c:pt>
                <c:pt idx="341">
                  <c:v>55</c:v>
                </c:pt>
                <c:pt idx="342">
                  <c:v>57</c:v>
                </c:pt>
                <c:pt idx="343">
                  <c:v>57</c:v>
                </c:pt>
                <c:pt idx="344">
                  <c:v>57</c:v>
                </c:pt>
                <c:pt idx="345">
                  <c:v>55</c:v>
                </c:pt>
                <c:pt idx="346">
                  <c:v>57</c:v>
                </c:pt>
                <c:pt idx="347">
                  <c:v>56</c:v>
                </c:pt>
                <c:pt idx="348">
                  <c:v>57</c:v>
                </c:pt>
                <c:pt idx="349">
                  <c:v>56</c:v>
                </c:pt>
                <c:pt idx="350">
                  <c:v>57</c:v>
                </c:pt>
                <c:pt idx="351">
                  <c:v>58</c:v>
                </c:pt>
                <c:pt idx="352">
                  <c:v>60</c:v>
                </c:pt>
                <c:pt idx="353">
                  <c:v>62</c:v>
                </c:pt>
                <c:pt idx="354">
                  <c:v>62</c:v>
                </c:pt>
                <c:pt idx="355">
                  <c:v>54</c:v>
                </c:pt>
                <c:pt idx="356">
                  <c:v>50</c:v>
                </c:pt>
                <c:pt idx="357">
                  <c:v>54</c:v>
                </c:pt>
                <c:pt idx="358">
                  <c:v>49</c:v>
                </c:pt>
                <c:pt idx="359">
                  <c:v>58</c:v>
                </c:pt>
                <c:pt idx="360">
                  <c:v>57</c:v>
                </c:pt>
                <c:pt idx="361">
                  <c:v>51</c:v>
                </c:pt>
                <c:pt idx="362">
                  <c:v>47</c:v>
                </c:pt>
                <c:pt idx="363">
                  <c:v>42</c:v>
                </c:pt>
                <c:pt idx="364">
                  <c:v>45</c:v>
                </c:pt>
                <c:pt idx="365">
                  <c:v>39</c:v>
                </c:pt>
                <c:pt idx="366">
                  <c:v>39</c:v>
                </c:pt>
                <c:pt idx="367">
                  <c:v>46</c:v>
                </c:pt>
                <c:pt idx="368">
                  <c:v>45</c:v>
                </c:pt>
                <c:pt idx="369">
                  <c:v>61</c:v>
                </c:pt>
                <c:pt idx="370">
                  <c:v>62</c:v>
                </c:pt>
                <c:pt idx="371">
                  <c:v>58</c:v>
                </c:pt>
                <c:pt idx="372">
                  <c:v>58</c:v>
                </c:pt>
                <c:pt idx="373">
                  <c:v>58</c:v>
                </c:pt>
                <c:pt idx="374">
                  <c:v>62</c:v>
                </c:pt>
                <c:pt idx="375">
                  <c:v>61</c:v>
                </c:pt>
                <c:pt idx="376">
                  <c:v>32</c:v>
                </c:pt>
                <c:pt idx="377">
                  <c:v>48</c:v>
                </c:pt>
                <c:pt idx="378">
                  <c:v>55</c:v>
                </c:pt>
                <c:pt idx="379">
                  <c:v>57</c:v>
                </c:pt>
                <c:pt idx="380">
                  <c:v>47</c:v>
                </c:pt>
                <c:pt idx="381">
                  <c:v>51</c:v>
                </c:pt>
                <c:pt idx="382">
                  <c:v>57</c:v>
                </c:pt>
                <c:pt idx="383">
                  <c:v>39</c:v>
                </c:pt>
                <c:pt idx="384">
                  <c:v>62</c:v>
                </c:pt>
                <c:pt idx="385">
                  <c:v>62</c:v>
                </c:pt>
                <c:pt idx="386">
                  <c:v>47</c:v>
                </c:pt>
                <c:pt idx="387">
                  <c:v>37</c:v>
                </c:pt>
                <c:pt idx="388">
                  <c:v>49</c:v>
                </c:pt>
                <c:pt idx="389">
                  <c:v>40</c:v>
                </c:pt>
                <c:pt idx="390">
                  <c:v>49</c:v>
                </c:pt>
                <c:pt idx="391">
                  <c:v>53</c:v>
                </c:pt>
                <c:pt idx="392">
                  <c:v>38</c:v>
                </c:pt>
                <c:pt idx="393">
                  <c:v>40</c:v>
                </c:pt>
                <c:pt idx="394">
                  <c:v>39</c:v>
                </c:pt>
                <c:pt idx="395">
                  <c:v>46</c:v>
                </c:pt>
                <c:pt idx="396">
                  <c:v>46</c:v>
                </c:pt>
                <c:pt idx="397">
                  <c:v>44</c:v>
                </c:pt>
                <c:pt idx="398">
                  <c:v>48</c:v>
                </c:pt>
                <c:pt idx="399">
                  <c:v>51</c:v>
                </c:pt>
                <c:pt idx="400">
                  <c:v>46</c:v>
                </c:pt>
                <c:pt idx="401">
                  <c:v>46</c:v>
                </c:pt>
                <c:pt idx="402">
                  <c:v>46</c:v>
                </c:pt>
                <c:pt idx="403">
                  <c:v>56</c:v>
                </c:pt>
                <c:pt idx="404">
                  <c:v>56</c:v>
                </c:pt>
                <c:pt idx="405">
                  <c:v>34</c:v>
                </c:pt>
                <c:pt idx="406">
                  <c:v>34</c:v>
                </c:pt>
                <c:pt idx="407">
                  <c:v>34</c:v>
                </c:pt>
                <c:pt idx="408">
                  <c:v>34</c:v>
                </c:pt>
                <c:pt idx="409">
                  <c:v>37</c:v>
                </c:pt>
                <c:pt idx="410">
                  <c:v>42</c:v>
                </c:pt>
                <c:pt idx="411">
                  <c:v>47</c:v>
                </c:pt>
                <c:pt idx="412">
                  <c:v>45</c:v>
                </c:pt>
                <c:pt idx="413">
                  <c:v>58</c:v>
                </c:pt>
                <c:pt idx="414">
                  <c:v>53</c:v>
                </c:pt>
                <c:pt idx="415">
                  <c:v>37</c:v>
                </c:pt>
                <c:pt idx="416">
                  <c:v>42</c:v>
                </c:pt>
                <c:pt idx="417">
                  <c:v>57</c:v>
                </c:pt>
                <c:pt idx="418">
                  <c:v>58</c:v>
                </c:pt>
                <c:pt idx="419">
                  <c:v>58</c:v>
                </c:pt>
                <c:pt idx="420">
                  <c:v>58</c:v>
                </c:pt>
                <c:pt idx="421">
                  <c:v>51</c:v>
                </c:pt>
                <c:pt idx="422">
                  <c:v>53</c:v>
                </c:pt>
                <c:pt idx="423">
                  <c:v>48</c:v>
                </c:pt>
                <c:pt idx="424">
                  <c:v>50</c:v>
                </c:pt>
                <c:pt idx="425">
                  <c:v>53</c:v>
                </c:pt>
                <c:pt idx="426">
                  <c:v>54</c:v>
                </c:pt>
                <c:pt idx="427">
                  <c:v>49</c:v>
                </c:pt>
                <c:pt idx="428">
                  <c:v>42</c:v>
                </c:pt>
                <c:pt idx="429">
                  <c:v>38</c:v>
                </c:pt>
                <c:pt idx="430">
                  <c:v>43</c:v>
                </c:pt>
                <c:pt idx="431">
                  <c:v>50</c:v>
                </c:pt>
                <c:pt idx="432">
                  <c:v>36</c:v>
                </c:pt>
                <c:pt idx="433">
                  <c:v>36</c:v>
                </c:pt>
                <c:pt idx="434">
                  <c:v>45</c:v>
                </c:pt>
                <c:pt idx="435">
                  <c:v>41</c:v>
                </c:pt>
                <c:pt idx="436">
                  <c:v>41</c:v>
                </c:pt>
                <c:pt idx="437">
                  <c:v>43</c:v>
                </c:pt>
                <c:pt idx="438">
                  <c:v>43</c:v>
                </c:pt>
                <c:pt idx="439">
                  <c:v>37</c:v>
                </c:pt>
                <c:pt idx="440">
                  <c:v>39</c:v>
                </c:pt>
                <c:pt idx="441">
                  <c:v>33</c:v>
                </c:pt>
                <c:pt idx="442">
                  <c:v>41</c:v>
                </c:pt>
                <c:pt idx="443">
                  <c:v>58</c:v>
                </c:pt>
                <c:pt idx="444">
                  <c:v>57</c:v>
                </c:pt>
                <c:pt idx="445">
                  <c:v>60</c:v>
                </c:pt>
                <c:pt idx="446">
                  <c:v>54</c:v>
                </c:pt>
                <c:pt idx="447">
                  <c:v>38</c:v>
                </c:pt>
                <c:pt idx="448">
                  <c:v>56</c:v>
                </c:pt>
                <c:pt idx="449">
                  <c:v>57</c:v>
                </c:pt>
                <c:pt idx="450">
                  <c:v>61</c:v>
                </c:pt>
                <c:pt idx="451">
                  <c:v>57</c:v>
                </c:pt>
                <c:pt idx="452">
                  <c:v>61</c:v>
                </c:pt>
                <c:pt idx="453">
                  <c:v>60</c:v>
                </c:pt>
                <c:pt idx="454">
                  <c:v>61</c:v>
                </c:pt>
                <c:pt idx="455">
                  <c:v>56</c:v>
                </c:pt>
                <c:pt idx="456">
                  <c:v>57</c:v>
                </c:pt>
                <c:pt idx="457">
                  <c:v>57</c:v>
                </c:pt>
                <c:pt idx="458">
                  <c:v>57</c:v>
                </c:pt>
                <c:pt idx="459">
                  <c:v>54</c:v>
                </c:pt>
                <c:pt idx="460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DD-4707-9A73-F108C357707C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1533238474604226E-2"/>
                  <c:y val="-1.218110549053835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worksheet!$J$2:$J$462</c:f>
              <c:numCache>
                <c:formatCode>0.0</c:formatCode>
                <c:ptCount val="461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  <c:pt idx="66">
                  <c:v>49.2127128263337</c:v>
                </c:pt>
                <c:pt idx="67">
                  <c:v>61.6958002270148</c:v>
                </c:pt>
                <c:pt idx="68">
                  <c:v>65.0306469920545</c:v>
                </c:pt>
                <c:pt idx="69">
                  <c:v>65.0306469920545</c:v>
                </c:pt>
                <c:pt idx="70">
                  <c:v>67.447219069239495</c:v>
                </c:pt>
                <c:pt idx="71">
                  <c:v>67.283541430192997</c:v>
                </c:pt>
                <c:pt idx="72">
                  <c:v>66.644267877412005</c:v>
                </c:pt>
                <c:pt idx="73">
                  <c:v>66.644267877412005</c:v>
                </c:pt>
                <c:pt idx="74">
                  <c:v>62.533030646992103</c:v>
                </c:pt>
                <c:pt idx="75">
                  <c:v>54.990692395005702</c:v>
                </c:pt>
                <c:pt idx="76">
                  <c:v>56.3623155505108</c:v>
                </c:pt>
                <c:pt idx="77">
                  <c:v>48.310102156640198</c:v>
                </c:pt>
                <c:pt idx="78">
                  <c:v>48.2410896708286</c:v>
                </c:pt>
                <c:pt idx="79">
                  <c:v>54.294211123723002</c:v>
                </c:pt>
                <c:pt idx="80">
                  <c:v>61.6072644721907</c:v>
                </c:pt>
                <c:pt idx="81">
                  <c:v>63.0301929625426</c:v>
                </c:pt>
                <c:pt idx="82">
                  <c:v>63.0301929625426</c:v>
                </c:pt>
                <c:pt idx="83">
                  <c:v>59.5439273552781</c:v>
                </c:pt>
                <c:pt idx="84">
                  <c:v>59.5439273552781</c:v>
                </c:pt>
                <c:pt idx="85">
                  <c:v>56.054937570942101</c:v>
                </c:pt>
                <c:pt idx="86">
                  <c:v>55.721679909194101</c:v>
                </c:pt>
                <c:pt idx="87">
                  <c:v>44.9693530079455</c:v>
                </c:pt>
                <c:pt idx="88">
                  <c:v>44.9693530079455</c:v>
                </c:pt>
                <c:pt idx="89">
                  <c:v>55.079682179341702</c:v>
                </c:pt>
                <c:pt idx="90">
                  <c:v>55.079682179341702</c:v>
                </c:pt>
                <c:pt idx="91">
                  <c:v>55.079682179341702</c:v>
                </c:pt>
                <c:pt idx="92">
                  <c:v>57.685130533484703</c:v>
                </c:pt>
                <c:pt idx="93">
                  <c:v>59.3328036322361</c:v>
                </c:pt>
                <c:pt idx="94">
                  <c:v>62.417707150964802</c:v>
                </c:pt>
                <c:pt idx="95">
                  <c:v>62.417707150964802</c:v>
                </c:pt>
                <c:pt idx="96">
                  <c:v>61.512599318955701</c:v>
                </c:pt>
                <c:pt idx="97">
                  <c:v>58.280136208853598</c:v>
                </c:pt>
                <c:pt idx="98">
                  <c:v>58.280136208853598</c:v>
                </c:pt>
                <c:pt idx="99">
                  <c:v>56.243586833144199</c:v>
                </c:pt>
                <c:pt idx="100">
                  <c:v>62.007945516458598</c:v>
                </c:pt>
                <c:pt idx="101">
                  <c:v>67.134619750283804</c:v>
                </c:pt>
                <c:pt idx="102">
                  <c:v>67.134619750283804</c:v>
                </c:pt>
                <c:pt idx="103">
                  <c:v>67.134619750283804</c:v>
                </c:pt>
                <c:pt idx="104">
                  <c:v>68.894211123722997</c:v>
                </c:pt>
                <c:pt idx="105">
                  <c:v>63.048354143019303</c:v>
                </c:pt>
                <c:pt idx="106">
                  <c:v>61.2</c:v>
                </c:pt>
                <c:pt idx="107">
                  <c:v>53.074914869466497</c:v>
                </c:pt>
                <c:pt idx="108">
                  <c:v>38.733711691259899</c:v>
                </c:pt>
                <c:pt idx="109">
                  <c:v>38.733711691259899</c:v>
                </c:pt>
                <c:pt idx="110">
                  <c:v>41.549375709421099</c:v>
                </c:pt>
                <c:pt idx="111">
                  <c:v>63.800227014755997</c:v>
                </c:pt>
                <c:pt idx="112">
                  <c:v>62.902383654937601</c:v>
                </c:pt>
                <c:pt idx="113">
                  <c:v>62.561861520998903</c:v>
                </c:pt>
                <c:pt idx="114">
                  <c:v>62.561861520998903</c:v>
                </c:pt>
                <c:pt idx="115">
                  <c:v>59.661520998864901</c:v>
                </c:pt>
                <c:pt idx="116">
                  <c:v>63.555959137343898</c:v>
                </c:pt>
                <c:pt idx="117">
                  <c:v>63.555959137343898</c:v>
                </c:pt>
                <c:pt idx="118">
                  <c:v>63.539614074914901</c:v>
                </c:pt>
                <c:pt idx="119">
                  <c:v>65.266969353007994</c:v>
                </c:pt>
                <c:pt idx="120">
                  <c:v>65.266969353007994</c:v>
                </c:pt>
                <c:pt idx="121">
                  <c:v>65.266969353007994</c:v>
                </c:pt>
                <c:pt idx="122">
                  <c:v>65.718501702610695</c:v>
                </c:pt>
                <c:pt idx="123">
                  <c:v>65.718501702610695</c:v>
                </c:pt>
                <c:pt idx="124">
                  <c:v>65.718501702610695</c:v>
                </c:pt>
                <c:pt idx="125">
                  <c:v>65.778887627695795</c:v>
                </c:pt>
                <c:pt idx="126">
                  <c:v>65.778887627695795</c:v>
                </c:pt>
                <c:pt idx="127">
                  <c:v>66.145062429057901</c:v>
                </c:pt>
                <c:pt idx="128">
                  <c:v>66.145062429057901</c:v>
                </c:pt>
                <c:pt idx="129">
                  <c:v>66.896481271282596</c:v>
                </c:pt>
                <c:pt idx="130">
                  <c:v>64.7877412031782</c:v>
                </c:pt>
                <c:pt idx="131">
                  <c:v>64.7877412031782</c:v>
                </c:pt>
                <c:pt idx="132">
                  <c:v>66.112599318955702</c:v>
                </c:pt>
                <c:pt idx="133">
                  <c:v>66.112599318955702</c:v>
                </c:pt>
                <c:pt idx="134">
                  <c:v>65.760499432463106</c:v>
                </c:pt>
                <c:pt idx="135">
                  <c:v>64.6065834279228</c:v>
                </c:pt>
                <c:pt idx="136">
                  <c:v>64.745289443813803</c:v>
                </c:pt>
                <c:pt idx="137">
                  <c:v>67.198864926220196</c:v>
                </c:pt>
                <c:pt idx="138">
                  <c:v>68.555051078320105</c:v>
                </c:pt>
                <c:pt idx="139">
                  <c:v>69.437457434733304</c:v>
                </c:pt>
                <c:pt idx="140">
                  <c:v>70.336662883087399</c:v>
                </c:pt>
                <c:pt idx="141">
                  <c:v>70.506015891032902</c:v>
                </c:pt>
                <c:pt idx="142">
                  <c:v>71.360272417707193</c:v>
                </c:pt>
                <c:pt idx="143">
                  <c:v>69.528717366628797</c:v>
                </c:pt>
                <c:pt idx="144">
                  <c:v>70.923496027241796</c:v>
                </c:pt>
                <c:pt idx="145">
                  <c:v>70.923496027241796</c:v>
                </c:pt>
                <c:pt idx="146">
                  <c:v>70.923496027241796</c:v>
                </c:pt>
                <c:pt idx="147">
                  <c:v>29.0274687854711</c:v>
                </c:pt>
                <c:pt idx="148">
                  <c:v>46.699659477866099</c:v>
                </c:pt>
                <c:pt idx="149">
                  <c:v>58.743927355278103</c:v>
                </c:pt>
                <c:pt idx="150">
                  <c:v>61.478320090805902</c:v>
                </c:pt>
                <c:pt idx="151">
                  <c:v>63.929852440408602</c:v>
                </c:pt>
                <c:pt idx="152">
                  <c:v>66.056526674233794</c:v>
                </c:pt>
                <c:pt idx="153">
                  <c:v>67.6381384790011</c:v>
                </c:pt>
                <c:pt idx="154">
                  <c:v>70.6372304199773</c:v>
                </c:pt>
                <c:pt idx="155">
                  <c:v>69.872417707151001</c:v>
                </c:pt>
                <c:pt idx="156">
                  <c:v>62.3625425652667</c:v>
                </c:pt>
                <c:pt idx="157">
                  <c:v>61.646992054483498</c:v>
                </c:pt>
                <c:pt idx="158">
                  <c:v>64.401362088535706</c:v>
                </c:pt>
                <c:pt idx="159">
                  <c:v>67.659250851305302</c:v>
                </c:pt>
                <c:pt idx="160">
                  <c:v>65.691032917139594</c:v>
                </c:pt>
                <c:pt idx="161">
                  <c:v>58.179341657207701</c:v>
                </c:pt>
                <c:pt idx="162">
                  <c:v>34.5457434733258</c:v>
                </c:pt>
                <c:pt idx="163">
                  <c:v>66.838138479001103</c:v>
                </c:pt>
                <c:pt idx="164">
                  <c:v>66.838138479001103</c:v>
                </c:pt>
                <c:pt idx="165">
                  <c:v>67.350283768444996</c:v>
                </c:pt>
                <c:pt idx="166">
                  <c:v>67.258115777525504</c:v>
                </c:pt>
                <c:pt idx="167">
                  <c:v>67.258115777525504</c:v>
                </c:pt>
                <c:pt idx="168">
                  <c:v>60.4229284903519</c:v>
                </c:pt>
                <c:pt idx="169">
                  <c:v>61.396594778660599</c:v>
                </c:pt>
                <c:pt idx="170">
                  <c:v>64.139387060158896</c:v>
                </c:pt>
                <c:pt idx="171">
                  <c:v>71.706242905788898</c:v>
                </c:pt>
                <c:pt idx="172">
                  <c:v>70.685811577752602</c:v>
                </c:pt>
                <c:pt idx="173">
                  <c:v>63.285811577752597</c:v>
                </c:pt>
                <c:pt idx="174">
                  <c:v>62.528944381384797</c:v>
                </c:pt>
                <c:pt idx="175">
                  <c:v>63.797729852440398</c:v>
                </c:pt>
                <c:pt idx="176">
                  <c:v>60.9069239500568</c:v>
                </c:pt>
                <c:pt idx="177">
                  <c:v>63.010669693530097</c:v>
                </c:pt>
                <c:pt idx="178">
                  <c:v>69.9377979568672</c:v>
                </c:pt>
                <c:pt idx="179">
                  <c:v>67.464018161180505</c:v>
                </c:pt>
                <c:pt idx="180">
                  <c:v>68.189330306469898</c:v>
                </c:pt>
                <c:pt idx="181">
                  <c:v>67.008626560726398</c:v>
                </c:pt>
                <c:pt idx="182">
                  <c:v>67.335073779795707</c:v>
                </c:pt>
                <c:pt idx="183">
                  <c:v>67.559364358683297</c:v>
                </c:pt>
                <c:pt idx="184">
                  <c:v>66.665834279228207</c:v>
                </c:pt>
                <c:pt idx="185">
                  <c:v>65.911237230419999</c:v>
                </c:pt>
                <c:pt idx="186">
                  <c:v>63.997729852440401</c:v>
                </c:pt>
                <c:pt idx="187">
                  <c:v>63.997729852440401</c:v>
                </c:pt>
                <c:pt idx="188">
                  <c:v>65.140295119182795</c:v>
                </c:pt>
                <c:pt idx="189">
                  <c:v>65.688762769579995</c:v>
                </c:pt>
                <c:pt idx="190">
                  <c:v>66.6683314415437</c:v>
                </c:pt>
                <c:pt idx="191">
                  <c:v>64.395232690124899</c:v>
                </c:pt>
                <c:pt idx="192">
                  <c:v>64.217026106696906</c:v>
                </c:pt>
                <c:pt idx="193">
                  <c:v>64.217026106696906</c:v>
                </c:pt>
                <c:pt idx="194">
                  <c:v>67.465380249716205</c:v>
                </c:pt>
                <c:pt idx="195">
                  <c:v>67.438138479001097</c:v>
                </c:pt>
                <c:pt idx="196">
                  <c:v>66.399772985243999</c:v>
                </c:pt>
                <c:pt idx="197">
                  <c:v>66.399772985243999</c:v>
                </c:pt>
                <c:pt idx="198">
                  <c:v>70.5466515323496</c:v>
                </c:pt>
                <c:pt idx="199">
                  <c:v>70.772985244040896</c:v>
                </c:pt>
                <c:pt idx="200">
                  <c:v>70.772985244040896</c:v>
                </c:pt>
                <c:pt idx="201">
                  <c:v>44.500567536889903</c:v>
                </c:pt>
                <c:pt idx="202">
                  <c:v>28.9368898978434</c:v>
                </c:pt>
                <c:pt idx="203">
                  <c:v>28.3468785471056</c:v>
                </c:pt>
                <c:pt idx="204">
                  <c:v>28.3468785471056</c:v>
                </c:pt>
                <c:pt idx="205">
                  <c:v>35.914415437003399</c:v>
                </c:pt>
                <c:pt idx="206">
                  <c:v>36.734846765039698</c:v>
                </c:pt>
                <c:pt idx="207">
                  <c:v>34.933484676504001</c:v>
                </c:pt>
                <c:pt idx="208">
                  <c:v>33.080136208853602</c:v>
                </c:pt>
                <c:pt idx="209">
                  <c:v>39.9677639046538</c:v>
                </c:pt>
                <c:pt idx="210">
                  <c:v>41.730987514188399</c:v>
                </c:pt>
                <c:pt idx="211">
                  <c:v>41.730987514188399</c:v>
                </c:pt>
                <c:pt idx="212">
                  <c:v>42.597048808172502</c:v>
                </c:pt>
                <c:pt idx="213">
                  <c:v>52.099205448354098</c:v>
                </c:pt>
                <c:pt idx="214">
                  <c:v>66.675822928490305</c:v>
                </c:pt>
                <c:pt idx="215">
                  <c:v>59.888762769579998</c:v>
                </c:pt>
                <c:pt idx="216">
                  <c:v>28.473552780930799</c:v>
                </c:pt>
                <c:pt idx="217">
                  <c:v>28.473552780930799</c:v>
                </c:pt>
                <c:pt idx="218">
                  <c:v>28.473552780930799</c:v>
                </c:pt>
                <c:pt idx="219">
                  <c:v>23.296935300794601</c:v>
                </c:pt>
                <c:pt idx="220">
                  <c:v>27.130306469920502</c:v>
                </c:pt>
                <c:pt idx="221">
                  <c:v>33.609988649262199</c:v>
                </c:pt>
                <c:pt idx="222">
                  <c:v>48.826333711691298</c:v>
                </c:pt>
                <c:pt idx="223">
                  <c:v>48.826333711691298</c:v>
                </c:pt>
                <c:pt idx="224">
                  <c:v>48.826333711691298</c:v>
                </c:pt>
                <c:pt idx="225">
                  <c:v>47.728036322361</c:v>
                </c:pt>
                <c:pt idx="226">
                  <c:v>43.162542565266698</c:v>
                </c:pt>
                <c:pt idx="227">
                  <c:v>39.036549375709399</c:v>
                </c:pt>
                <c:pt idx="228">
                  <c:v>35.827014755959098</c:v>
                </c:pt>
                <c:pt idx="229">
                  <c:v>39.821339387060199</c:v>
                </c:pt>
                <c:pt idx="230">
                  <c:v>39.821339387060199</c:v>
                </c:pt>
                <c:pt idx="231">
                  <c:v>33.336889897843399</c:v>
                </c:pt>
                <c:pt idx="232">
                  <c:v>34.9984108967083</c:v>
                </c:pt>
                <c:pt idx="233">
                  <c:v>38.312145289443798</c:v>
                </c:pt>
                <c:pt idx="234">
                  <c:v>47.8508513053348</c:v>
                </c:pt>
                <c:pt idx="235">
                  <c:v>50.632690124858101</c:v>
                </c:pt>
                <c:pt idx="236">
                  <c:v>51.244267877412</c:v>
                </c:pt>
                <c:pt idx="237">
                  <c:v>51.244267877412</c:v>
                </c:pt>
                <c:pt idx="238">
                  <c:v>44.3017026106697</c:v>
                </c:pt>
                <c:pt idx="239">
                  <c:v>53.897843359818403</c:v>
                </c:pt>
                <c:pt idx="240">
                  <c:v>59.671055618615199</c:v>
                </c:pt>
                <c:pt idx="241">
                  <c:v>62.410896708286003</c:v>
                </c:pt>
                <c:pt idx="242">
                  <c:v>62.223836549375697</c:v>
                </c:pt>
                <c:pt idx="243">
                  <c:v>60.928036322361002</c:v>
                </c:pt>
                <c:pt idx="244">
                  <c:v>63.539387060158901</c:v>
                </c:pt>
                <c:pt idx="245">
                  <c:v>63.539387060158901</c:v>
                </c:pt>
                <c:pt idx="246">
                  <c:v>63.298524404086301</c:v>
                </c:pt>
                <c:pt idx="247">
                  <c:v>63.196594778660597</c:v>
                </c:pt>
                <c:pt idx="248">
                  <c:v>67.266515323495994</c:v>
                </c:pt>
                <c:pt idx="249">
                  <c:v>67.266515323495994</c:v>
                </c:pt>
                <c:pt idx="250">
                  <c:v>63.248581157775298</c:v>
                </c:pt>
                <c:pt idx="251">
                  <c:v>72.296481271282602</c:v>
                </c:pt>
                <c:pt idx="252">
                  <c:v>71.264926220204302</c:v>
                </c:pt>
                <c:pt idx="253">
                  <c:v>71.029511918274693</c:v>
                </c:pt>
                <c:pt idx="254">
                  <c:v>71.029511918274693</c:v>
                </c:pt>
                <c:pt idx="255">
                  <c:v>71.029511918274693</c:v>
                </c:pt>
                <c:pt idx="256">
                  <c:v>66.689216799091895</c:v>
                </c:pt>
                <c:pt idx="257">
                  <c:v>68.2410896708286</c:v>
                </c:pt>
                <c:pt idx="258">
                  <c:v>68.864472190692396</c:v>
                </c:pt>
                <c:pt idx="259">
                  <c:v>70.153007945516507</c:v>
                </c:pt>
                <c:pt idx="260">
                  <c:v>71.010896708285998</c:v>
                </c:pt>
                <c:pt idx="261">
                  <c:v>71.010896708285998</c:v>
                </c:pt>
                <c:pt idx="262">
                  <c:v>71.104199772985197</c:v>
                </c:pt>
                <c:pt idx="263">
                  <c:v>68.583654937570898</c:v>
                </c:pt>
                <c:pt idx="264">
                  <c:v>68.139160045402903</c:v>
                </c:pt>
                <c:pt idx="265">
                  <c:v>68.139160045402903</c:v>
                </c:pt>
                <c:pt idx="266">
                  <c:v>66.348467650397296</c:v>
                </c:pt>
                <c:pt idx="267">
                  <c:v>70.271509648127093</c:v>
                </c:pt>
                <c:pt idx="268">
                  <c:v>69.643359818388205</c:v>
                </c:pt>
                <c:pt idx="269">
                  <c:v>69.643359818388205</c:v>
                </c:pt>
                <c:pt idx="270">
                  <c:v>69.809080590238395</c:v>
                </c:pt>
                <c:pt idx="271">
                  <c:v>70.562315550510803</c:v>
                </c:pt>
                <c:pt idx="272">
                  <c:v>70.562315550510803</c:v>
                </c:pt>
                <c:pt idx="273">
                  <c:v>70.562315550510803</c:v>
                </c:pt>
                <c:pt idx="274">
                  <c:v>69.306015891032899</c:v>
                </c:pt>
                <c:pt idx="275">
                  <c:v>68.822928490351899</c:v>
                </c:pt>
                <c:pt idx="276">
                  <c:v>68.822928490351899</c:v>
                </c:pt>
                <c:pt idx="277">
                  <c:v>67.696481271282593</c:v>
                </c:pt>
                <c:pt idx="278">
                  <c:v>68.083541430192994</c:v>
                </c:pt>
                <c:pt idx="279">
                  <c:v>68.083541430192994</c:v>
                </c:pt>
                <c:pt idx="280">
                  <c:v>67.358910329171394</c:v>
                </c:pt>
                <c:pt idx="281">
                  <c:v>67.358910329171394</c:v>
                </c:pt>
                <c:pt idx="282">
                  <c:v>68.239273552780901</c:v>
                </c:pt>
                <c:pt idx="283">
                  <c:v>65.928036322360995</c:v>
                </c:pt>
                <c:pt idx="284">
                  <c:v>66.883768444948899</c:v>
                </c:pt>
                <c:pt idx="285">
                  <c:v>68.146424517593601</c:v>
                </c:pt>
                <c:pt idx="286">
                  <c:v>67.6358683314415</c:v>
                </c:pt>
                <c:pt idx="287">
                  <c:v>67.264699205448395</c:v>
                </c:pt>
                <c:pt idx="288">
                  <c:v>66.0622020431328</c:v>
                </c:pt>
                <c:pt idx="289">
                  <c:v>66.0622020431328</c:v>
                </c:pt>
                <c:pt idx="290">
                  <c:v>64.592054483541403</c:v>
                </c:pt>
                <c:pt idx="291">
                  <c:v>61.977979568671998</c:v>
                </c:pt>
                <c:pt idx="292">
                  <c:v>15.5847900113507</c:v>
                </c:pt>
                <c:pt idx="293">
                  <c:v>23.035868331441499</c:v>
                </c:pt>
                <c:pt idx="294">
                  <c:v>23.035868331441499</c:v>
                </c:pt>
                <c:pt idx="295">
                  <c:v>45.265380249716202</c:v>
                </c:pt>
                <c:pt idx="296">
                  <c:v>53.934392735527801</c:v>
                </c:pt>
                <c:pt idx="297">
                  <c:v>53.934392735527801</c:v>
                </c:pt>
                <c:pt idx="298">
                  <c:v>56.585698070374598</c:v>
                </c:pt>
                <c:pt idx="299">
                  <c:v>60.154143019296299</c:v>
                </c:pt>
                <c:pt idx="300">
                  <c:v>60.154143019296299</c:v>
                </c:pt>
                <c:pt idx="301">
                  <c:v>60.154143019296299</c:v>
                </c:pt>
                <c:pt idx="302">
                  <c:v>60.956867196367803</c:v>
                </c:pt>
                <c:pt idx="303">
                  <c:v>57.674006810442698</c:v>
                </c:pt>
                <c:pt idx="304">
                  <c:v>51.441770715096503</c:v>
                </c:pt>
                <c:pt idx="305">
                  <c:v>46.681498297389297</c:v>
                </c:pt>
                <c:pt idx="306">
                  <c:v>32.449489216799101</c:v>
                </c:pt>
                <c:pt idx="307">
                  <c:v>51.008172531214498</c:v>
                </c:pt>
                <c:pt idx="308">
                  <c:v>51.008172531214498</c:v>
                </c:pt>
                <c:pt idx="309">
                  <c:v>54.978660612939798</c:v>
                </c:pt>
                <c:pt idx="310">
                  <c:v>47.569807037457402</c:v>
                </c:pt>
                <c:pt idx="311">
                  <c:v>47.569807037457402</c:v>
                </c:pt>
                <c:pt idx="312">
                  <c:v>47.569807037457402</c:v>
                </c:pt>
                <c:pt idx="313">
                  <c:v>35.445629965947802</c:v>
                </c:pt>
                <c:pt idx="314">
                  <c:v>35.445629965947802</c:v>
                </c:pt>
                <c:pt idx="315">
                  <c:v>35.445629965947802</c:v>
                </c:pt>
                <c:pt idx="316">
                  <c:v>28.913053348467599</c:v>
                </c:pt>
                <c:pt idx="317">
                  <c:v>33.083087400681002</c:v>
                </c:pt>
                <c:pt idx="318">
                  <c:v>33.083087400681002</c:v>
                </c:pt>
                <c:pt idx="319">
                  <c:v>27.7264472190692</c:v>
                </c:pt>
                <c:pt idx="320">
                  <c:v>24.1661748013621</c:v>
                </c:pt>
                <c:pt idx="321">
                  <c:v>20.869239500567499</c:v>
                </c:pt>
                <c:pt idx="322">
                  <c:v>20.093303064699199</c:v>
                </c:pt>
                <c:pt idx="323">
                  <c:v>23.175936435868302</c:v>
                </c:pt>
                <c:pt idx="324">
                  <c:v>19.8774120317821</c:v>
                </c:pt>
                <c:pt idx="325">
                  <c:v>28.896254256526699</c:v>
                </c:pt>
                <c:pt idx="326">
                  <c:v>29.976163450624298</c:v>
                </c:pt>
                <c:pt idx="327">
                  <c:v>26.087627695800201</c:v>
                </c:pt>
                <c:pt idx="328">
                  <c:v>32.010896708285998</c:v>
                </c:pt>
                <c:pt idx="329">
                  <c:v>32.010896708285998</c:v>
                </c:pt>
                <c:pt idx="330">
                  <c:v>56.271963677639</c:v>
                </c:pt>
                <c:pt idx="331">
                  <c:v>58.971396140749199</c:v>
                </c:pt>
                <c:pt idx="332">
                  <c:v>58.971396140749199</c:v>
                </c:pt>
                <c:pt idx="333">
                  <c:v>52.488762769579999</c:v>
                </c:pt>
                <c:pt idx="334">
                  <c:v>58.643359818388198</c:v>
                </c:pt>
                <c:pt idx="335">
                  <c:v>58.643359818388198</c:v>
                </c:pt>
                <c:pt idx="336">
                  <c:v>58.643359818388198</c:v>
                </c:pt>
                <c:pt idx="337">
                  <c:v>62.145516458569801</c:v>
                </c:pt>
                <c:pt idx="338">
                  <c:v>62.145516458569801</c:v>
                </c:pt>
                <c:pt idx="339">
                  <c:v>62.145516458569801</c:v>
                </c:pt>
                <c:pt idx="340">
                  <c:v>62.145516458569801</c:v>
                </c:pt>
                <c:pt idx="341">
                  <c:v>59.921225879682197</c:v>
                </c:pt>
                <c:pt idx="342">
                  <c:v>56.355732122588002</c:v>
                </c:pt>
                <c:pt idx="343">
                  <c:v>56.355732122588002</c:v>
                </c:pt>
                <c:pt idx="344">
                  <c:v>56.355732122588002</c:v>
                </c:pt>
                <c:pt idx="345">
                  <c:v>52.506696935300802</c:v>
                </c:pt>
                <c:pt idx="346">
                  <c:v>62.647900113507397</c:v>
                </c:pt>
                <c:pt idx="347">
                  <c:v>61.418388195232701</c:v>
                </c:pt>
                <c:pt idx="348">
                  <c:v>61.418388195232701</c:v>
                </c:pt>
                <c:pt idx="349">
                  <c:v>62.929398410896702</c:v>
                </c:pt>
                <c:pt idx="350">
                  <c:v>61.9069239500568</c:v>
                </c:pt>
                <c:pt idx="351">
                  <c:v>66.930760499432495</c:v>
                </c:pt>
                <c:pt idx="352">
                  <c:v>66.930760499432495</c:v>
                </c:pt>
                <c:pt idx="353">
                  <c:v>66.930760499432495</c:v>
                </c:pt>
                <c:pt idx="354">
                  <c:v>62.2717366628831</c:v>
                </c:pt>
                <c:pt idx="355">
                  <c:v>42.650170261066997</c:v>
                </c:pt>
                <c:pt idx="356">
                  <c:v>62.045629965947803</c:v>
                </c:pt>
                <c:pt idx="357">
                  <c:v>60.017480136208903</c:v>
                </c:pt>
                <c:pt idx="358">
                  <c:v>56.291032917139603</c:v>
                </c:pt>
                <c:pt idx="359">
                  <c:v>43.402270147559598</c:v>
                </c:pt>
                <c:pt idx="360">
                  <c:v>41.499659477866103</c:v>
                </c:pt>
                <c:pt idx="361">
                  <c:v>53.623836549375703</c:v>
                </c:pt>
                <c:pt idx="362">
                  <c:v>44.463337116912598</c:v>
                </c:pt>
                <c:pt idx="363">
                  <c:v>44.463337116912598</c:v>
                </c:pt>
                <c:pt idx="364">
                  <c:v>39.499205448354097</c:v>
                </c:pt>
                <c:pt idx="365">
                  <c:v>38.987968217934203</c:v>
                </c:pt>
                <c:pt idx="366">
                  <c:v>38.987968217934203</c:v>
                </c:pt>
                <c:pt idx="367">
                  <c:v>36.464245175936398</c:v>
                </c:pt>
                <c:pt idx="368">
                  <c:v>32.798183881952298</c:v>
                </c:pt>
                <c:pt idx="369">
                  <c:v>44.185471055618599</c:v>
                </c:pt>
                <c:pt idx="370">
                  <c:v>59.2118047673099</c:v>
                </c:pt>
                <c:pt idx="371">
                  <c:v>66.177525539160001</c:v>
                </c:pt>
                <c:pt idx="372">
                  <c:v>67.389784335981801</c:v>
                </c:pt>
                <c:pt idx="373">
                  <c:v>67.689216799091895</c:v>
                </c:pt>
                <c:pt idx="374">
                  <c:v>56.043813847900097</c:v>
                </c:pt>
                <c:pt idx="375">
                  <c:v>30.460612939841099</c:v>
                </c:pt>
                <c:pt idx="376">
                  <c:v>49.591373439273603</c:v>
                </c:pt>
                <c:pt idx="377">
                  <c:v>58.179341657207701</c:v>
                </c:pt>
                <c:pt idx="378">
                  <c:v>58.509875141884201</c:v>
                </c:pt>
                <c:pt idx="379">
                  <c:v>54.2744608399546</c:v>
                </c:pt>
                <c:pt idx="380">
                  <c:v>63.609988649262199</c:v>
                </c:pt>
                <c:pt idx="381">
                  <c:v>64.693530079455201</c:v>
                </c:pt>
                <c:pt idx="382">
                  <c:v>65.066515323496006</c:v>
                </c:pt>
                <c:pt idx="383">
                  <c:v>26.813393870601601</c:v>
                </c:pt>
                <c:pt idx="384">
                  <c:v>59.508740068104402</c:v>
                </c:pt>
                <c:pt idx="385">
                  <c:v>60.073779795686697</c:v>
                </c:pt>
                <c:pt idx="386">
                  <c:v>65.758683314415407</c:v>
                </c:pt>
                <c:pt idx="387">
                  <c:v>65.473779795686696</c:v>
                </c:pt>
                <c:pt idx="388">
                  <c:v>49.228603859250903</c:v>
                </c:pt>
                <c:pt idx="389">
                  <c:v>52.516912599318999</c:v>
                </c:pt>
                <c:pt idx="390">
                  <c:v>56.505561861521002</c:v>
                </c:pt>
                <c:pt idx="391">
                  <c:v>27.811123723042002</c:v>
                </c:pt>
                <c:pt idx="392">
                  <c:v>48.391600454029501</c:v>
                </c:pt>
                <c:pt idx="393">
                  <c:v>53.801589103291697</c:v>
                </c:pt>
                <c:pt idx="394">
                  <c:v>46.5139614074915</c:v>
                </c:pt>
                <c:pt idx="395">
                  <c:v>46.5139614074915</c:v>
                </c:pt>
                <c:pt idx="396">
                  <c:v>46.5139614074915</c:v>
                </c:pt>
                <c:pt idx="397">
                  <c:v>48.098751418842198</c:v>
                </c:pt>
                <c:pt idx="398">
                  <c:v>61.1214528944381</c:v>
                </c:pt>
                <c:pt idx="399">
                  <c:v>65.323723041997695</c:v>
                </c:pt>
                <c:pt idx="400">
                  <c:v>66.121906923950107</c:v>
                </c:pt>
                <c:pt idx="401">
                  <c:v>66.121906923950107</c:v>
                </c:pt>
                <c:pt idx="402">
                  <c:v>66.121906923950107</c:v>
                </c:pt>
                <c:pt idx="403">
                  <c:v>65.720544835414302</c:v>
                </c:pt>
                <c:pt idx="404">
                  <c:v>60.190692395005698</c:v>
                </c:pt>
                <c:pt idx="405">
                  <c:v>67.814982973893294</c:v>
                </c:pt>
                <c:pt idx="406">
                  <c:v>67.814982973893294</c:v>
                </c:pt>
                <c:pt idx="407">
                  <c:v>67.814982973893294</c:v>
                </c:pt>
                <c:pt idx="408">
                  <c:v>67.814982973893294</c:v>
                </c:pt>
                <c:pt idx="409">
                  <c:v>69.289443813847896</c:v>
                </c:pt>
                <c:pt idx="410">
                  <c:v>67.727128263337093</c:v>
                </c:pt>
                <c:pt idx="411">
                  <c:v>67.195459704880804</c:v>
                </c:pt>
                <c:pt idx="412">
                  <c:v>68.867196367763896</c:v>
                </c:pt>
                <c:pt idx="413">
                  <c:v>66.293984108967095</c:v>
                </c:pt>
                <c:pt idx="414">
                  <c:v>63.896708286038603</c:v>
                </c:pt>
                <c:pt idx="415">
                  <c:v>70.429738933030606</c:v>
                </c:pt>
                <c:pt idx="416">
                  <c:v>59.489897843359799</c:v>
                </c:pt>
                <c:pt idx="417">
                  <c:v>65.3037457434733</c:v>
                </c:pt>
                <c:pt idx="418">
                  <c:v>57.224063564131697</c:v>
                </c:pt>
                <c:pt idx="419">
                  <c:v>59.021566401816102</c:v>
                </c:pt>
                <c:pt idx="420">
                  <c:v>55.058796821793401</c:v>
                </c:pt>
                <c:pt idx="421">
                  <c:v>55.582292849035198</c:v>
                </c:pt>
                <c:pt idx="422">
                  <c:v>63.365266742338299</c:v>
                </c:pt>
                <c:pt idx="423">
                  <c:v>64.491486946651506</c:v>
                </c:pt>
                <c:pt idx="424">
                  <c:v>65.263337116912595</c:v>
                </c:pt>
                <c:pt idx="425">
                  <c:v>64.466515323495997</c:v>
                </c:pt>
                <c:pt idx="426">
                  <c:v>61.943246311010199</c:v>
                </c:pt>
                <c:pt idx="427">
                  <c:v>61.943246311010199</c:v>
                </c:pt>
                <c:pt idx="428">
                  <c:v>62.132349602724197</c:v>
                </c:pt>
                <c:pt idx="429">
                  <c:v>61.548921679909199</c:v>
                </c:pt>
                <c:pt idx="430">
                  <c:v>55.788876276958</c:v>
                </c:pt>
                <c:pt idx="431">
                  <c:v>50.614982973893298</c:v>
                </c:pt>
                <c:pt idx="432">
                  <c:v>50.614982973893298</c:v>
                </c:pt>
                <c:pt idx="433">
                  <c:v>50.614982973893298</c:v>
                </c:pt>
                <c:pt idx="434">
                  <c:v>29.842451759364401</c:v>
                </c:pt>
                <c:pt idx="435">
                  <c:v>29.842451759364401</c:v>
                </c:pt>
                <c:pt idx="436">
                  <c:v>29.842451759364401</c:v>
                </c:pt>
                <c:pt idx="437">
                  <c:v>29.842451759364401</c:v>
                </c:pt>
                <c:pt idx="438">
                  <c:v>29.842451759364401</c:v>
                </c:pt>
                <c:pt idx="439">
                  <c:v>29.842451759364401</c:v>
                </c:pt>
                <c:pt idx="440">
                  <c:v>24.768217934165701</c:v>
                </c:pt>
                <c:pt idx="441">
                  <c:v>37.350056753689003</c:v>
                </c:pt>
                <c:pt idx="442">
                  <c:v>42.671736662883099</c:v>
                </c:pt>
                <c:pt idx="443">
                  <c:v>60.593416572077203</c:v>
                </c:pt>
                <c:pt idx="444">
                  <c:v>55.427695800226999</c:v>
                </c:pt>
                <c:pt idx="445">
                  <c:v>62.281044267877398</c:v>
                </c:pt>
                <c:pt idx="446">
                  <c:v>63.099886492621998</c:v>
                </c:pt>
                <c:pt idx="447">
                  <c:v>64.214074914869499</c:v>
                </c:pt>
                <c:pt idx="448">
                  <c:v>36.840181611804802</c:v>
                </c:pt>
                <c:pt idx="449">
                  <c:v>29.663337116912601</c:v>
                </c:pt>
                <c:pt idx="450">
                  <c:v>29.496027241770701</c:v>
                </c:pt>
                <c:pt idx="451">
                  <c:v>20.938706015891</c:v>
                </c:pt>
                <c:pt idx="452">
                  <c:v>20.938706015891</c:v>
                </c:pt>
                <c:pt idx="453">
                  <c:v>20.938706015891</c:v>
                </c:pt>
                <c:pt idx="454">
                  <c:v>18.082406356413198</c:v>
                </c:pt>
                <c:pt idx="455">
                  <c:v>18.082406356413198</c:v>
                </c:pt>
                <c:pt idx="456">
                  <c:v>33.924858115777504</c:v>
                </c:pt>
                <c:pt idx="457">
                  <c:v>37.414528944381402</c:v>
                </c:pt>
                <c:pt idx="458">
                  <c:v>37.414528944381402</c:v>
                </c:pt>
                <c:pt idx="459">
                  <c:v>38.675141884222498</c:v>
                </c:pt>
                <c:pt idx="460">
                  <c:v>64.453121452894393</c:v>
                </c:pt>
              </c:numCache>
            </c:numRef>
          </c:xVal>
          <c:yVal>
            <c:numRef>
              <c:f>worksheet!$O$2:$O$462</c:f>
              <c:numCache>
                <c:formatCode>0.0</c:formatCode>
                <c:ptCount val="46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56</c:v>
                </c:pt>
                <c:pt idx="9">
                  <c:v>56</c:v>
                </c:pt>
                <c:pt idx="10">
                  <c:v>55</c:v>
                </c:pt>
                <c:pt idx="11">
                  <c:v>56</c:v>
                </c:pt>
                <c:pt idx="12">
                  <c:v>53</c:v>
                </c:pt>
                <c:pt idx="13">
                  <c:v>41</c:v>
                </c:pt>
                <c:pt idx="14">
                  <c:v>50</c:v>
                </c:pt>
                <c:pt idx="15">
                  <c:v>56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52</c:v>
                </c:pt>
                <c:pt idx="21">
                  <c:v>53</c:v>
                </c:pt>
                <c:pt idx="22">
                  <c:v>47</c:v>
                </c:pt>
                <c:pt idx="23">
                  <c:v>47</c:v>
                </c:pt>
                <c:pt idx="24">
                  <c:v>54</c:v>
                </c:pt>
                <c:pt idx="25">
                  <c:v>53</c:v>
                </c:pt>
                <c:pt idx="26">
                  <c:v>57</c:v>
                </c:pt>
                <c:pt idx="27">
                  <c:v>57</c:v>
                </c:pt>
                <c:pt idx="28">
                  <c:v>56</c:v>
                </c:pt>
                <c:pt idx="29">
                  <c:v>61</c:v>
                </c:pt>
                <c:pt idx="30">
                  <c:v>56</c:v>
                </c:pt>
                <c:pt idx="31">
                  <c:v>55</c:v>
                </c:pt>
                <c:pt idx="32">
                  <c:v>49</c:v>
                </c:pt>
                <c:pt idx="33">
                  <c:v>49</c:v>
                </c:pt>
                <c:pt idx="34">
                  <c:v>51</c:v>
                </c:pt>
                <c:pt idx="35">
                  <c:v>60</c:v>
                </c:pt>
                <c:pt idx="36">
                  <c:v>55</c:v>
                </c:pt>
                <c:pt idx="37">
                  <c:v>57</c:v>
                </c:pt>
                <c:pt idx="38">
                  <c:v>56</c:v>
                </c:pt>
                <c:pt idx="39">
                  <c:v>58</c:v>
                </c:pt>
                <c:pt idx="40">
                  <c:v>53</c:v>
                </c:pt>
                <c:pt idx="41">
                  <c:v>34</c:v>
                </c:pt>
                <c:pt idx="42">
                  <c:v>26</c:v>
                </c:pt>
                <c:pt idx="43">
                  <c:v>31</c:v>
                </c:pt>
                <c:pt idx="44">
                  <c:v>28</c:v>
                </c:pt>
                <c:pt idx="45">
                  <c:v>34</c:v>
                </c:pt>
                <c:pt idx="46">
                  <c:v>34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33</c:v>
                </c:pt>
                <c:pt idx="51">
                  <c:v>41</c:v>
                </c:pt>
                <c:pt idx="52">
                  <c:v>46</c:v>
                </c:pt>
                <c:pt idx="53">
                  <c:v>34</c:v>
                </c:pt>
                <c:pt idx="54">
                  <c:v>39</c:v>
                </c:pt>
                <c:pt idx="55">
                  <c:v>35</c:v>
                </c:pt>
                <c:pt idx="56">
                  <c:v>41</c:v>
                </c:pt>
                <c:pt idx="57">
                  <c:v>51</c:v>
                </c:pt>
                <c:pt idx="58">
                  <c:v>44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52</c:v>
                </c:pt>
                <c:pt idx="67">
                  <c:v>51</c:v>
                </c:pt>
                <c:pt idx="68">
                  <c:v>46</c:v>
                </c:pt>
                <c:pt idx="69">
                  <c:v>53</c:v>
                </c:pt>
                <c:pt idx="70">
                  <c:v>51</c:v>
                </c:pt>
                <c:pt idx="71">
                  <c:v>53</c:v>
                </c:pt>
                <c:pt idx="72">
                  <c:v>54</c:v>
                </c:pt>
                <c:pt idx="73">
                  <c:v>52</c:v>
                </c:pt>
                <c:pt idx="74">
                  <c:v>56</c:v>
                </c:pt>
                <c:pt idx="75">
                  <c:v>52</c:v>
                </c:pt>
                <c:pt idx="76">
                  <c:v>46</c:v>
                </c:pt>
                <c:pt idx="77">
                  <c:v>45</c:v>
                </c:pt>
                <c:pt idx="78">
                  <c:v>46</c:v>
                </c:pt>
                <c:pt idx="79">
                  <c:v>40</c:v>
                </c:pt>
                <c:pt idx="80">
                  <c:v>41</c:v>
                </c:pt>
                <c:pt idx="81">
                  <c:v>46</c:v>
                </c:pt>
                <c:pt idx="82">
                  <c:v>45</c:v>
                </c:pt>
                <c:pt idx="83">
                  <c:v>44</c:v>
                </c:pt>
                <c:pt idx="84">
                  <c:v>48</c:v>
                </c:pt>
                <c:pt idx="85">
                  <c:v>45</c:v>
                </c:pt>
                <c:pt idx="86">
                  <c:v>44</c:v>
                </c:pt>
                <c:pt idx="87">
                  <c:v>38</c:v>
                </c:pt>
                <c:pt idx="88">
                  <c:v>46</c:v>
                </c:pt>
                <c:pt idx="89">
                  <c:v>43</c:v>
                </c:pt>
                <c:pt idx="90">
                  <c:v>43</c:v>
                </c:pt>
                <c:pt idx="91">
                  <c:v>42</c:v>
                </c:pt>
                <c:pt idx="92">
                  <c:v>43</c:v>
                </c:pt>
                <c:pt idx="93">
                  <c:v>37</c:v>
                </c:pt>
                <c:pt idx="94">
                  <c:v>22</c:v>
                </c:pt>
                <c:pt idx="95">
                  <c:v>37</c:v>
                </c:pt>
                <c:pt idx="96">
                  <c:v>49</c:v>
                </c:pt>
                <c:pt idx="97">
                  <c:v>49</c:v>
                </c:pt>
                <c:pt idx="98">
                  <c:v>49</c:v>
                </c:pt>
                <c:pt idx="99">
                  <c:v>54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61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52</c:v>
                </c:pt>
                <c:pt idx="127">
                  <c:v>54</c:v>
                </c:pt>
                <c:pt idx="128">
                  <c:v>54</c:v>
                </c:pt>
                <c:pt idx="129">
                  <c:v>56</c:v>
                </c:pt>
                <c:pt idx="130">
                  <c:v>56</c:v>
                </c:pt>
                <c:pt idx="131">
                  <c:v>49</c:v>
                </c:pt>
                <c:pt idx="132">
                  <c:v>57</c:v>
                </c:pt>
                <c:pt idx="133">
                  <c:v>57</c:v>
                </c:pt>
                <c:pt idx="134">
                  <c:v>56</c:v>
                </c:pt>
                <c:pt idx="135">
                  <c:v>57</c:v>
                </c:pt>
                <c:pt idx="136">
                  <c:v>56</c:v>
                </c:pt>
                <c:pt idx="137">
                  <c:v>56</c:v>
                </c:pt>
                <c:pt idx="138">
                  <c:v>48</c:v>
                </c:pt>
                <c:pt idx="139">
                  <c:v>49</c:v>
                </c:pt>
                <c:pt idx="140">
                  <c:v>51</c:v>
                </c:pt>
                <c:pt idx="141">
                  <c:v>47</c:v>
                </c:pt>
                <c:pt idx="142">
                  <c:v>50</c:v>
                </c:pt>
                <c:pt idx="143">
                  <c:v>50</c:v>
                </c:pt>
                <c:pt idx="144">
                  <c:v>49</c:v>
                </c:pt>
                <c:pt idx="145">
                  <c:v>51</c:v>
                </c:pt>
                <c:pt idx="146">
                  <c:v>51</c:v>
                </c:pt>
                <c:pt idx="147">
                  <c:v>46</c:v>
                </c:pt>
                <c:pt idx="148">
                  <c:v>36</c:v>
                </c:pt>
                <c:pt idx="149">
                  <c:v>37</c:v>
                </c:pt>
                <c:pt idx="150">
                  <c:v>48</c:v>
                </c:pt>
                <c:pt idx="151">
                  <c:v>41</c:v>
                </c:pt>
                <c:pt idx="152">
                  <c:v>44</c:v>
                </c:pt>
                <c:pt idx="153">
                  <c:v>49</c:v>
                </c:pt>
                <c:pt idx="154">
                  <c:v>56</c:v>
                </c:pt>
                <c:pt idx="155">
                  <c:v>55</c:v>
                </c:pt>
                <c:pt idx="156">
                  <c:v>51</c:v>
                </c:pt>
                <c:pt idx="157">
                  <c:v>47</c:v>
                </c:pt>
                <c:pt idx="158">
                  <c:v>47</c:v>
                </c:pt>
                <c:pt idx="159">
                  <c:v>57</c:v>
                </c:pt>
                <c:pt idx="160">
                  <c:v>57</c:v>
                </c:pt>
                <c:pt idx="161">
                  <c:v>46</c:v>
                </c:pt>
                <c:pt idx="162">
                  <c:v>29</c:v>
                </c:pt>
                <c:pt idx="163">
                  <c:v>56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55</c:v>
                </c:pt>
                <c:pt idx="169">
                  <c:v>47</c:v>
                </c:pt>
                <c:pt idx="170">
                  <c:v>56</c:v>
                </c:pt>
                <c:pt idx="171">
                  <c:v>61</c:v>
                </c:pt>
                <c:pt idx="172">
                  <c:v>61</c:v>
                </c:pt>
                <c:pt idx="173">
                  <c:v>57</c:v>
                </c:pt>
                <c:pt idx="174">
                  <c:v>55</c:v>
                </c:pt>
                <c:pt idx="175">
                  <c:v>55</c:v>
                </c:pt>
                <c:pt idx="176">
                  <c:v>54</c:v>
                </c:pt>
                <c:pt idx="177">
                  <c:v>56</c:v>
                </c:pt>
                <c:pt idx="178">
                  <c:v>57</c:v>
                </c:pt>
                <c:pt idx="179">
                  <c:v>55</c:v>
                </c:pt>
                <c:pt idx="180">
                  <c:v>56</c:v>
                </c:pt>
                <c:pt idx="181">
                  <c:v>55</c:v>
                </c:pt>
                <c:pt idx="182">
                  <c:v>56</c:v>
                </c:pt>
                <c:pt idx="183">
                  <c:v>56</c:v>
                </c:pt>
                <c:pt idx="184">
                  <c:v>54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55</c:v>
                </c:pt>
                <c:pt idx="189">
                  <c:v>52</c:v>
                </c:pt>
                <c:pt idx="190">
                  <c:v>55</c:v>
                </c:pt>
                <c:pt idx="191">
                  <c:v>53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52</c:v>
                </c:pt>
                <c:pt idx="196">
                  <c:v>53</c:v>
                </c:pt>
                <c:pt idx="197">
                  <c:v>53</c:v>
                </c:pt>
                <c:pt idx="198">
                  <c:v>55</c:v>
                </c:pt>
                <c:pt idx="199">
                  <c:v>53</c:v>
                </c:pt>
                <c:pt idx="200">
                  <c:v>50</c:v>
                </c:pt>
                <c:pt idx="201">
                  <c:v>56</c:v>
                </c:pt>
                <c:pt idx="202">
                  <c:v>50</c:v>
                </c:pt>
                <c:pt idx="203">
                  <c:v>55</c:v>
                </c:pt>
                <c:pt idx="204">
                  <c:v>52</c:v>
                </c:pt>
                <c:pt idx="205">
                  <c:v>44</c:v>
                </c:pt>
                <c:pt idx="206">
                  <c:v>47</c:v>
                </c:pt>
                <c:pt idx="207">
                  <c:v>50</c:v>
                </c:pt>
                <c:pt idx="208">
                  <c:v>54</c:v>
                </c:pt>
                <c:pt idx="209">
                  <c:v>52</c:v>
                </c:pt>
                <c:pt idx="210">
                  <c:v>48</c:v>
                </c:pt>
                <c:pt idx="211">
                  <c:v>52</c:v>
                </c:pt>
                <c:pt idx="212">
                  <c:v>51</c:v>
                </c:pt>
                <c:pt idx="213">
                  <c:v>51</c:v>
                </c:pt>
                <c:pt idx="214">
                  <c:v>56</c:v>
                </c:pt>
                <c:pt idx="215">
                  <c:v>53</c:v>
                </c:pt>
                <c:pt idx="216">
                  <c:v>52</c:v>
                </c:pt>
                <c:pt idx="217">
                  <c:v>53</c:v>
                </c:pt>
                <c:pt idx="218">
                  <c:v>51</c:v>
                </c:pt>
                <c:pt idx="219">
                  <c:v>46</c:v>
                </c:pt>
                <c:pt idx="220">
                  <c:v>34</c:v>
                </c:pt>
                <c:pt idx="221">
                  <c:v>39</c:v>
                </c:pt>
                <c:pt idx="222">
                  <c:v>47</c:v>
                </c:pt>
                <c:pt idx="223">
                  <c:v>56</c:v>
                </c:pt>
                <c:pt idx="224">
                  <c:v>35</c:v>
                </c:pt>
                <c:pt idx="225">
                  <c:v>41</c:v>
                </c:pt>
                <c:pt idx="226">
                  <c:v>32</c:v>
                </c:pt>
                <c:pt idx="227">
                  <c:v>44</c:v>
                </c:pt>
                <c:pt idx="228">
                  <c:v>35</c:v>
                </c:pt>
                <c:pt idx="229">
                  <c:v>39</c:v>
                </c:pt>
                <c:pt idx="230">
                  <c:v>46</c:v>
                </c:pt>
                <c:pt idx="231">
                  <c:v>34</c:v>
                </c:pt>
                <c:pt idx="232">
                  <c:v>33</c:v>
                </c:pt>
                <c:pt idx="233">
                  <c:v>33</c:v>
                </c:pt>
                <c:pt idx="234">
                  <c:v>42</c:v>
                </c:pt>
                <c:pt idx="235">
                  <c:v>44</c:v>
                </c:pt>
                <c:pt idx="236">
                  <c:v>45</c:v>
                </c:pt>
                <c:pt idx="237">
                  <c:v>53</c:v>
                </c:pt>
                <c:pt idx="238">
                  <c:v>50</c:v>
                </c:pt>
                <c:pt idx="239">
                  <c:v>47</c:v>
                </c:pt>
                <c:pt idx="240">
                  <c:v>50</c:v>
                </c:pt>
                <c:pt idx="241">
                  <c:v>50</c:v>
                </c:pt>
                <c:pt idx="242">
                  <c:v>54</c:v>
                </c:pt>
                <c:pt idx="243">
                  <c:v>56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58</c:v>
                </c:pt>
                <c:pt idx="249">
                  <c:v>57</c:v>
                </c:pt>
                <c:pt idx="250">
                  <c:v>58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57</c:v>
                </c:pt>
                <c:pt idx="266">
                  <c:v>56</c:v>
                </c:pt>
                <c:pt idx="267">
                  <c:v>55</c:v>
                </c:pt>
                <c:pt idx="268">
                  <c:v>53</c:v>
                </c:pt>
                <c:pt idx="269">
                  <c:v>53</c:v>
                </c:pt>
                <c:pt idx="270">
                  <c:v>52</c:v>
                </c:pt>
                <c:pt idx="271">
                  <c:v>51</c:v>
                </c:pt>
                <c:pt idx="272">
                  <c:v>48</c:v>
                </c:pt>
                <c:pt idx="273">
                  <c:v>48</c:v>
                </c:pt>
                <c:pt idx="274">
                  <c:v>54</c:v>
                </c:pt>
                <c:pt idx="275">
                  <c:v>57</c:v>
                </c:pt>
                <c:pt idx="276">
                  <c:v>57</c:v>
                </c:pt>
                <c:pt idx="277">
                  <c:v>56</c:v>
                </c:pt>
                <c:pt idx="278">
                  <c:v>57</c:v>
                </c:pt>
                <c:pt idx="279">
                  <c:v>57</c:v>
                </c:pt>
                <c:pt idx="280">
                  <c:v>56</c:v>
                </c:pt>
                <c:pt idx="281">
                  <c:v>57</c:v>
                </c:pt>
                <c:pt idx="282">
                  <c:v>57</c:v>
                </c:pt>
                <c:pt idx="283">
                  <c:v>56</c:v>
                </c:pt>
                <c:pt idx="284">
                  <c:v>55</c:v>
                </c:pt>
                <c:pt idx="285">
                  <c:v>55</c:v>
                </c:pt>
                <c:pt idx="286">
                  <c:v>56</c:v>
                </c:pt>
                <c:pt idx="287">
                  <c:v>56</c:v>
                </c:pt>
                <c:pt idx="288">
                  <c:v>55</c:v>
                </c:pt>
                <c:pt idx="289">
                  <c:v>56</c:v>
                </c:pt>
                <c:pt idx="290">
                  <c:v>56</c:v>
                </c:pt>
                <c:pt idx="291">
                  <c:v>55</c:v>
                </c:pt>
                <c:pt idx="292">
                  <c:v>56</c:v>
                </c:pt>
                <c:pt idx="293">
                  <c:v>45</c:v>
                </c:pt>
                <c:pt idx="294">
                  <c:v>41</c:v>
                </c:pt>
                <c:pt idx="295">
                  <c:v>40</c:v>
                </c:pt>
                <c:pt idx="296">
                  <c:v>45</c:v>
                </c:pt>
                <c:pt idx="297">
                  <c:v>46</c:v>
                </c:pt>
                <c:pt idx="298">
                  <c:v>50</c:v>
                </c:pt>
                <c:pt idx="299">
                  <c:v>53</c:v>
                </c:pt>
                <c:pt idx="300">
                  <c:v>54</c:v>
                </c:pt>
                <c:pt idx="301">
                  <c:v>53</c:v>
                </c:pt>
                <c:pt idx="302">
                  <c:v>52</c:v>
                </c:pt>
                <c:pt idx="303">
                  <c:v>49</c:v>
                </c:pt>
                <c:pt idx="304">
                  <c:v>54</c:v>
                </c:pt>
                <c:pt idx="305">
                  <c:v>52</c:v>
                </c:pt>
                <c:pt idx="306">
                  <c:v>56</c:v>
                </c:pt>
                <c:pt idx="307">
                  <c:v>53</c:v>
                </c:pt>
                <c:pt idx="308">
                  <c:v>50</c:v>
                </c:pt>
                <c:pt idx="309">
                  <c:v>39</c:v>
                </c:pt>
                <c:pt idx="310">
                  <c:v>50</c:v>
                </c:pt>
                <c:pt idx="311">
                  <c:v>49</c:v>
                </c:pt>
                <c:pt idx="312">
                  <c:v>50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46</c:v>
                </c:pt>
                <c:pt idx="317">
                  <c:v>31</c:v>
                </c:pt>
                <c:pt idx="318">
                  <c:v>31</c:v>
                </c:pt>
                <c:pt idx="319">
                  <c:v>39</c:v>
                </c:pt>
                <c:pt idx="320">
                  <c:v>40</c:v>
                </c:pt>
                <c:pt idx="321">
                  <c:v>39</c:v>
                </c:pt>
                <c:pt idx="322">
                  <c:v>40</c:v>
                </c:pt>
                <c:pt idx="323">
                  <c:v>44</c:v>
                </c:pt>
                <c:pt idx="324">
                  <c:v>43</c:v>
                </c:pt>
                <c:pt idx="325">
                  <c:v>37</c:v>
                </c:pt>
                <c:pt idx="326">
                  <c:v>41</c:v>
                </c:pt>
                <c:pt idx="327">
                  <c:v>44</c:v>
                </c:pt>
                <c:pt idx="328">
                  <c:v>39</c:v>
                </c:pt>
                <c:pt idx="329">
                  <c:v>39</c:v>
                </c:pt>
                <c:pt idx="330">
                  <c:v>32</c:v>
                </c:pt>
                <c:pt idx="331">
                  <c:v>43</c:v>
                </c:pt>
                <c:pt idx="332">
                  <c:v>49</c:v>
                </c:pt>
                <c:pt idx="333">
                  <c:v>39</c:v>
                </c:pt>
                <c:pt idx="334">
                  <c:v>41</c:v>
                </c:pt>
                <c:pt idx="335">
                  <c:v>40</c:v>
                </c:pt>
                <c:pt idx="336">
                  <c:v>40</c:v>
                </c:pt>
                <c:pt idx="337">
                  <c:v>55</c:v>
                </c:pt>
                <c:pt idx="338">
                  <c:v>54</c:v>
                </c:pt>
                <c:pt idx="339">
                  <c:v>49</c:v>
                </c:pt>
                <c:pt idx="340">
                  <c:v>50</c:v>
                </c:pt>
                <c:pt idx="341">
                  <c:v>50</c:v>
                </c:pt>
                <c:pt idx="342">
                  <c:v>55</c:v>
                </c:pt>
                <c:pt idx="343">
                  <c:v>55</c:v>
                </c:pt>
                <c:pt idx="344">
                  <c:v>55</c:v>
                </c:pt>
                <c:pt idx="345">
                  <c:v>52</c:v>
                </c:pt>
                <c:pt idx="346">
                  <c:v>57</c:v>
                </c:pt>
                <c:pt idx="347">
                  <c:v>56</c:v>
                </c:pt>
                <c:pt idx="348">
                  <c:v>57</c:v>
                </c:pt>
                <c:pt idx="349">
                  <c:v>57</c:v>
                </c:pt>
                <c:pt idx="350">
                  <c:v>57</c:v>
                </c:pt>
                <c:pt idx="351">
                  <c:v>58</c:v>
                </c:pt>
                <c:pt idx="352">
                  <c:v>60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59</c:v>
                </c:pt>
                <c:pt idx="359">
                  <c:v>61</c:v>
                </c:pt>
                <c:pt idx="360">
                  <c:v>59</c:v>
                </c:pt>
                <c:pt idx="361">
                  <c:v>53</c:v>
                </c:pt>
                <c:pt idx="362">
                  <c:v>51</c:v>
                </c:pt>
                <c:pt idx="363">
                  <c:v>48</c:v>
                </c:pt>
                <c:pt idx="364">
                  <c:v>47</c:v>
                </c:pt>
                <c:pt idx="365">
                  <c:v>40</c:v>
                </c:pt>
                <c:pt idx="366">
                  <c:v>40</c:v>
                </c:pt>
                <c:pt idx="367">
                  <c:v>47</c:v>
                </c:pt>
                <c:pt idx="368">
                  <c:v>45</c:v>
                </c:pt>
                <c:pt idx="369">
                  <c:v>61</c:v>
                </c:pt>
                <c:pt idx="370">
                  <c:v>62</c:v>
                </c:pt>
                <c:pt idx="371">
                  <c:v>58</c:v>
                </c:pt>
                <c:pt idx="372">
                  <c:v>58</c:v>
                </c:pt>
                <c:pt idx="373">
                  <c:v>58</c:v>
                </c:pt>
                <c:pt idx="374">
                  <c:v>62</c:v>
                </c:pt>
                <c:pt idx="375">
                  <c:v>61</c:v>
                </c:pt>
                <c:pt idx="376">
                  <c:v>33</c:v>
                </c:pt>
                <c:pt idx="377">
                  <c:v>51</c:v>
                </c:pt>
                <c:pt idx="378">
                  <c:v>50</c:v>
                </c:pt>
                <c:pt idx="379">
                  <c:v>58</c:v>
                </c:pt>
                <c:pt idx="380">
                  <c:v>56</c:v>
                </c:pt>
                <c:pt idx="381">
                  <c:v>57</c:v>
                </c:pt>
                <c:pt idx="382">
                  <c:v>58</c:v>
                </c:pt>
                <c:pt idx="383">
                  <c:v>39</c:v>
                </c:pt>
                <c:pt idx="384">
                  <c:v>62</c:v>
                </c:pt>
                <c:pt idx="385">
                  <c:v>62</c:v>
                </c:pt>
                <c:pt idx="386">
                  <c:v>58</c:v>
                </c:pt>
                <c:pt idx="387">
                  <c:v>56</c:v>
                </c:pt>
                <c:pt idx="388">
                  <c:v>56</c:v>
                </c:pt>
                <c:pt idx="389">
                  <c:v>53</c:v>
                </c:pt>
                <c:pt idx="390">
                  <c:v>56</c:v>
                </c:pt>
                <c:pt idx="391">
                  <c:v>54</c:v>
                </c:pt>
                <c:pt idx="392">
                  <c:v>38</c:v>
                </c:pt>
                <c:pt idx="393">
                  <c:v>40</c:v>
                </c:pt>
                <c:pt idx="394">
                  <c:v>38</c:v>
                </c:pt>
                <c:pt idx="395">
                  <c:v>45</c:v>
                </c:pt>
                <c:pt idx="396">
                  <c:v>45</c:v>
                </c:pt>
                <c:pt idx="397">
                  <c:v>40</c:v>
                </c:pt>
                <c:pt idx="398">
                  <c:v>45</c:v>
                </c:pt>
                <c:pt idx="399">
                  <c:v>54</c:v>
                </c:pt>
                <c:pt idx="400">
                  <c:v>54</c:v>
                </c:pt>
                <c:pt idx="401">
                  <c:v>54</c:v>
                </c:pt>
                <c:pt idx="402">
                  <c:v>54</c:v>
                </c:pt>
                <c:pt idx="403">
                  <c:v>57</c:v>
                </c:pt>
                <c:pt idx="404">
                  <c:v>57</c:v>
                </c:pt>
                <c:pt idx="405">
                  <c:v>55</c:v>
                </c:pt>
                <c:pt idx="406">
                  <c:v>56</c:v>
                </c:pt>
                <c:pt idx="407">
                  <c:v>56</c:v>
                </c:pt>
                <c:pt idx="408">
                  <c:v>56</c:v>
                </c:pt>
                <c:pt idx="409">
                  <c:v>57</c:v>
                </c:pt>
                <c:pt idx="410">
                  <c:v>57</c:v>
                </c:pt>
                <c:pt idx="411">
                  <c:v>60</c:v>
                </c:pt>
                <c:pt idx="412">
                  <c:v>60</c:v>
                </c:pt>
                <c:pt idx="413">
                  <c:v>62</c:v>
                </c:pt>
                <c:pt idx="414">
                  <c:v>61</c:v>
                </c:pt>
                <c:pt idx="415">
                  <c:v>57</c:v>
                </c:pt>
                <c:pt idx="416">
                  <c:v>53</c:v>
                </c:pt>
                <c:pt idx="417">
                  <c:v>53</c:v>
                </c:pt>
                <c:pt idx="418">
                  <c:v>54</c:v>
                </c:pt>
                <c:pt idx="419">
                  <c:v>50</c:v>
                </c:pt>
                <c:pt idx="420">
                  <c:v>58</c:v>
                </c:pt>
                <c:pt idx="421">
                  <c:v>49</c:v>
                </c:pt>
                <c:pt idx="422">
                  <c:v>53</c:v>
                </c:pt>
                <c:pt idx="423">
                  <c:v>51</c:v>
                </c:pt>
                <c:pt idx="424">
                  <c:v>54</c:v>
                </c:pt>
                <c:pt idx="425">
                  <c:v>57</c:v>
                </c:pt>
                <c:pt idx="426">
                  <c:v>57</c:v>
                </c:pt>
                <c:pt idx="427">
                  <c:v>56</c:v>
                </c:pt>
                <c:pt idx="428">
                  <c:v>53</c:v>
                </c:pt>
                <c:pt idx="429">
                  <c:v>53</c:v>
                </c:pt>
                <c:pt idx="430">
                  <c:v>55</c:v>
                </c:pt>
                <c:pt idx="431">
                  <c:v>57</c:v>
                </c:pt>
                <c:pt idx="432">
                  <c:v>49</c:v>
                </c:pt>
                <c:pt idx="433">
                  <c:v>49</c:v>
                </c:pt>
                <c:pt idx="434">
                  <c:v>52</c:v>
                </c:pt>
                <c:pt idx="435">
                  <c:v>50</c:v>
                </c:pt>
                <c:pt idx="436">
                  <c:v>50</c:v>
                </c:pt>
                <c:pt idx="437">
                  <c:v>50</c:v>
                </c:pt>
                <c:pt idx="438">
                  <c:v>50</c:v>
                </c:pt>
                <c:pt idx="439">
                  <c:v>43</c:v>
                </c:pt>
                <c:pt idx="440">
                  <c:v>43</c:v>
                </c:pt>
                <c:pt idx="441">
                  <c:v>37</c:v>
                </c:pt>
                <c:pt idx="442">
                  <c:v>41</c:v>
                </c:pt>
                <c:pt idx="443">
                  <c:v>57</c:v>
                </c:pt>
                <c:pt idx="444">
                  <c:v>53</c:v>
                </c:pt>
                <c:pt idx="445">
                  <c:v>59</c:v>
                </c:pt>
                <c:pt idx="446">
                  <c:v>58</c:v>
                </c:pt>
                <c:pt idx="447">
                  <c:v>45</c:v>
                </c:pt>
                <c:pt idx="448">
                  <c:v>56</c:v>
                </c:pt>
                <c:pt idx="449">
                  <c:v>51</c:v>
                </c:pt>
                <c:pt idx="450">
                  <c:v>54</c:v>
                </c:pt>
                <c:pt idx="451">
                  <c:v>46</c:v>
                </c:pt>
                <c:pt idx="452">
                  <c:v>57</c:v>
                </c:pt>
                <c:pt idx="453">
                  <c:v>57</c:v>
                </c:pt>
                <c:pt idx="454">
                  <c:v>54</c:v>
                </c:pt>
                <c:pt idx="455">
                  <c:v>43</c:v>
                </c:pt>
                <c:pt idx="456">
                  <c:v>44</c:v>
                </c:pt>
                <c:pt idx="457">
                  <c:v>42</c:v>
                </c:pt>
                <c:pt idx="458">
                  <c:v>42</c:v>
                </c:pt>
                <c:pt idx="459">
                  <c:v>27</c:v>
                </c:pt>
                <c:pt idx="460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DD-4707-9A73-F108C3577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65.686337054758098</c:v>
                      </c:pt>
                      <c:pt idx="1">
                        <c:v>67.192982456140399</c:v>
                      </c:pt>
                      <c:pt idx="2">
                        <c:v>64.889420520999494</c:v>
                      </c:pt>
                      <c:pt idx="3">
                        <c:v>67.480595427963806</c:v>
                      </c:pt>
                      <c:pt idx="4">
                        <c:v>65.690590111642706</c:v>
                      </c:pt>
                      <c:pt idx="5">
                        <c:v>63.9811270600744</c:v>
                      </c:pt>
                      <c:pt idx="6">
                        <c:v>66.062732589048395</c:v>
                      </c:pt>
                      <c:pt idx="7">
                        <c:v>64.875863902179702</c:v>
                      </c:pt>
                      <c:pt idx="8">
                        <c:v>63.818447634237103</c:v>
                      </c:pt>
                      <c:pt idx="9">
                        <c:v>63.473950026581598</c:v>
                      </c:pt>
                      <c:pt idx="10">
                        <c:v>64.853269537480102</c:v>
                      </c:pt>
                      <c:pt idx="11">
                        <c:v>62.299043062201001</c:v>
                      </c:pt>
                      <c:pt idx="12">
                        <c:v>62.155236576289198</c:v>
                      </c:pt>
                      <c:pt idx="13">
                        <c:v>61.514354066985597</c:v>
                      </c:pt>
                      <c:pt idx="14">
                        <c:v>63.069112174375299</c:v>
                      </c:pt>
                      <c:pt idx="15">
                        <c:v>63.628389154704898</c:v>
                      </c:pt>
                      <c:pt idx="16">
                        <c:v>60.350079744816597</c:v>
                      </c:pt>
                      <c:pt idx="17">
                        <c:v>61.964380648591202</c:v>
                      </c:pt>
                      <c:pt idx="18">
                        <c:v>63.7368421052632</c:v>
                      </c:pt>
                      <c:pt idx="19">
                        <c:v>63.957735247208902</c:v>
                      </c:pt>
                      <c:pt idx="20">
                        <c:v>61.9774056353004</c:v>
                      </c:pt>
                      <c:pt idx="21">
                        <c:v>61.9774056353004</c:v>
                      </c:pt>
                      <c:pt idx="22">
                        <c:v>58.497341839447103</c:v>
                      </c:pt>
                      <c:pt idx="23">
                        <c:v>58.497341839447103</c:v>
                      </c:pt>
                      <c:pt idx="24">
                        <c:v>63.14221158958</c:v>
                      </c:pt>
                      <c:pt idx="25">
                        <c:v>64.069909622541203</c:v>
                      </c:pt>
                      <c:pt idx="26">
                        <c:v>66.698298777246194</c:v>
                      </c:pt>
                      <c:pt idx="27">
                        <c:v>64.940723019670401</c:v>
                      </c:pt>
                      <c:pt idx="28">
                        <c:v>65.411749069643804</c:v>
                      </c:pt>
                      <c:pt idx="29">
                        <c:v>66.914938862307295</c:v>
                      </c:pt>
                      <c:pt idx="30">
                        <c:v>66.420255183413104</c:v>
                      </c:pt>
                      <c:pt idx="31">
                        <c:v>66.420255183413104</c:v>
                      </c:pt>
                      <c:pt idx="32">
                        <c:v>66.616427432216895</c:v>
                      </c:pt>
                      <c:pt idx="33">
                        <c:v>66.616427432216895</c:v>
                      </c:pt>
                      <c:pt idx="34">
                        <c:v>67.080542264752793</c:v>
                      </c:pt>
                      <c:pt idx="35">
                        <c:v>66.118819776714503</c:v>
                      </c:pt>
                      <c:pt idx="36">
                        <c:v>66.270334928229701</c:v>
                      </c:pt>
                      <c:pt idx="37">
                        <c:v>65.612440191387606</c:v>
                      </c:pt>
                      <c:pt idx="38">
                        <c:v>65.461190855927697</c:v>
                      </c:pt>
                      <c:pt idx="39">
                        <c:v>67.263423710792097</c:v>
                      </c:pt>
                      <c:pt idx="40">
                        <c:v>65.322966507177</c:v>
                      </c:pt>
                      <c:pt idx="41">
                        <c:v>65.527910685805395</c:v>
                      </c:pt>
                      <c:pt idx="42">
                        <c:v>65.013024986709198</c:v>
                      </c:pt>
                      <c:pt idx="43">
                        <c:v>65.523923444976106</c:v>
                      </c:pt>
                      <c:pt idx="44">
                        <c:v>65.070441254651797</c:v>
                      </c:pt>
                      <c:pt idx="45">
                        <c:v>66.574694311536405</c:v>
                      </c:pt>
                      <c:pt idx="46">
                        <c:v>66.574694311536405</c:v>
                      </c:pt>
                      <c:pt idx="47">
                        <c:v>66.660818713450297</c:v>
                      </c:pt>
                      <c:pt idx="48">
                        <c:v>66.908825093035603</c:v>
                      </c:pt>
                      <c:pt idx="49">
                        <c:v>66.908825093035603</c:v>
                      </c:pt>
                      <c:pt idx="50">
                        <c:v>66.713450292397695</c:v>
                      </c:pt>
                      <c:pt idx="51">
                        <c:v>66.138490164806001</c:v>
                      </c:pt>
                      <c:pt idx="52">
                        <c:v>66.5536948431685</c:v>
                      </c:pt>
                      <c:pt idx="53">
                        <c:v>66.089845826687906</c:v>
                      </c:pt>
                      <c:pt idx="54">
                        <c:v>65.897660818713405</c:v>
                      </c:pt>
                      <c:pt idx="55">
                        <c:v>66.128920786815499</c:v>
                      </c:pt>
                      <c:pt idx="56">
                        <c:v>65.819776714513594</c:v>
                      </c:pt>
                      <c:pt idx="57">
                        <c:v>65.945507708665602</c:v>
                      </c:pt>
                      <c:pt idx="58">
                        <c:v>65.673577884104205</c:v>
                      </c:pt>
                      <c:pt idx="59">
                        <c:v>66.503455608718795</c:v>
                      </c:pt>
                      <c:pt idx="60">
                        <c:v>66.8455608718767</c:v>
                      </c:pt>
                      <c:pt idx="61">
                        <c:v>66.8455608718767</c:v>
                      </c:pt>
                      <c:pt idx="62">
                        <c:v>66.905901116427401</c:v>
                      </c:pt>
                      <c:pt idx="63">
                        <c:v>60.67889420521</c:v>
                      </c:pt>
                      <c:pt idx="64">
                        <c:v>67.212918660287102</c:v>
                      </c:pt>
                      <c:pt idx="65">
                        <c:v>65.937267410951605</c:v>
                      </c:pt>
                      <c:pt idx="66">
                        <c:v>62.158160552897399</c:v>
                      </c:pt>
                      <c:pt idx="67">
                        <c:v>62.628389154704898</c:v>
                      </c:pt>
                      <c:pt idx="68">
                        <c:v>63.8809144072302</c:v>
                      </c:pt>
                      <c:pt idx="69">
                        <c:v>63.8809144072302</c:v>
                      </c:pt>
                      <c:pt idx="70">
                        <c:v>64.905103668261603</c:v>
                      </c:pt>
                      <c:pt idx="71">
                        <c:v>66.570972886762405</c:v>
                      </c:pt>
                      <c:pt idx="72">
                        <c:v>66.7796384901648</c:v>
                      </c:pt>
                      <c:pt idx="73">
                        <c:v>66.7796384901648</c:v>
                      </c:pt>
                      <c:pt idx="74">
                        <c:v>66.276714513556598</c:v>
                      </c:pt>
                      <c:pt idx="75">
                        <c:v>65.147527910685795</c:v>
                      </c:pt>
                      <c:pt idx="76">
                        <c:v>66.8314726209463</c:v>
                      </c:pt>
                      <c:pt idx="77">
                        <c:v>67.210526315789494</c:v>
                      </c:pt>
                      <c:pt idx="78">
                        <c:v>65.956406166932496</c:v>
                      </c:pt>
                      <c:pt idx="79">
                        <c:v>65.846624136097802</c:v>
                      </c:pt>
                      <c:pt idx="80">
                        <c:v>65.774056353003701</c:v>
                      </c:pt>
                      <c:pt idx="81">
                        <c:v>65.282828282828305</c:v>
                      </c:pt>
                      <c:pt idx="82">
                        <c:v>65.282828282828305</c:v>
                      </c:pt>
                      <c:pt idx="83">
                        <c:v>63.5988835725678</c:v>
                      </c:pt>
                      <c:pt idx="84">
                        <c:v>63.5988835725678</c:v>
                      </c:pt>
                      <c:pt idx="85">
                        <c:v>63.641414141414103</c:v>
                      </c:pt>
                      <c:pt idx="86">
                        <c:v>63.820308346624103</c:v>
                      </c:pt>
                      <c:pt idx="87">
                        <c:v>64.936735778840998</c:v>
                      </c:pt>
                      <c:pt idx="88">
                        <c:v>64.936735778840998</c:v>
                      </c:pt>
                      <c:pt idx="89">
                        <c:v>65.242690058479496</c:v>
                      </c:pt>
                      <c:pt idx="90">
                        <c:v>65.242690058479496</c:v>
                      </c:pt>
                      <c:pt idx="91">
                        <c:v>65.242690058479496</c:v>
                      </c:pt>
                      <c:pt idx="92">
                        <c:v>65.233652312599702</c:v>
                      </c:pt>
                      <c:pt idx="93">
                        <c:v>64.685273790536996</c:v>
                      </c:pt>
                      <c:pt idx="94">
                        <c:v>63.591174906964397</c:v>
                      </c:pt>
                      <c:pt idx="95">
                        <c:v>63.591174906964397</c:v>
                      </c:pt>
                      <c:pt idx="96">
                        <c:v>63.887559808612401</c:v>
                      </c:pt>
                      <c:pt idx="97">
                        <c:v>63.9340776182881</c:v>
                      </c:pt>
                      <c:pt idx="98">
                        <c:v>63.9340776182881</c:v>
                      </c:pt>
                      <c:pt idx="99">
                        <c:v>62.747740563530002</c:v>
                      </c:pt>
                      <c:pt idx="100">
                        <c:v>63.627060074428499</c:v>
                      </c:pt>
                      <c:pt idx="101">
                        <c:v>64.414938862307295</c:v>
                      </c:pt>
                      <c:pt idx="102">
                        <c:v>64.414938862307295</c:v>
                      </c:pt>
                      <c:pt idx="103">
                        <c:v>64.414938862307295</c:v>
                      </c:pt>
                      <c:pt idx="104">
                        <c:v>66.335725677830894</c:v>
                      </c:pt>
                      <c:pt idx="105">
                        <c:v>64.526049973418395</c:v>
                      </c:pt>
                      <c:pt idx="106">
                        <c:v>65.742158426369002</c:v>
                      </c:pt>
                      <c:pt idx="107">
                        <c:v>66.314726209463004</c:v>
                      </c:pt>
                      <c:pt idx="108">
                        <c:v>65.478203083466198</c:v>
                      </c:pt>
                      <c:pt idx="109">
                        <c:v>65.478203083466198</c:v>
                      </c:pt>
                      <c:pt idx="110">
                        <c:v>62.634237107921301</c:v>
                      </c:pt>
                      <c:pt idx="111">
                        <c:v>63.503987240829296</c:v>
                      </c:pt>
                      <c:pt idx="112">
                        <c:v>63.232057416267899</c:v>
                      </c:pt>
                      <c:pt idx="113">
                        <c:v>62.976874003189799</c:v>
                      </c:pt>
                      <c:pt idx="114">
                        <c:v>62.976874003189799</c:v>
                      </c:pt>
                      <c:pt idx="115">
                        <c:v>60.9694311536417</c:v>
                      </c:pt>
                      <c:pt idx="116">
                        <c:v>62.572567783094101</c:v>
                      </c:pt>
                      <c:pt idx="117">
                        <c:v>62.572567783094101</c:v>
                      </c:pt>
                      <c:pt idx="118">
                        <c:v>63.250132908027602</c:v>
                      </c:pt>
                      <c:pt idx="119">
                        <c:v>64.339447102605007</c:v>
                      </c:pt>
                      <c:pt idx="120">
                        <c:v>64.339447102605007</c:v>
                      </c:pt>
                      <c:pt idx="121">
                        <c:v>64.339447102605007</c:v>
                      </c:pt>
                      <c:pt idx="122">
                        <c:v>63.496544391281198</c:v>
                      </c:pt>
                      <c:pt idx="123">
                        <c:v>63.496544391281198</c:v>
                      </c:pt>
                      <c:pt idx="124">
                        <c:v>63.496544391281198</c:v>
                      </c:pt>
                      <c:pt idx="125">
                        <c:v>61.847421584263699</c:v>
                      </c:pt>
                      <c:pt idx="126">
                        <c:v>61.847421584263699</c:v>
                      </c:pt>
                      <c:pt idx="127">
                        <c:v>62.411749069643797</c:v>
                      </c:pt>
                      <c:pt idx="128">
                        <c:v>62.411749069643797</c:v>
                      </c:pt>
                      <c:pt idx="129">
                        <c:v>63.227006911217401</c:v>
                      </c:pt>
                      <c:pt idx="130">
                        <c:v>61.306751727804397</c:v>
                      </c:pt>
                      <c:pt idx="131">
                        <c:v>61.306751727804397</c:v>
                      </c:pt>
                      <c:pt idx="132">
                        <c:v>63.736044657097302</c:v>
                      </c:pt>
                      <c:pt idx="133">
                        <c:v>63.736044657097302</c:v>
                      </c:pt>
                      <c:pt idx="134">
                        <c:v>62.171451355661901</c:v>
                      </c:pt>
                      <c:pt idx="135">
                        <c:v>62.719032429558702</c:v>
                      </c:pt>
                      <c:pt idx="136">
                        <c:v>64.506645401382201</c:v>
                      </c:pt>
                      <c:pt idx="137">
                        <c:v>66.7325890483785</c:v>
                      </c:pt>
                      <c:pt idx="138">
                        <c:v>66.327751196172201</c:v>
                      </c:pt>
                      <c:pt idx="139">
                        <c:v>66.535619351408798</c:v>
                      </c:pt>
                      <c:pt idx="140">
                        <c:v>65.780170122275393</c:v>
                      </c:pt>
                      <c:pt idx="141">
                        <c:v>66.526049973418395</c:v>
                      </c:pt>
                      <c:pt idx="142">
                        <c:v>67.420520999468394</c:v>
                      </c:pt>
                      <c:pt idx="143">
                        <c:v>65.680223285486406</c:v>
                      </c:pt>
                      <c:pt idx="144">
                        <c:v>65.172780435938293</c:v>
                      </c:pt>
                      <c:pt idx="145">
                        <c:v>65.172780435938293</c:v>
                      </c:pt>
                      <c:pt idx="146">
                        <c:v>65.172780435938293</c:v>
                      </c:pt>
                      <c:pt idx="147">
                        <c:v>46.601807549176002</c:v>
                      </c:pt>
                      <c:pt idx="148">
                        <c:v>55.402445507708698</c:v>
                      </c:pt>
                      <c:pt idx="149">
                        <c:v>60.866826156299801</c:v>
                      </c:pt>
                      <c:pt idx="150">
                        <c:v>62.8705475810739</c:v>
                      </c:pt>
                      <c:pt idx="151">
                        <c:v>65.546783625730995</c:v>
                      </c:pt>
                      <c:pt idx="152">
                        <c:v>66.181552365762897</c:v>
                      </c:pt>
                      <c:pt idx="153">
                        <c:v>67.106060606060595</c:v>
                      </c:pt>
                      <c:pt idx="154">
                        <c:v>69.372674109516197</c:v>
                      </c:pt>
                      <c:pt idx="155">
                        <c:v>68.400318979266302</c:v>
                      </c:pt>
                      <c:pt idx="156">
                        <c:v>66.611908559276998</c:v>
                      </c:pt>
                      <c:pt idx="157">
                        <c:v>66.468633705475796</c:v>
                      </c:pt>
                      <c:pt idx="158">
                        <c:v>66.439128123338605</c:v>
                      </c:pt>
                      <c:pt idx="159">
                        <c:v>65.739500265816105</c:v>
                      </c:pt>
                      <c:pt idx="160">
                        <c:v>64.619883040935704</c:v>
                      </c:pt>
                      <c:pt idx="161">
                        <c:v>60.976608187134502</c:v>
                      </c:pt>
                      <c:pt idx="162">
                        <c:v>62.601807549176002</c:v>
                      </c:pt>
                      <c:pt idx="163">
                        <c:v>67.057682083997904</c:v>
                      </c:pt>
                      <c:pt idx="164">
                        <c:v>67.057682083997904</c:v>
                      </c:pt>
                      <c:pt idx="165">
                        <c:v>67.070707070707101</c:v>
                      </c:pt>
                      <c:pt idx="166">
                        <c:v>65.886762360446596</c:v>
                      </c:pt>
                      <c:pt idx="167">
                        <c:v>65.886762360446596</c:v>
                      </c:pt>
                      <c:pt idx="168">
                        <c:v>59.778043593833097</c:v>
                      </c:pt>
                      <c:pt idx="169">
                        <c:v>62.138224348750697</c:v>
                      </c:pt>
                      <c:pt idx="170">
                        <c:v>62.986177565124898</c:v>
                      </c:pt>
                      <c:pt idx="171">
                        <c:v>64.472620946305199</c:v>
                      </c:pt>
                      <c:pt idx="172">
                        <c:v>65.3333333333333</c:v>
                      </c:pt>
                      <c:pt idx="173">
                        <c:v>63.385964912280699</c:v>
                      </c:pt>
                      <c:pt idx="174">
                        <c:v>64.082934609250401</c:v>
                      </c:pt>
                      <c:pt idx="175">
                        <c:v>65.855396065922406</c:v>
                      </c:pt>
                      <c:pt idx="176">
                        <c:v>64.313131313131294</c:v>
                      </c:pt>
                      <c:pt idx="177">
                        <c:v>63.263955342902698</c:v>
                      </c:pt>
                      <c:pt idx="178">
                        <c:v>67.0225943646996</c:v>
                      </c:pt>
                      <c:pt idx="179">
                        <c:v>64.660287081339703</c:v>
                      </c:pt>
                      <c:pt idx="180">
                        <c:v>65.563795853269497</c:v>
                      </c:pt>
                      <c:pt idx="181">
                        <c:v>65.093301435406701</c:v>
                      </c:pt>
                      <c:pt idx="182">
                        <c:v>66.291068580542301</c:v>
                      </c:pt>
                      <c:pt idx="183">
                        <c:v>65.984051036682601</c:v>
                      </c:pt>
                      <c:pt idx="184">
                        <c:v>65.468367889420506</c:v>
                      </c:pt>
                      <c:pt idx="185">
                        <c:v>66.188197767145098</c:v>
                      </c:pt>
                      <c:pt idx="186">
                        <c:v>64.7918660287081</c:v>
                      </c:pt>
                      <c:pt idx="187">
                        <c:v>64.7918660287081</c:v>
                      </c:pt>
                      <c:pt idx="188">
                        <c:v>65.353269537480102</c:v>
                      </c:pt>
                      <c:pt idx="189">
                        <c:v>66.194577352472095</c:v>
                      </c:pt>
                      <c:pt idx="190">
                        <c:v>65.9096225412015</c:v>
                      </c:pt>
                      <c:pt idx="191">
                        <c:v>64.944976076554994</c:v>
                      </c:pt>
                      <c:pt idx="192">
                        <c:v>64.924508240297698</c:v>
                      </c:pt>
                      <c:pt idx="193">
                        <c:v>64.924508240297698</c:v>
                      </c:pt>
                      <c:pt idx="194">
                        <c:v>66.813662945241902</c:v>
                      </c:pt>
                      <c:pt idx="195">
                        <c:v>65.485911749069601</c:v>
                      </c:pt>
                      <c:pt idx="196">
                        <c:v>64.346358320042498</c:v>
                      </c:pt>
                      <c:pt idx="197">
                        <c:v>64.346358320042498</c:v>
                      </c:pt>
                      <c:pt idx="198">
                        <c:v>66.318713450292407</c:v>
                      </c:pt>
                      <c:pt idx="199">
                        <c:v>66.194577352472095</c:v>
                      </c:pt>
                      <c:pt idx="200">
                        <c:v>66.194577352472095</c:v>
                      </c:pt>
                      <c:pt idx="201">
                        <c:v>65.798777246145704</c:v>
                      </c:pt>
                      <c:pt idx="202">
                        <c:v>66.214247740563493</c:v>
                      </c:pt>
                      <c:pt idx="203">
                        <c:v>68.627060074428499</c:v>
                      </c:pt>
                      <c:pt idx="204">
                        <c:v>68.627060074428499</c:v>
                      </c:pt>
                      <c:pt idx="205">
                        <c:v>68.129186602870803</c:v>
                      </c:pt>
                      <c:pt idx="206">
                        <c:v>68.376129718235006</c:v>
                      </c:pt>
                      <c:pt idx="207">
                        <c:v>68.110047846889998</c:v>
                      </c:pt>
                      <c:pt idx="208">
                        <c:v>68.353003721424798</c:v>
                      </c:pt>
                      <c:pt idx="209">
                        <c:v>67.196172248803805</c:v>
                      </c:pt>
                      <c:pt idx="210">
                        <c:v>68.148325358851693</c:v>
                      </c:pt>
                      <c:pt idx="211">
                        <c:v>68.148325358851693</c:v>
                      </c:pt>
                      <c:pt idx="212">
                        <c:v>67.9077618288145</c:v>
                      </c:pt>
                      <c:pt idx="213">
                        <c:v>68.166135034556106</c:v>
                      </c:pt>
                      <c:pt idx="214">
                        <c:v>68.752525252525203</c:v>
                      </c:pt>
                      <c:pt idx="215">
                        <c:v>64.679691653375897</c:v>
                      </c:pt>
                      <c:pt idx="216">
                        <c:v>64.796650717703301</c:v>
                      </c:pt>
                      <c:pt idx="217">
                        <c:v>64.796650717703301</c:v>
                      </c:pt>
                      <c:pt idx="218">
                        <c:v>64.796650717703301</c:v>
                      </c:pt>
                      <c:pt idx="219">
                        <c:v>64.170122275385395</c:v>
                      </c:pt>
                      <c:pt idx="220">
                        <c:v>58.336257309941502</c:v>
                      </c:pt>
                      <c:pt idx="221">
                        <c:v>60.157097288676198</c:v>
                      </c:pt>
                      <c:pt idx="222">
                        <c:v>64.816321105794799</c:v>
                      </c:pt>
                      <c:pt idx="223">
                        <c:v>64.816321105794799</c:v>
                      </c:pt>
                      <c:pt idx="224">
                        <c:v>64.816321105794799</c:v>
                      </c:pt>
                      <c:pt idx="225">
                        <c:v>63.629186602870803</c:v>
                      </c:pt>
                      <c:pt idx="226">
                        <c:v>58.307283359914898</c:v>
                      </c:pt>
                      <c:pt idx="227">
                        <c:v>62.019670388091399</c:v>
                      </c:pt>
                      <c:pt idx="228">
                        <c:v>64.559011164274295</c:v>
                      </c:pt>
                      <c:pt idx="229">
                        <c:v>65.452684742158397</c:v>
                      </c:pt>
                      <c:pt idx="230">
                        <c:v>65.452684742158397</c:v>
                      </c:pt>
                      <c:pt idx="231">
                        <c:v>63.731791600212702</c:v>
                      </c:pt>
                      <c:pt idx="232">
                        <c:v>63.524455077086699</c:v>
                      </c:pt>
                      <c:pt idx="233">
                        <c:v>63.219298245613999</c:v>
                      </c:pt>
                      <c:pt idx="234">
                        <c:v>63.487240829346099</c:v>
                      </c:pt>
                      <c:pt idx="235">
                        <c:v>64.652844231791605</c:v>
                      </c:pt>
                      <c:pt idx="236">
                        <c:v>64.294258373205693</c:v>
                      </c:pt>
                      <c:pt idx="237">
                        <c:v>64.294258373205693</c:v>
                      </c:pt>
                      <c:pt idx="238">
                        <c:v>65.584263689526907</c:v>
                      </c:pt>
                      <c:pt idx="239">
                        <c:v>64.105528973950001</c:v>
                      </c:pt>
                      <c:pt idx="240">
                        <c:v>63.780435938330697</c:v>
                      </c:pt>
                      <c:pt idx="241">
                        <c:v>64.35778841042</c:v>
                      </c:pt>
                      <c:pt idx="242">
                        <c:v>63.965709728867601</c:v>
                      </c:pt>
                      <c:pt idx="243">
                        <c:v>62.831738437001597</c:v>
                      </c:pt>
                      <c:pt idx="244">
                        <c:v>63.186602870813402</c:v>
                      </c:pt>
                      <c:pt idx="245">
                        <c:v>63.186602870813402</c:v>
                      </c:pt>
                      <c:pt idx="246">
                        <c:v>62.483519404572</c:v>
                      </c:pt>
                      <c:pt idx="247">
                        <c:v>62.389154704944197</c:v>
                      </c:pt>
                      <c:pt idx="248">
                        <c:v>66.953748006379598</c:v>
                      </c:pt>
                      <c:pt idx="249">
                        <c:v>66.953748006379598</c:v>
                      </c:pt>
                      <c:pt idx="250">
                        <c:v>65.714247740563493</c:v>
                      </c:pt>
                      <c:pt idx="251">
                        <c:v>68.656034024455096</c:v>
                      </c:pt>
                      <c:pt idx="252">
                        <c:v>66.977671451355704</c:v>
                      </c:pt>
                      <c:pt idx="253">
                        <c:v>67.284423179160001</c:v>
                      </c:pt>
                      <c:pt idx="254">
                        <c:v>67.284423179160001</c:v>
                      </c:pt>
                      <c:pt idx="255">
                        <c:v>67.284423179160001</c:v>
                      </c:pt>
                      <c:pt idx="256">
                        <c:v>60.990696438064901</c:v>
                      </c:pt>
                      <c:pt idx="257">
                        <c:v>63.723285486443402</c:v>
                      </c:pt>
                      <c:pt idx="258">
                        <c:v>63.036948431685303</c:v>
                      </c:pt>
                      <c:pt idx="259">
                        <c:v>65.4218500797448</c:v>
                      </c:pt>
                      <c:pt idx="260">
                        <c:v>67.1459330143541</c:v>
                      </c:pt>
                      <c:pt idx="261">
                        <c:v>67.1459330143541</c:v>
                      </c:pt>
                      <c:pt idx="262">
                        <c:v>67.596225412014903</c:v>
                      </c:pt>
                      <c:pt idx="263">
                        <c:v>65.910154173312094</c:v>
                      </c:pt>
                      <c:pt idx="264">
                        <c:v>66.494683678894205</c:v>
                      </c:pt>
                      <c:pt idx="265">
                        <c:v>66.494683678894205</c:v>
                      </c:pt>
                      <c:pt idx="266">
                        <c:v>65.023125996810194</c:v>
                      </c:pt>
                      <c:pt idx="267">
                        <c:v>67.2448165869219</c:v>
                      </c:pt>
                      <c:pt idx="268">
                        <c:v>67.369218500797402</c:v>
                      </c:pt>
                      <c:pt idx="269">
                        <c:v>67.369218500797402</c:v>
                      </c:pt>
                      <c:pt idx="270">
                        <c:v>67.104997341839507</c:v>
                      </c:pt>
                      <c:pt idx="271">
                        <c:v>67.441254651780994</c:v>
                      </c:pt>
                      <c:pt idx="272">
                        <c:v>67.441254651780994</c:v>
                      </c:pt>
                      <c:pt idx="273">
                        <c:v>67.441254651780994</c:v>
                      </c:pt>
                      <c:pt idx="274">
                        <c:v>66.511961722487996</c:v>
                      </c:pt>
                      <c:pt idx="275">
                        <c:v>64.997607655502406</c:v>
                      </c:pt>
                      <c:pt idx="276">
                        <c:v>64.997607655502406</c:v>
                      </c:pt>
                      <c:pt idx="277">
                        <c:v>64.017012227538501</c:v>
                      </c:pt>
                      <c:pt idx="278">
                        <c:v>64.934343434343404</c:v>
                      </c:pt>
                      <c:pt idx="279">
                        <c:v>64.934343434343404</c:v>
                      </c:pt>
                      <c:pt idx="280">
                        <c:v>65.955608718766598</c:v>
                      </c:pt>
                      <c:pt idx="281">
                        <c:v>65.955608718766598</c:v>
                      </c:pt>
                      <c:pt idx="282">
                        <c:v>65.615364167995807</c:v>
                      </c:pt>
                      <c:pt idx="283">
                        <c:v>64.284954811270595</c:v>
                      </c:pt>
                      <c:pt idx="284">
                        <c:v>64.882775119617193</c:v>
                      </c:pt>
                      <c:pt idx="285">
                        <c:v>66.276182881446005</c:v>
                      </c:pt>
                      <c:pt idx="286">
                        <c:v>65.648591174906997</c:v>
                      </c:pt>
                      <c:pt idx="287">
                        <c:v>65.509835194045706</c:v>
                      </c:pt>
                      <c:pt idx="288">
                        <c:v>65.517012227538501</c:v>
                      </c:pt>
                      <c:pt idx="289">
                        <c:v>65.517012227538501</c:v>
                      </c:pt>
                      <c:pt idx="290">
                        <c:v>66.807283359914905</c:v>
                      </c:pt>
                      <c:pt idx="291">
                        <c:v>67.031366294524204</c:v>
                      </c:pt>
                      <c:pt idx="292">
                        <c:v>65.963317384370001</c:v>
                      </c:pt>
                      <c:pt idx="293">
                        <c:v>65.8926103136629</c:v>
                      </c:pt>
                      <c:pt idx="294">
                        <c:v>65.8926103136629</c:v>
                      </c:pt>
                      <c:pt idx="295">
                        <c:v>65.368952684742197</c:v>
                      </c:pt>
                      <c:pt idx="296">
                        <c:v>65.141148325358898</c:v>
                      </c:pt>
                      <c:pt idx="297">
                        <c:v>65.141148325358898</c:v>
                      </c:pt>
                      <c:pt idx="298">
                        <c:v>64.223019670388098</c:v>
                      </c:pt>
                      <c:pt idx="299">
                        <c:v>62.657628920786799</c:v>
                      </c:pt>
                      <c:pt idx="300">
                        <c:v>62.657628920786799</c:v>
                      </c:pt>
                      <c:pt idx="301">
                        <c:v>62.657628920786799</c:v>
                      </c:pt>
                      <c:pt idx="302">
                        <c:v>62.620148856991001</c:v>
                      </c:pt>
                      <c:pt idx="303">
                        <c:v>57.687666135034597</c:v>
                      </c:pt>
                      <c:pt idx="304">
                        <c:v>62.376129718234999</c:v>
                      </c:pt>
                      <c:pt idx="305">
                        <c:v>62.707868155236604</c:v>
                      </c:pt>
                      <c:pt idx="306">
                        <c:v>62.884104199893699</c:v>
                      </c:pt>
                      <c:pt idx="307">
                        <c:v>66.022062732589006</c:v>
                      </c:pt>
                      <c:pt idx="308">
                        <c:v>66.022062732589006</c:v>
                      </c:pt>
                      <c:pt idx="309">
                        <c:v>63.732854864433797</c:v>
                      </c:pt>
                      <c:pt idx="310">
                        <c:v>61.702286018075498</c:v>
                      </c:pt>
                      <c:pt idx="311">
                        <c:v>61.702286018075498</c:v>
                      </c:pt>
                      <c:pt idx="312">
                        <c:v>61.702286018075498</c:v>
                      </c:pt>
                      <c:pt idx="313">
                        <c:v>58.719829877724599</c:v>
                      </c:pt>
                      <c:pt idx="314">
                        <c:v>58.719829877724599</c:v>
                      </c:pt>
                      <c:pt idx="315">
                        <c:v>58.719829877724599</c:v>
                      </c:pt>
                      <c:pt idx="316">
                        <c:v>61.534024455077102</c:v>
                      </c:pt>
                      <c:pt idx="317">
                        <c:v>63.458798511430103</c:v>
                      </c:pt>
                      <c:pt idx="318">
                        <c:v>63.458798511430103</c:v>
                      </c:pt>
                      <c:pt idx="319">
                        <c:v>65.077884104199896</c:v>
                      </c:pt>
                      <c:pt idx="320">
                        <c:v>64.363902179691706</c:v>
                      </c:pt>
                      <c:pt idx="321">
                        <c:v>64.094364699627903</c:v>
                      </c:pt>
                      <c:pt idx="322">
                        <c:v>63.120414673046298</c:v>
                      </c:pt>
                      <c:pt idx="323">
                        <c:v>63.919191919191903</c:v>
                      </c:pt>
                      <c:pt idx="324">
                        <c:v>64.357256778309406</c:v>
                      </c:pt>
                      <c:pt idx="325">
                        <c:v>64.001860712387</c:v>
                      </c:pt>
                      <c:pt idx="326">
                        <c:v>62.163742690058498</c:v>
                      </c:pt>
                      <c:pt idx="327">
                        <c:v>63.8003721424774</c:v>
                      </c:pt>
                      <c:pt idx="328">
                        <c:v>63.4688995215311</c:v>
                      </c:pt>
                      <c:pt idx="329">
                        <c:v>63.4688995215311</c:v>
                      </c:pt>
                      <c:pt idx="330">
                        <c:v>64.569112174375306</c:v>
                      </c:pt>
                      <c:pt idx="331">
                        <c:v>63.885699096225402</c:v>
                      </c:pt>
                      <c:pt idx="332">
                        <c:v>63.885699096225402</c:v>
                      </c:pt>
                      <c:pt idx="333">
                        <c:v>62.458532695374799</c:v>
                      </c:pt>
                      <c:pt idx="334">
                        <c:v>61.914938862307302</c:v>
                      </c:pt>
                      <c:pt idx="335">
                        <c:v>61.914938862307302</c:v>
                      </c:pt>
                      <c:pt idx="336">
                        <c:v>61.914938862307302</c:v>
                      </c:pt>
                      <c:pt idx="337">
                        <c:v>62.874534821903197</c:v>
                      </c:pt>
                      <c:pt idx="338">
                        <c:v>62.874534821903197</c:v>
                      </c:pt>
                      <c:pt idx="339">
                        <c:v>62.874534821903197</c:v>
                      </c:pt>
                      <c:pt idx="340">
                        <c:v>62.874534821903197</c:v>
                      </c:pt>
                      <c:pt idx="341">
                        <c:v>62.3455608718767</c:v>
                      </c:pt>
                      <c:pt idx="342">
                        <c:v>59.120148856991001</c:v>
                      </c:pt>
                      <c:pt idx="343">
                        <c:v>59.120148856991001</c:v>
                      </c:pt>
                      <c:pt idx="344">
                        <c:v>59.120148856991001</c:v>
                      </c:pt>
                      <c:pt idx="345">
                        <c:v>58.752525252525302</c:v>
                      </c:pt>
                      <c:pt idx="346">
                        <c:v>60.462519936204103</c:v>
                      </c:pt>
                      <c:pt idx="347">
                        <c:v>61.216640085061101</c:v>
                      </c:pt>
                      <c:pt idx="348">
                        <c:v>61.216640085061101</c:v>
                      </c:pt>
                      <c:pt idx="349">
                        <c:v>62.631047315257803</c:v>
                      </c:pt>
                      <c:pt idx="350">
                        <c:v>61.025784157363098</c:v>
                      </c:pt>
                      <c:pt idx="351">
                        <c:v>65.762360446570995</c:v>
                      </c:pt>
                      <c:pt idx="352">
                        <c:v>65.762360446570995</c:v>
                      </c:pt>
                      <c:pt idx="353">
                        <c:v>65.762360446570995</c:v>
                      </c:pt>
                      <c:pt idx="354">
                        <c:v>65.327485380116997</c:v>
                      </c:pt>
                      <c:pt idx="355">
                        <c:v>65.8437001594896</c:v>
                      </c:pt>
                      <c:pt idx="356">
                        <c:v>66.865762892078706</c:v>
                      </c:pt>
                      <c:pt idx="357">
                        <c:v>67.865762892078706</c:v>
                      </c:pt>
                      <c:pt idx="358">
                        <c:v>66.837586390217993</c:v>
                      </c:pt>
                      <c:pt idx="359">
                        <c:v>68.715045188729405</c:v>
                      </c:pt>
                      <c:pt idx="360">
                        <c:v>67.372408293460893</c:v>
                      </c:pt>
                      <c:pt idx="361">
                        <c:v>69.058213716108497</c:v>
                      </c:pt>
                      <c:pt idx="362">
                        <c:v>67.842371079213194</c:v>
                      </c:pt>
                      <c:pt idx="363">
                        <c:v>67.842371079213194</c:v>
                      </c:pt>
                      <c:pt idx="364">
                        <c:v>68.464114832535898</c:v>
                      </c:pt>
                      <c:pt idx="365">
                        <c:v>68.365762892078706</c:v>
                      </c:pt>
                      <c:pt idx="366">
                        <c:v>68.365762892078706</c:v>
                      </c:pt>
                      <c:pt idx="367">
                        <c:v>67.593035619351397</c:v>
                      </c:pt>
                      <c:pt idx="368">
                        <c:v>61.018607123870297</c:v>
                      </c:pt>
                      <c:pt idx="369">
                        <c:v>44.986709197235498</c:v>
                      </c:pt>
                      <c:pt idx="370">
                        <c:v>57.167729930887802</c:v>
                      </c:pt>
                      <c:pt idx="371">
                        <c:v>63.654970760233901</c:v>
                      </c:pt>
                      <c:pt idx="372">
                        <c:v>64.1318447634237</c:v>
                      </c:pt>
                      <c:pt idx="373">
                        <c:v>64.715576820839999</c:v>
                      </c:pt>
                      <c:pt idx="374">
                        <c:v>61.468367889420499</c:v>
                      </c:pt>
                      <c:pt idx="375">
                        <c:v>62.184742158426403</c:v>
                      </c:pt>
                      <c:pt idx="376">
                        <c:v>63.820308346624103</c:v>
                      </c:pt>
                      <c:pt idx="377">
                        <c:v>60.976608187134502</c:v>
                      </c:pt>
                      <c:pt idx="378">
                        <c:v>62.857522594364703</c:v>
                      </c:pt>
                      <c:pt idx="379">
                        <c:v>49.8022328548644</c:v>
                      </c:pt>
                      <c:pt idx="380">
                        <c:v>61.202286018075498</c:v>
                      </c:pt>
                      <c:pt idx="381">
                        <c:v>61.328017012227498</c:v>
                      </c:pt>
                      <c:pt idx="382">
                        <c:v>62.389154704944197</c:v>
                      </c:pt>
                      <c:pt idx="383">
                        <c:v>37.320308346624103</c:v>
                      </c:pt>
                      <c:pt idx="384">
                        <c:v>58.260499734183902</c:v>
                      </c:pt>
                      <c:pt idx="385">
                        <c:v>58.6214779372674</c:v>
                      </c:pt>
                      <c:pt idx="386">
                        <c:v>63.633173843700199</c:v>
                      </c:pt>
                      <c:pt idx="387">
                        <c:v>63.664540138224297</c:v>
                      </c:pt>
                      <c:pt idx="388">
                        <c:v>64.197235513025007</c:v>
                      </c:pt>
                      <c:pt idx="389">
                        <c:v>53.995215311004799</c:v>
                      </c:pt>
                      <c:pt idx="390">
                        <c:v>56.299574694311502</c:v>
                      </c:pt>
                      <c:pt idx="391">
                        <c:v>62.359914938862303</c:v>
                      </c:pt>
                      <c:pt idx="392">
                        <c:v>63.424242424242401</c:v>
                      </c:pt>
                      <c:pt idx="393">
                        <c:v>64.501860712387</c:v>
                      </c:pt>
                      <c:pt idx="394">
                        <c:v>64.930090377458797</c:v>
                      </c:pt>
                      <c:pt idx="395">
                        <c:v>64.930090377458797</c:v>
                      </c:pt>
                      <c:pt idx="396">
                        <c:v>64.930090377458797</c:v>
                      </c:pt>
                      <c:pt idx="397">
                        <c:v>65.280170122275393</c:v>
                      </c:pt>
                      <c:pt idx="398">
                        <c:v>65.627325890483803</c:v>
                      </c:pt>
                      <c:pt idx="399">
                        <c:v>65.583732057416299</c:v>
                      </c:pt>
                      <c:pt idx="400">
                        <c:v>66.599415204678394</c:v>
                      </c:pt>
                      <c:pt idx="401">
                        <c:v>66.599415204678394</c:v>
                      </c:pt>
                      <c:pt idx="402">
                        <c:v>66.599415204678394</c:v>
                      </c:pt>
                      <c:pt idx="403">
                        <c:v>65.625730994152093</c:v>
                      </c:pt>
                      <c:pt idx="404">
                        <c:v>61.0372142477406</c:v>
                      </c:pt>
                      <c:pt idx="405">
                        <c:v>64.345295055821396</c:v>
                      </c:pt>
                      <c:pt idx="406">
                        <c:v>64.345295055821396</c:v>
                      </c:pt>
                      <c:pt idx="407">
                        <c:v>64.345295055821396</c:v>
                      </c:pt>
                      <c:pt idx="408">
                        <c:v>64.345295055821396</c:v>
                      </c:pt>
                      <c:pt idx="409">
                        <c:v>66.678628389154696</c:v>
                      </c:pt>
                      <c:pt idx="410">
                        <c:v>64.917065390749599</c:v>
                      </c:pt>
                      <c:pt idx="411">
                        <c:v>63.425571504518899</c:v>
                      </c:pt>
                      <c:pt idx="412">
                        <c:v>64.703880914407193</c:v>
                      </c:pt>
                      <c:pt idx="413">
                        <c:v>66.498405103668304</c:v>
                      </c:pt>
                      <c:pt idx="414">
                        <c:v>60.893673577884101</c:v>
                      </c:pt>
                      <c:pt idx="415">
                        <c:v>67.204944178628395</c:v>
                      </c:pt>
                      <c:pt idx="416">
                        <c:v>62.292663476873997</c:v>
                      </c:pt>
                      <c:pt idx="417">
                        <c:v>64.326156299840505</c:v>
                      </c:pt>
                      <c:pt idx="418">
                        <c:v>62.610845295055803</c:v>
                      </c:pt>
                      <c:pt idx="419">
                        <c:v>61.784157363104697</c:v>
                      </c:pt>
                      <c:pt idx="420">
                        <c:v>55.018607123870297</c:v>
                      </c:pt>
                      <c:pt idx="421">
                        <c:v>61.296916533758598</c:v>
                      </c:pt>
                      <c:pt idx="422">
                        <c:v>61.414673046251998</c:v>
                      </c:pt>
                      <c:pt idx="423">
                        <c:v>62.001594896331703</c:v>
                      </c:pt>
                      <c:pt idx="424">
                        <c:v>61.930090377458797</c:v>
                      </c:pt>
                      <c:pt idx="425">
                        <c:v>62.128389154704898</c:v>
                      </c:pt>
                      <c:pt idx="426">
                        <c:v>60.783625730994203</c:v>
                      </c:pt>
                      <c:pt idx="427">
                        <c:v>60.783625730994203</c:v>
                      </c:pt>
                      <c:pt idx="428">
                        <c:v>61.891547049441797</c:v>
                      </c:pt>
                      <c:pt idx="429">
                        <c:v>63.974747474747502</c:v>
                      </c:pt>
                      <c:pt idx="430">
                        <c:v>64.354598617756494</c:v>
                      </c:pt>
                      <c:pt idx="431">
                        <c:v>63.017012227538501</c:v>
                      </c:pt>
                      <c:pt idx="432">
                        <c:v>63.017012227538501</c:v>
                      </c:pt>
                      <c:pt idx="433">
                        <c:v>63.017012227538501</c:v>
                      </c:pt>
                      <c:pt idx="434">
                        <c:v>63.539340776182897</c:v>
                      </c:pt>
                      <c:pt idx="435">
                        <c:v>63.539340776182897</c:v>
                      </c:pt>
                      <c:pt idx="436">
                        <c:v>63.539340776182897</c:v>
                      </c:pt>
                      <c:pt idx="437">
                        <c:v>63.539340776182897</c:v>
                      </c:pt>
                      <c:pt idx="438">
                        <c:v>63.539340776182897</c:v>
                      </c:pt>
                      <c:pt idx="439">
                        <c:v>63.539340776182897</c:v>
                      </c:pt>
                      <c:pt idx="440">
                        <c:v>61.591440723019701</c:v>
                      </c:pt>
                      <c:pt idx="441">
                        <c:v>62.434875066453998</c:v>
                      </c:pt>
                      <c:pt idx="442">
                        <c:v>62.429027113237602</c:v>
                      </c:pt>
                      <c:pt idx="443">
                        <c:v>59.577884104199903</c:v>
                      </c:pt>
                      <c:pt idx="444">
                        <c:v>55.9792663476874</c:v>
                      </c:pt>
                      <c:pt idx="445">
                        <c:v>63.937001594896302</c:v>
                      </c:pt>
                      <c:pt idx="446">
                        <c:v>64.668793195109004</c:v>
                      </c:pt>
                      <c:pt idx="447">
                        <c:v>64.4566719829878</c:v>
                      </c:pt>
                      <c:pt idx="448">
                        <c:v>61.480595427963799</c:v>
                      </c:pt>
                      <c:pt idx="449">
                        <c:v>62.312333864965403</c:v>
                      </c:pt>
                      <c:pt idx="450">
                        <c:v>62.216374269005797</c:v>
                      </c:pt>
                      <c:pt idx="451">
                        <c:v>63.811536416799598</c:v>
                      </c:pt>
                      <c:pt idx="452">
                        <c:v>63.811536416799598</c:v>
                      </c:pt>
                      <c:pt idx="453">
                        <c:v>63.811536416799598</c:v>
                      </c:pt>
                      <c:pt idx="454">
                        <c:v>63.079744816586903</c:v>
                      </c:pt>
                      <c:pt idx="455">
                        <c:v>63.079744816586903</c:v>
                      </c:pt>
                      <c:pt idx="456">
                        <c:v>63.446039340776203</c:v>
                      </c:pt>
                      <c:pt idx="457">
                        <c:v>61.9572036150984</c:v>
                      </c:pt>
                      <c:pt idx="458">
                        <c:v>61.9572036150984</c:v>
                      </c:pt>
                      <c:pt idx="459">
                        <c:v>63.3931419457735</c:v>
                      </c:pt>
                      <c:pt idx="460">
                        <c:v>64.539074960127607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62</c:v>
                      </c:pt>
                      <c:pt idx="172">
                        <c:v>62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57</c:v>
                      </c:pt>
                      <c:pt idx="178">
                        <c:v>58</c:v>
                      </c:pt>
                      <c:pt idx="179">
                        <c:v>57</c:v>
                      </c:pt>
                      <c:pt idx="180">
                        <c:v>57</c:v>
                      </c:pt>
                      <c:pt idx="181">
                        <c:v>57</c:v>
                      </c:pt>
                      <c:pt idx="182">
                        <c:v>57</c:v>
                      </c:pt>
                      <c:pt idx="183">
                        <c:v>58</c:v>
                      </c:pt>
                      <c:pt idx="184">
                        <c:v>58</c:v>
                      </c:pt>
                      <c:pt idx="185">
                        <c:v>57</c:v>
                      </c:pt>
                      <c:pt idx="186">
                        <c:v>57</c:v>
                      </c:pt>
                      <c:pt idx="187">
                        <c:v>57</c:v>
                      </c:pt>
                      <c:pt idx="188">
                        <c:v>57</c:v>
                      </c:pt>
                      <c:pt idx="189">
                        <c:v>57</c:v>
                      </c:pt>
                      <c:pt idx="190">
                        <c:v>57</c:v>
                      </c:pt>
                      <c:pt idx="191">
                        <c:v>56</c:v>
                      </c:pt>
                      <c:pt idx="192">
                        <c:v>57</c:v>
                      </c:pt>
                      <c:pt idx="193">
                        <c:v>57</c:v>
                      </c:pt>
                      <c:pt idx="194">
                        <c:v>57</c:v>
                      </c:pt>
                      <c:pt idx="195">
                        <c:v>57</c:v>
                      </c:pt>
                      <c:pt idx="196">
                        <c:v>57</c:v>
                      </c:pt>
                      <c:pt idx="197">
                        <c:v>57</c:v>
                      </c:pt>
                      <c:pt idx="198">
                        <c:v>57</c:v>
                      </c:pt>
                      <c:pt idx="199">
                        <c:v>57</c:v>
                      </c:pt>
                      <c:pt idx="200">
                        <c:v>56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58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62</c:v>
                      </c:pt>
                      <c:pt idx="209">
                        <c:v>62</c:v>
                      </c:pt>
                      <c:pt idx="210">
                        <c:v>62</c:v>
                      </c:pt>
                      <c:pt idx="211">
                        <c:v>62</c:v>
                      </c:pt>
                      <c:pt idx="212">
                        <c:v>62</c:v>
                      </c:pt>
                      <c:pt idx="213">
                        <c:v>62</c:v>
                      </c:pt>
                      <c:pt idx="214">
                        <c:v>58</c:v>
                      </c:pt>
                      <c:pt idx="215">
                        <c:v>57</c:v>
                      </c:pt>
                      <c:pt idx="216">
                        <c:v>57</c:v>
                      </c:pt>
                      <c:pt idx="217">
                        <c:v>58</c:v>
                      </c:pt>
                      <c:pt idx="218">
                        <c:v>58</c:v>
                      </c:pt>
                      <c:pt idx="219">
                        <c:v>58</c:v>
                      </c:pt>
                      <c:pt idx="220">
                        <c:v>58</c:v>
                      </c:pt>
                      <c:pt idx="221">
                        <c:v>58</c:v>
                      </c:pt>
                      <c:pt idx="222">
                        <c:v>57</c:v>
                      </c:pt>
                      <c:pt idx="223">
                        <c:v>57</c:v>
                      </c:pt>
                      <c:pt idx="224">
                        <c:v>57</c:v>
                      </c:pt>
                      <c:pt idx="225">
                        <c:v>57</c:v>
                      </c:pt>
                      <c:pt idx="226">
                        <c:v>57</c:v>
                      </c:pt>
                      <c:pt idx="227">
                        <c:v>57</c:v>
                      </c:pt>
                      <c:pt idx="228">
                        <c:v>57</c:v>
                      </c:pt>
                      <c:pt idx="229">
                        <c:v>58</c:v>
                      </c:pt>
                      <c:pt idx="230">
                        <c:v>58</c:v>
                      </c:pt>
                      <c:pt idx="231">
                        <c:v>53</c:v>
                      </c:pt>
                      <c:pt idx="232">
                        <c:v>53</c:v>
                      </c:pt>
                      <c:pt idx="233">
                        <c:v>53</c:v>
                      </c:pt>
                      <c:pt idx="234">
                        <c:v>53</c:v>
                      </c:pt>
                      <c:pt idx="235">
                        <c:v>53</c:v>
                      </c:pt>
                      <c:pt idx="236">
                        <c:v>53</c:v>
                      </c:pt>
                      <c:pt idx="237">
                        <c:v>57</c:v>
                      </c:pt>
                      <c:pt idx="238">
                        <c:v>57</c:v>
                      </c:pt>
                      <c:pt idx="239">
                        <c:v>57</c:v>
                      </c:pt>
                      <c:pt idx="240">
                        <c:v>58</c:v>
                      </c:pt>
                      <c:pt idx="241">
                        <c:v>58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62</c:v>
                      </c:pt>
                      <c:pt idx="259">
                        <c:v>62</c:v>
                      </c:pt>
                      <c:pt idx="260">
                        <c:v>58</c:v>
                      </c:pt>
                      <c:pt idx="261">
                        <c:v>58</c:v>
                      </c:pt>
                      <c:pt idx="262">
                        <c:v>58</c:v>
                      </c:pt>
                      <c:pt idx="263">
                        <c:v>57</c:v>
                      </c:pt>
                      <c:pt idx="264">
                        <c:v>58</c:v>
                      </c:pt>
                      <c:pt idx="265">
                        <c:v>57</c:v>
                      </c:pt>
                      <c:pt idx="266">
                        <c:v>57</c:v>
                      </c:pt>
                      <c:pt idx="267">
                        <c:v>57</c:v>
                      </c:pt>
                      <c:pt idx="268">
                        <c:v>57</c:v>
                      </c:pt>
                      <c:pt idx="269">
                        <c:v>57</c:v>
                      </c:pt>
                      <c:pt idx="270">
                        <c:v>57</c:v>
                      </c:pt>
                      <c:pt idx="271">
                        <c:v>57</c:v>
                      </c:pt>
                      <c:pt idx="272">
                        <c:v>56</c:v>
                      </c:pt>
                      <c:pt idx="273">
                        <c:v>56</c:v>
                      </c:pt>
                      <c:pt idx="274">
                        <c:v>57</c:v>
                      </c:pt>
                      <c:pt idx="275">
                        <c:v>57</c:v>
                      </c:pt>
                      <c:pt idx="276">
                        <c:v>58</c:v>
                      </c:pt>
                      <c:pt idx="277">
                        <c:v>57</c:v>
                      </c:pt>
                      <c:pt idx="278">
                        <c:v>58</c:v>
                      </c:pt>
                      <c:pt idx="279">
                        <c:v>58</c:v>
                      </c:pt>
                      <c:pt idx="280">
                        <c:v>57</c:v>
                      </c:pt>
                      <c:pt idx="281">
                        <c:v>57</c:v>
                      </c:pt>
                      <c:pt idx="282">
                        <c:v>57</c:v>
                      </c:pt>
                      <c:pt idx="283">
                        <c:v>57</c:v>
                      </c:pt>
                      <c:pt idx="284">
                        <c:v>57</c:v>
                      </c:pt>
                      <c:pt idx="285">
                        <c:v>58</c:v>
                      </c:pt>
                      <c:pt idx="286">
                        <c:v>58</c:v>
                      </c:pt>
                      <c:pt idx="287">
                        <c:v>58</c:v>
                      </c:pt>
                      <c:pt idx="288">
                        <c:v>58</c:v>
                      </c:pt>
                      <c:pt idx="289">
                        <c:v>58</c:v>
                      </c:pt>
                      <c:pt idx="290">
                        <c:v>58</c:v>
                      </c:pt>
                      <c:pt idx="291">
                        <c:v>58</c:v>
                      </c:pt>
                      <c:pt idx="292">
                        <c:v>58</c:v>
                      </c:pt>
                      <c:pt idx="293">
                        <c:v>57</c:v>
                      </c:pt>
                      <c:pt idx="294">
                        <c:v>57</c:v>
                      </c:pt>
                      <c:pt idx="295">
                        <c:v>58</c:v>
                      </c:pt>
                      <c:pt idx="296">
                        <c:v>58</c:v>
                      </c:pt>
                      <c:pt idx="297">
                        <c:v>58</c:v>
                      </c:pt>
                      <c:pt idx="298">
                        <c:v>58</c:v>
                      </c:pt>
                      <c:pt idx="299">
                        <c:v>58</c:v>
                      </c:pt>
                      <c:pt idx="300">
                        <c:v>55</c:v>
                      </c:pt>
                      <c:pt idx="301">
                        <c:v>55</c:v>
                      </c:pt>
                      <c:pt idx="302">
                        <c:v>57</c:v>
                      </c:pt>
                      <c:pt idx="303">
                        <c:v>56</c:v>
                      </c:pt>
                      <c:pt idx="304">
                        <c:v>58</c:v>
                      </c:pt>
                      <c:pt idx="305">
                        <c:v>58</c:v>
                      </c:pt>
                      <c:pt idx="306">
                        <c:v>58</c:v>
                      </c:pt>
                      <c:pt idx="307">
                        <c:v>53</c:v>
                      </c:pt>
                      <c:pt idx="308">
                        <c:v>53</c:v>
                      </c:pt>
                      <c:pt idx="309">
                        <c:v>53</c:v>
                      </c:pt>
                      <c:pt idx="310">
                        <c:v>53</c:v>
                      </c:pt>
                      <c:pt idx="311">
                        <c:v>53</c:v>
                      </c:pt>
                      <c:pt idx="312">
                        <c:v>53</c:v>
                      </c:pt>
                      <c:pt idx="313">
                        <c:v>53</c:v>
                      </c:pt>
                      <c:pt idx="314">
                        <c:v>53</c:v>
                      </c:pt>
                      <c:pt idx="315">
                        <c:v>53</c:v>
                      </c:pt>
                      <c:pt idx="316">
                        <c:v>53</c:v>
                      </c:pt>
                      <c:pt idx="317">
                        <c:v>53</c:v>
                      </c:pt>
                      <c:pt idx="318">
                        <c:v>53</c:v>
                      </c:pt>
                      <c:pt idx="319">
                        <c:v>51</c:v>
                      </c:pt>
                      <c:pt idx="320">
                        <c:v>53</c:v>
                      </c:pt>
                      <c:pt idx="321">
                        <c:v>53</c:v>
                      </c:pt>
                      <c:pt idx="322">
                        <c:v>53</c:v>
                      </c:pt>
                      <c:pt idx="323">
                        <c:v>53</c:v>
                      </c:pt>
                      <c:pt idx="324">
                        <c:v>52</c:v>
                      </c:pt>
                      <c:pt idx="325">
                        <c:v>53</c:v>
                      </c:pt>
                      <c:pt idx="326">
                        <c:v>53</c:v>
                      </c:pt>
                      <c:pt idx="327">
                        <c:v>53</c:v>
                      </c:pt>
                      <c:pt idx="328">
                        <c:v>53</c:v>
                      </c:pt>
                      <c:pt idx="329">
                        <c:v>52</c:v>
                      </c:pt>
                      <c:pt idx="330">
                        <c:v>62</c:v>
                      </c:pt>
                      <c:pt idx="331">
                        <c:v>62</c:v>
                      </c:pt>
                      <c:pt idx="332">
                        <c:v>62</c:v>
                      </c:pt>
                      <c:pt idx="333">
                        <c:v>57</c:v>
                      </c:pt>
                      <c:pt idx="334">
                        <c:v>58</c:v>
                      </c:pt>
                      <c:pt idx="335">
                        <c:v>58</c:v>
                      </c:pt>
                      <c:pt idx="336">
                        <c:v>58</c:v>
                      </c:pt>
                      <c:pt idx="337">
                        <c:v>61</c:v>
                      </c:pt>
                      <c:pt idx="338">
                        <c:v>61</c:v>
                      </c:pt>
                      <c:pt idx="339">
                        <c:v>57</c:v>
                      </c:pt>
                      <c:pt idx="340">
                        <c:v>58</c:v>
                      </c:pt>
                      <c:pt idx="341">
                        <c:v>57</c:v>
                      </c:pt>
                      <c:pt idx="342">
                        <c:v>58</c:v>
                      </c:pt>
                      <c:pt idx="343">
                        <c:v>58</c:v>
                      </c:pt>
                      <c:pt idx="344">
                        <c:v>58</c:v>
                      </c:pt>
                      <c:pt idx="345">
                        <c:v>58</c:v>
                      </c:pt>
                      <c:pt idx="346">
                        <c:v>58</c:v>
                      </c:pt>
                      <c:pt idx="347">
                        <c:v>58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62</c:v>
                      </c:pt>
                      <c:pt idx="356">
                        <c:v>62</c:v>
                      </c:pt>
                      <c:pt idx="357">
                        <c:v>62</c:v>
                      </c:pt>
                      <c:pt idx="358">
                        <c:v>60</c:v>
                      </c:pt>
                      <c:pt idx="359">
                        <c:v>62</c:v>
                      </c:pt>
                      <c:pt idx="360">
                        <c:v>62</c:v>
                      </c:pt>
                      <c:pt idx="361">
                        <c:v>53</c:v>
                      </c:pt>
                      <c:pt idx="362">
                        <c:v>53</c:v>
                      </c:pt>
                      <c:pt idx="363">
                        <c:v>52</c:v>
                      </c:pt>
                      <c:pt idx="364">
                        <c:v>53</c:v>
                      </c:pt>
                      <c:pt idx="365">
                        <c:v>53</c:v>
                      </c:pt>
                      <c:pt idx="366">
                        <c:v>53</c:v>
                      </c:pt>
                      <c:pt idx="367">
                        <c:v>53</c:v>
                      </c:pt>
                      <c:pt idx="368">
                        <c:v>52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62</c:v>
                      </c:pt>
                      <c:pt idx="377">
                        <c:v>62</c:v>
                      </c:pt>
                      <c:pt idx="378">
                        <c:v>57</c:v>
                      </c:pt>
                      <c:pt idx="379">
                        <c:v>58</c:v>
                      </c:pt>
                      <c:pt idx="380">
                        <c:v>58</c:v>
                      </c:pt>
                      <c:pt idx="381">
                        <c:v>58</c:v>
                      </c:pt>
                      <c:pt idx="382">
                        <c:v>58</c:v>
                      </c:pt>
                      <c:pt idx="383">
                        <c:v>39</c:v>
                      </c:pt>
                      <c:pt idx="384">
                        <c:v>62</c:v>
                      </c:pt>
                      <c:pt idx="385">
                        <c:v>62</c:v>
                      </c:pt>
                      <c:pt idx="386">
                        <c:v>58</c:v>
                      </c:pt>
                      <c:pt idx="387">
                        <c:v>58</c:v>
                      </c:pt>
                      <c:pt idx="388">
                        <c:v>57</c:v>
                      </c:pt>
                      <c:pt idx="389">
                        <c:v>57</c:v>
                      </c:pt>
                      <c:pt idx="390">
                        <c:v>58</c:v>
                      </c:pt>
                      <c:pt idx="391">
                        <c:v>58</c:v>
                      </c:pt>
                      <c:pt idx="392">
                        <c:v>58</c:v>
                      </c:pt>
                      <c:pt idx="393">
                        <c:v>58</c:v>
                      </c:pt>
                      <c:pt idx="394">
                        <c:v>58</c:v>
                      </c:pt>
                      <c:pt idx="395">
                        <c:v>58</c:v>
                      </c:pt>
                      <c:pt idx="396">
                        <c:v>58</c:v>
                      </c:pt>
                      <c:pt idx="397">
                        <c:v>58</c:v>
                      </c:pt>
                      <c:pt idx="398">
                        <c:v>58</c:v>
                      </c:pt>
                      <c:pt idx="399">
                        <c:v>58</c:v>
                      </c:pt>
                      <c:pt idx="400">
                        <c:v>58</c:v>
                      </c:pt>
                      <c:pt idx="401">
                        <c:v>58</c:v>
                      </c:pt>
                      <c:pt idx="402">
                        <c:v>58</c:v>
                      </c:pt>
                      <c:pt idx="403">
                        <c:v>58</c:v>
                      </c:pt>
                      <c:pt idx="404">
                        <c:v>57</c:v>
                      </c:pt>
                      <c:pt idx="405">
                        <c:v>58</c:v>
                      </c:pt>
                      <c:pt idx="406">
                        <c:v>58</c:v>
                      </c:pt>
                      <c:pt idx="407">
                        <c:v>58</c:v>
                      </c:pt>
                      <c:pt idx="408">
                        <c:v>58</c:v>
                      </c:pt>
                      <c:pt idx="409">
                        <c:v>58</c:v>
                      </c:pt>
                      <c:pt idx="410">
                        <c:v>58</c:v>
                      </c:pt>
                      <c:pt idx="411">
                        <c:v>61</c:v>
                      </c:pt>
                      <c:pt idx="412">
                        <c:v>62</c:v>
                      </c:pt>
                      <c:pt idx="413">
                        <c:v>62</c:v>
                      </c:pt>
                      <c:pt idx="414">
                        <c:v>62</c:v>
                      </c:pt>
                      <c:pt idx="415">
                        <c:v>58</c:v>
                      </c:pt>
                      <c:pt idx="416">
                        <c:v>53</c:v>
                      </c:pt>
                      <c:pt idx="417">
                        <c:v>58</c:v>
                      </c:pt>
                      <c:pt idx="418">
                        <c:v>58</c:v>
                      </c:pt>
                      <c:pt idx="419">
                        <c:v>58</c:v>
                      </c:pt>
                      <c:pt idx="420">
                        <c:v>58</c:v>
                      </c:pt>
                      <c:pt idx="421">
                        <c:v>58</c:v>
                      </c:pt>
                      <c:pt idx="422">
                        <c:v>58</c:v>
                      </c:pt>
                      <c:pt idx="423">
                        <c:v>58</c:v>
                      </c:pt>
                      <c:pt idx="424">
                        <c:v>58</c:v>
                      </c:pt>
                      <c:pt idx="425">
                        <c:v>58</c:v>
                      </c:pt>
                      <c:pt idx="426">
                        <c:v>58</c:v>
                      </c:pt>
                      <c:pt idx="427">
                        <c:v>58</c:v>
                      </c:pt>
                      <c:pt idx="428">
                        <c:v>58</c:v>
                      </c:pt>
                      <c:pt idx="429">
                        <c:v>58</c:v>
                      </c:pt>
                      <c:pt idx="430">
                        <c:v>58</c:v>
                      </c:pt>
                      <c:pt idx="431">
                        <c:v>58</c:v>
                      </c:pt>
                      <c:pt idx="432">
                        <c:v>58</c:v>
                      </c:pt>
                      <c:pt idx="433">
                        <c:v>58</c:v>
                      </c:pt>
                      <c:pt idx="434">
                        <c:v>58</c:v>
                      </c:pt>
                      <c:pt idx="435">
                        <c:v>58</c:v>
                      </c:pt>
                      <c:pt idx="436">
                        <c:v>58</c:v>
                      </c:pt>
                      <c:pt idx="437">
                        <c:v>58</c:v>
                      </c:pt>
                      <c:pt idx="438">
                        <c:v>58</c:v>
                      </c:pt>
                      <c:pt idx="439">
                        <c:v>58</c:v>
                      </c:pt>
                      <c:pt idx="440">
                        <c:v>58</c:v>
                      </c:pt>
                      <c:pt idx="441">
                        <c:v>58</c:v>
                      </c:pt>
                      <c:pt idx="442">
                        <c:v>58</c:v>
                      </c:pt>
                      <c:pt idx="443">
                        <c:v>58</c:v>
                      </c:pt>
                      <c:pt idx="444">
                        <c:v>57</c:v>
                      </c:pt>
                      <c:pt idx="445">
                        <c:v>62</c:v>
                      </c:pt>
                      <c:pt idx="446">
                        <c:v>62</c:v>
                      </c:pt>
                      <c:pt idx="447">
                        <c:v>62</c:v>
                      </c:pt>
                      <c:pt idx="448">
                        <c:v>62</c:v>
                      </c:pt>
                      <c:pt idx="449">
                        <c:v>62</c:v>
                      </c:pt>
                      <c:pt idx="450">
                        <c:v>62</c:v>
                      </c:pt>
                      <c:pt idx="451">
                        <c:v>62</c:v>
                      </c:pt>
                      <c:pt idx="452">
                        <c:v>61</c:v>
                      </c:pt>
                      <c:pt idx="453">
                        <c:v>60</c:v>
                      </c:pt>
                      <c:pt idx="454">
                        <c:v>61</c:v>
                      </c:pt>
                      <c:pt idx="455">
                        <c:v>57</c:v>
                      </c:pt>
                      <c:pt idx="456">
                        <c:v>57</c:v>
                      </c:pt>
                      <c:pt idx="457">
                        <c:v>58</c:v>
                      </c:pt>
                      <c:pt idx="458">
                        <c:v>58</c:v>
                      </c:pt>
                      <c:pt idx="459">
                        <c:v>58</c:v>
                      </c:pt>
                      <c:pt idx="460">
                        <c:v>58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DFDD-4707-9A73-F108C357707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  <c:pt idx="66">
                        <c:v>62.414573796857603</c:v>
                      </c:pt>
                      <c:pt idx="67">
                        <c:v>62.902264010887002</c:v>
                      </c:pt>
                      <c:pt idx="68">
                        <c:v>65.455400222689605</c:v>
                      </c:pt>
                      <c:pt idx="69">
                        <c:v>65.455400222689605</c:v>
                      </c:pt>
                      <c:pt idx="70">
                        <c:v>65.160831374489703</c:v>
                      </c:pt>
                      <c:pt idx="71">
                        <c:v>67.052950637139702</c:v>
                      </c:pt>
                      <c:pt idx="72">
                        <c:v>67.552641346034903</c:v>
                      </c:pt>
                      <c:pt idx="73">
                        <c:v>67.552641346034903</c:v>
                      </c:pt>
                      <c:pt idx="74">
                        <c:v>67.036743783248795</c:v>
                      </c:pt>
                      <c:pt idx="75">
                        <c:v>63.980576518619301</c:v>
                      </c:pt>
                      <c:pt idx="76">
                        <c:v>66.817270815291394</c:v>
                      </c:pt>
                      <c:pt idx="77">
                        <c:v>68.183471483360094</c:v>
                      </c:pt>
                      <c:pt idx="78">
                        <c:v>67.287517011010806</c:v>
                      </c:pt>
                      <c:pt idx="79">
                        <c:v>66.997773104045507</c:v>
                      </c:pt>
                      <c:pt idx="80">
                        <c:v>67.007422986514896</c:v>
                      </c:pt>
                      <c:pt idx="81">
                        <c:v>67.533589013980006</c:v>
                      </c:pt>
                      <c:pt idx="82">
                        <c:v>67.533589013980006</c:v>
                      </c:pt>
                      <c:pt idx="83">
                        <c:v>65.584436471607106</c:v>
                      </c:pt>
                      <c:pt idx="84">
                        <c:v>65.584436471607106</c:v>
                      </c:pt>
                      <c:pt idx="85">
                        <c:v>65.8286527279475</c:v>
                      </c:pt>
                      <c:pt idx="86">
                        <c:v>66.162315971792694</c:v>
                      </c:pt>
                      <c:pt idx="87">
                        <c:v>65.650995917357406</c:v>
                      </c:pt>
                      <c:pt idx="88">
                        <c:v>65.650995917357406</c:v>
                      </c:pt>
                      <c:pt idx="89">
                        <c:v>67.431646665841896</c:v>
                      </c:pt>
                      <c:pt idx="90">
                        <c:v>67.431646665841896</c:v>
                      </c:pt>
                      <c:pt idx="91">
                        <c:v>67.431646665841896</c:v>
                      </c:pt>
                      <c:pt idx="92">
                        <c:v>68.161326240257296</c:v>
                      </c:pt>
                      <c:pt idx="93">
                        <c:v>67.161202523815405</c:v>
                      </c:pt>
                      <c:pt idx="94">
                        <c:v>67.010639614004702</c:v>
                      </c:pt>
                      <c:pt idx="95">
                        <c:v>67.010639614004702</c:v>
                      </c:pt>
                      <c:pt idx="96">
                        <c:v>67.013237659284897</c:v>
                      </c:pt>
                      <c:pt idx="97">
                        <c:v>66.050228875417503</c:v>
                      </c:pt>
                      <c:pt idx="98">
                        <c:v>66.050228875417503</c:v>
                      </c:pt>
                      <c:pt idx="99">
                        <c:v>66.108375603117693</c:v>
                      </c:pt>
                      <c:pt idx="100">
                        <c:v>67.023011258196206</c:v>
                      </c:pt>
                      <c:pt idx="101">
                        <c:v>68.273784485958203</c:v>
                      </c:pt>
                      <c:pt idx="102">
                        <c:v>68.273784485958203</c:v>
                      </c:pt>
                      <c:pt idx="103">
                        <c:v>68.273784485958203</c:v>
                      </c:pt>
                      <c:pt idx="104">
                        <c:v>69.663862427316602</c:v>
                      </c:pt>
                      <c:pt idx="105">
                        <c:v>67.437708771495707</c:v>
                      </c:pt>
                      <c:pt idx="106">
                        <c:v>68.241494494618294</c:v>
                      </c:pt>
                      <c:pt idx="107">
                        <c:v>67.507237411852003</c:v>
                      </c:pt>
                      <c:pt idx="108">
                        <c:v>65.3423233947792</c:v>
                      </c:pt>
                      <c:pt idx="109">
                        <c:v>65.3423233947792</c:v>
                      </c:pt>
                      <c:pt idx="110">
                        <c:v>63.991339849065902</c:v>
                      </c:pt>
                      <c:pt idx="111">
                        <c:v>63.446616355313601</c:v>
                      </c:pt>
                      <c:pt idx="112">
                        <c:v>62.9617716194482</c:v>
                      </c:pt>
                      <c:pt idx="113">
                        <c:v>63.270444142026498</c:v>
                      </c:pt>
                      <c:pt idx="114">
                        <c:v>63.270444142026498</c:v>
                      </c:pt>
                      <c:pt idx="115">
                        <c:v>60.990350117530603</c:v>
                      </c:pt>
                      <c:pt idx="116">
                        <c:v>63.4107385871582</c:v>
                      </c:pt>
                      <c:pt idx="117">
                        <c:v>63.4107385871582</c:v>
                      </c:pt>
                      <c:pt idx="118">
                        <c:v>63.686749969070902</c:v>
                      </c:pt>
                      <c:pt idx="119">
                        <c:v>65.039094395645193</c:v>
                      </c:pt>
                      <c:pt idx="120">
                        <c:v>65.039094395645193</c:v>
                      </c:pt>
                      <c:pt idx="121">
                        <c:v>65.039094395645193</c:v>
                      </c:pt>
                      <c:pt idx="122">
                        <c:v>65.552270196709102</c:v>
                      </c:pt>
                      <c:pt idx="123">
                        <c:v>65.552270196709102</c:v>
                      </c:pt>
                      <c:pt idx="124">
                        <c:v>65.552270196709102</c:v>
                      </c:pt>
                      <c:pt idx="125">
                        <c:v>64.482741556352806</c:v>
                      </c:pt>
                      <c:pt idx="126">
                        <c:v>64.482741556352806</c:v>
                      </c:pt>
                      <c:pt idx="127">
                        <c:v>64.252381541506907</c:v>
                      </c:pt>
                      <c:pt idx="128">
                        <c:v>64.252381541506907</c:v>
                      </c:pt>
                      <c:pt idx="129">
                        <c:v>64.487813930471404</c:v>
                      </c:pt>
                      <c:pt idx="130">
                        <c:v>62.539279970308101</c:v>
                      </c:pt>
                      <c:pt idx="131">
                        <c:v>62.539279970308101</c:v>
                      </c:pt>
                      <c:pt idx="132">
                        <c:v>64.108128170233798</c:v>
                      </c:pt>
                      <c:pt idx="133">
                        <c:v>64.108128170233798</c:v>
                      </c:pt>
                      <c:pt idx="134">
                        <c:v>63.028207348756702</c:v>
                      </c:pt>
                      <c:pt idx="135">
                        <c:v>62.165161449956699</c:v>
                      </c:pt>
                      <c:pt idx="136">
                        <c:v>63.471235927254703</c:v>
                      </c:pt>
                      <c:pt idx="137">
                        <c:v>66.2191018186317</c:v>
                      </c:pt>
                      <c:pt idx="138">
                        <c:v>67.005319807002394</c:v>
                      </c:pt>
                      <c:pt idx="139">
                        <c:v>63.332054930100199</c:v>
                      </c:pt>
                      <c:pt idx="140">
                        <c:v>63.0863540764568</c:v>
                      </c:pt>
                      <c:pt idx="141">
                        <c:v>68.280960039589303</c:v>
                      </c:pt>
                      <c:pt idx="142">
                        <c:v>69.792032661140695</c:v>
                      </c:pt>
                      <c:pt idx="143">
                        <c:v>67.881850797971097</c:v>
                      </c:pt>
                      <c:pt idx="144">
                        <c:v>68.977607324013405</c:v>
                      </c:pt>
                      <c:pt idx="145">
                        <c:v>68.977607324013405</c:v>
                      </c:pt>
                      <c:pt idx="146">
                        <c:v>68.977607324013405</c:v>
                      </c:pt>
                      <c:pt idx="147">
                        <c:v>48.065322281331198</c:v>
                      </c:pt>
                      <c:pt idx="148">
                        <c:v>53.669305950760901</c:v>
                      </c:pt>
                      <c:pt idx="149">
                        <c:v>62.365953235185003</c:v>
                      </c:pt>
                      <c:pt idx="150">
                        <c:v>63.751082518866802</c:v>
                      </c:pt>
                      <c:pt idx="151">
                        <c:v>67.247309167388394</c:v>
                      </c:pt>
                      <c:pt idx="152">
                        <c:v>67.732525052579504</c:v>
                      </c:pt>
                      <c:pt idx="153">
                        <c:v>68.602622788568596</c:v>
                      </c:pt>
                      <c:pt idx="154">
                        <c:v>71.081776568105894</c:v>
                      </c:pt>
                      <c:pt idx="155">
                        <c:v>70.380056909563294</c:v>
                      </c:pt>
                      <c:pt idx="156">
                        <c:v>67.471235927254696</c:v>
                      </c:pt>
                      <c:pt idx="157">
                        <c:v>67.485587034516897</c:v>
                      </c:pt>
                      <c:pt idx="158">
                        <c:v>67.976370159594197</c:v>
                      </c:pt>
                      <c:pt idx="159">
                        <c:v>66.632191018186305</c:v>
                      </c:pt>
                      <c:pt idx="160">
                        <c:v>64.213287145861699</c:v>
                      </c:pt>
                      <c:pt idx="161">
                        <c:v>62.401583570456502</c:v>
                      </c:pt>
                      <c:pt idx="162">
                        <c:v>54.936780898181397</c:v>
                      </c:pt>
                      <c:pt idx="163">
                        <c:v>66.091797599901</c:v>
                      </c:pt>
                      <c:pt idx="164">
                        <c:v>66.091797599901</c:v>
                      </c:pt>
                      <c:pt idx="165">
                        <c:v>67.149573178275404</c:v>
                      </c:pt>
                      <c:pt idx="166">
                        <c:v>66.850797971050397</c:v>
                      </c:pt>
                      <c:pt idx="167">
                        <c:v>66.850797971050397</c:v>
                      </c:pt>
                      <c:pt idx="168">
                        <c:v>60.1957194111097</c:v>
                      </c:pt>
                      <c:pt idx="169">
                        <c:v>63.655202276382497</c:v>
                      </c:pt>
                      <c:pt idx="170">
                        <c:v>64.274650501051596</c:v>
                      </c:pt>
                      <c:pt idx="171">
                        <c:v>70.384881850797996</c:v>
                      </c:pt>
                      <c:pt idx="172">
                        <c:v>70.1597179265124</c:v>
                      </c:pt>
                      <c:pt idx="173">
                        <c:v>64.6423357664234</c:v>
                      </c:pt>
                      <c:pt idx="174">
                        <c:v>64.9208214771743</c:v>
                      </c:pt>
                      <c:pt idx="175">
                        <c:v>66.393418285290096</c:v>
                      </c:pt>
                      <c:pt idx="176">
                        <c:v>64.848447358653999</c:v>
                      </c:pt>
                      <c:pt idx="177">
                        <c:v>65.198317456390001</c:v>
                      </c:pt>
                      <c:pt idx="178">
                        <c:v>70.259062229370301</c:v>
                      </c:pt>
                      <c:pt idx="179">
                        <c:v>66.343560559198295</c:v>
                      </c:pt>
                      <c:pt idx="180">
                        <c:v>67.564641840900606</c:v>
                      </c:pt>
                      <c:pt idx="181">
                        <c:v>66.166646047259704</c:v>
                      </c:pt>
                      <c:pt idx="182">
                        <c:v>66.4129654831127</c:v>
                      </c:pt>
                      <c:pt idx="183">
                        <c:v>66.1597179265124</c:v>
                      </c:pt>
                      <c:pt idx="184">
                        <c:v>65.109860200420599</c:v>
                      </c:pt>
                      <c:pt idx="185">
                        <c:v>63.743412099468003</c:v>
                      </c:pt>
                      <c:pt idx="186">
                        <c:v>59.416429543486302</c:v>
                      </c:pt>
                      <c:pt idx="187">
                        <c:v>59.416429543486302</c:v>
                      </c:pt>
                      <c:pt idx="188">
                        <c:v>60.329951750587703</c:v>
                      </c:pt>
                      <c:pt idx="189">
                        <c:v>60.630830137325198</c:v>
                      </c:pt>
                      <c:pt idx="190">
                        <c:v>61.819373994803897</c:v>
                      </c:pt>
                      <c:pt idx="191">
                        <c:v>59.571569961647903</c:v>
                      </c:pt>
                      <c:pt idx="192">
                        <c:v>59.957194111097401</c:v>
                      </c:pt>
                      <c:pt idx="193">
                        <c:v>59.957194111097401</c:v>
                      </c:pt>
                      <c:pt idx="194">
                        <c:v>63.259185945812199</c:v>
                      </c:pt>
                      <c:pt idx="195">
                        <c:v>62.564641840900698</c:v>
                      </c:pt>
                      <c:pt idx="196">
                        <c:v>63.172831869355399</c:v>
                      </c:pt>
                      <c:pt idx="197">
                        <c:v>63.172831869355399</c:v>
                      </c:pt>
                      <c:pt idx="198">
                        <c:v>68.750835085982899</c:v>
                      </c:pt>
                      <c:pt idx="199">
                        <c:v>69.212915996535898</c:v>
                      </c:pt>
                      <c:pt idx="200">
                        <c:v>69.212915996535898</c:v>
                      </c:pt>
                      <c:pt idx="201">
                        <c:v>66.034764320178198</c:v>
                      </c:pt>
                      <c:pt idx="202">
                        <c:v>65.677347519485295</c:v>
                      </c:pt>
                      <c:pt idx="203">
                        <c:v>68.704070270938999</c:v>
                      </c:pt>
                      <c:pt idx="204">
                        <c:v>68.704070270938999</c:v>
                      </c:pt>
                      <c:pt idx="205">
                        <c:v>68.112705678584703</c:v>
                      </c:pt>
                      <c:pt idx="206">
                        <c:v>68.115427440306803</c:v>
                      </c:pt>
                      <c:pt idx="207">
                        <c:v>68.081281702338202</c:v>
                      </c:pt>
                      <c:pt idx="208">
                        <c:v>68.981689966596605</c:v>
                      </c:pt>
                      <c:pt idx="209">
                        <c:v>65.064085116911997</c:v>
                      </c:pt>
                      <c:pt idx="210">
                        <c:v>66.188667573920597</c:v>
                      </c:pt>
                      <c:pt idx="211">
                        <c:v>66.188667573920597</c:v>
                      </c:pt>
                      <c:pt idx="212">
                        <c:v>66.397006062105703</c:v>
                      </c:pt>
                      <c:pt idx="213">
                        <c:v>67.937646913274804</c:v>
                      </c:pt>
                      <c:pt idx="214">
                        <c:v>69.410491154274396</c:v>
                      </c:pt>
                      <c:pt idx="215">
                        <c:v>65.449956699245305</c:v>
                      </c:pt>
                      <c:pt idx="216">
                        <c:v>64.565755288877895</c:v>
                      </c:pt>
                      <c:pt idx="217">
                        <c:v>64.565755288877895</c:v>
                      </c:pt>
                      <c:pt idx="218">
                        <c:v>64.565755288877895</c:v>
                      </c:pt>
                      <c:pt idx="219">
                        <c:v>61.059012742793499</c:v>
                      </c:pt>
                      <c:pt idx="220">
                        <c:v>53.3733762216999</c:v>
                      </c:pt>
                      <c:pt idx="221">
                        <c:v>56.692564641840903</c:v>
                      </c:pt>
                      <c:pt idx="222">
                        <c:v>63.693554373376202</c:v>
                      </c:pt>
                      <c:pt idx="223">
                        <c:v>63.693554373376202</c:v>
                      </c:pt>
                      <c:pt idx="224">
                        <c:v>63.693554373376202</c:v>
                      </c:pt>
                      <c:pt idx="225">
                        <c:v>63.381665223308197</c:v>
                      </c:pt>
                      <c:pt idx="226">
                        <c:v>58.850055672398902</c:v>
                      </c:pt>
                      <c:pt idx="227">
                        <c:v>60.233700358777703</c:v>
                      </c:pt>
                      <c:pt idx="228">
                        <c:v>61.087591240875902</c:v>
                      </c:pt>
                      <c:pt idx="229">
                        <c:v>64.858839539774806</c:v>
                      </c:pt>
                      <c:pt idx="230">
                        <c:v>64.858839539774806</c:v>
                      </c:pt>
                      <c:pt idx="231">
                        <c:v>62.194358530248699</c:v>
                      </c:pt>
                      <c:pt idx="232">
                        <c:v>61.2851663986144</c:v>
                      </c:pt>
                      <c:pt idx="233">
                        <c:v>61.350241247061703</c:v>
                      </c:pt>
                      <c:pt idx="234">
                        <c:v>62.853519732772497</c:v>
                      </c:pt>
                      <c:pt idx="235">
                        <c:v>64.806012619077094</c:v>
                      </c:pt>
                      <c:pt idx="236">
                        <c:v>64.293579116664603</c:v>
                      </c:pt>
                      <c:pt idx="237">
                        <c:v>64.293579116664603</c:v>
                      </c:pt>
                      <c:pt idx="238">
                        <c:v>65.531980700235096</c:v>
                      </c:pt>
                      <c:pt idx="239">
                        <c:v>65.494989484102405</c:v>
                      </c:pt>
                      <c:pt idx="240">
                        <c:v>65.073858715823306</c:v>
                      </c:pt>
                      <c:pt idx="241">
                        <c:v>65.164542867747102</c:v>
                      </c:pt>
                      <c:pt idx="242">
                        <c:v>65.219225535073605</c:v>
                      </c:pt>
                      <c:pt idx="243">
                        <c:v>63.634541630582703</c:v>
                      </c:pt>
                      <c:pt idx="244">
                        <c:v>64.664975875293806</c:v>
                      </c:pt>
                      <c:pt idx="245">
                        <c:v>64.664975875293806</c:v>
                      </c:pt>
                      <c:pt idx="246">
                        <c:v>63.724483483855003</c:v>
                      </c:pt>
                      <c:pt idx="247">
                        <c:v>62.997649387603602</c:v>
                      </c:pt>
                      <c:pt idx="248">
                        <c:v>68.269083261165406</c:v>
                      </c:pt>
                      <c:pt idx="249">
                        <c:v>68.269083261165406</c:v>
                      </c:pt>
                      <c:pt idx="250">
                        <c:v>66.935172584436501</c:v>
                      </c:pt>
                      <c:pt idx="251">
                        <c:v>71.914264505752797</c:v>
                      </c:pt>
                      <c:pt idx="252">
                        <c:v>70.710503525918597</c:v>
                      </c:pt>
                      <c:pt idx="253">
                        <c:v>70.405047630830097</c:v>
                      </c:pt>
                      <c:pt idx="254">
                        <c:v>70.405047630830097</c:v>
                      </c:pt>
                      <c:pt idx="255">
                        <c:v>70.405047630830097</c:v>
                      </c:pt>
                      <c:pt idx="256">
                        <c:v>66.927007299270102</c:v>
                      </c:pt>
                      <c:pt idx="257">
                        <c:v>67.924038104664106</c:v>
                      </c:pt>
                      <c:pt idx="258">
                        <c:v>68.337993319312105</c:v>
                      </c:pt>
                      <c:pt idx="259">
                        <c:v>69.754917728566099</c:v>
                      </c:pt>
                      <c:pt idx="260">
                        <c:v>70.2757639490288</c:v>
                      </c:pt>
                      <c:pt idx="261">
                        <c:v>70.2757639490288</c:v>
                      </c:pt>
                      <c:pt idx="262">
                        <c:v>70.101200049486593</c:v>
                      </c:pt>
                      <c:pt idx="263">
                        <c:v>67.239638747989602</c:v>
                      </c:pt>
                      <c:pt idx="264">
                        <c:v>68.365334652975406</c:v>
                      </c:pt>
                      <c:pt idx="265">
                        <c:v>68.365334652975406</c:v>
                      </c:pt>
                      <c:pt idx="266">
                        <c:v>65.585302486700499</c:v>
                      </c:pt>
                      <c:pt idx="267">
                        <c:v>68.107014722256594</c:v>
                      </c:pt>
                      <c:pt idx="268">
                        <c:v>67.754917728566099</c:v>
                      </c:pt>
                      <c:pt idx="269">
                        <c:v>67.754917728566099</c:v>
                      </c:pt>
                      <c:pt idx="270">
                        <c:v>67.450451565012997</c:v>
                      </c:pt>
                      <c:pt idx="271">
                        <c:v>68.583941605839399</c:v>
                      </c:pt>
                      <c:pt idx="272">
                        <c:v>68.583941605839399</c:v>
                      </c:pt>
                      <c:pt idx="273">
                        <c:v>68.583941605839399</c:v>
                      </c:pt>
                      <c:pt idx="274">
                        <c:v>67.969318322405002</c:v>
                      </c:pt>
                      <c:pt idx="275">
                        <c:v>67.126190770753396</c:v>
                      </c:pt>
                      <c:pt idx="276">
                        <c:v>67.126190770753396</c:v>
                      </c:pt>
                      <c:pt idx="277">
                        <c:v>65.473091673883502</c:v>
                      </c:pt>
                      <c:pt idx="278">
                        <c:v>66.954719782259104</c:v>
                      </c:pt>
                      <c:pt idx="279">
                        <c:v>66.954719782259104</c:v>
                      </c:pt>
                      <c:pt idx="280">
                        <c:v>65.314982061115899</c:v>
                      </c:pt>
                      <c:pt idx="281">
                        <c:v>65.314982061115899</c:v>
                      </c:pt>
                      <c:pt idx="282">
                        <c:v>66.309662254113604</c:v>
                      </c:pt>
                      <c:pt idx="283">
                        <c:v>64.835580848694804</c:v>
                      </c:pt>
                      <c:pt idx="284">
                        <c:v>66.110726215514006</c:v>
                      </c:pt>
                      <c:pt idx="285">
                        <c:v>68.273908202400094</c:v>
                      </c:pt>
                      <c:pt idx="286">
                        <c:v>67.552393913151107</c:v>
                      </c:pt>
                      <c:pt idx="287">
                        <c:v>67.655573425708297</c:v>
                      </c:pt>
                      <c:pt idx="288">
                        <c:v>68.972534949894793</c:v>
                      </c:pt>
                      <c:pt idx="289">
                        <c:v>68.972534949894793</c:v>
                      </c:pt>
                      <c:pt idx="290">
                        <c:v>68.845354447606098</c:v>
                      </c:pt>
                      <c:pt idx="291">
                        <c:v>69.400222689595495</c:v>
                      </c:pt>
                      <c:pt idx="292">
                        <c:v>66.031918842014093</c:v>
                      </c:pt>
                      <c:pt idx="293">
                        <c:v>64.711245824570099</c:v>
                      </c:pt>
                      <c:pt idx="294">
                        <c:v>64.711245824570099</c:v>
                      </c:pt>
                      <c:pt idx="295">
                        <c:v>65.815662501546498</c:v>
                      </c:pt>
                      <c:pt idx="296">
                        <c:v>66.085116912037606</c:v>
                      </c:pt>
                      <c:pt idx="297">
                        <c:v>66.085116912037606</c:v>
                      </c:pt>
                      <c:pt idx="298">
                        <c:v>65.198812322157593</c:v>
                      </c:pt>
                      <c:pt idx="299">
                        <c:v>64.357540517134694</c:v>
                      </c:pt>
                      <c:pt idx="300">
                        <c:v>64.357540517134694</c:v>
                      </c:pt>
                      <c:pt idx="301">
                        <c:v>64.357540517134694</c:v>
                      </c:pt>
                      <c:pt idx="302">
                        <c:v>64.359148830879604</c:v>
                      </c:pt>
                      <c:pt idx="303">
                        <c:v>61.279970308053898</c:v>
                      </c:pt>
                      <c:pt idx="304">
                        <c:v>63.929605344550303</c:v>
                      </c:pt>
                      <c:pt idx="305">
                        <c:v>62.641346034888002</c:v>
                      </c:pt>
                      <c:pt idx="306">
                        <c:v>60.894222442162601</c:v>
                      </c:pt>
                      <c:pt idx="307">
                        <c:v>66.160831374489703</c:v>
                      </c:pt>
                      <c:pt idx="308">
                        <c:v>66.160831374489703</c:v>
                      </c:pt>
                      <c:pt idx="309">
                        <c:v>64.192873932945702</c:v>
                      </c:pt>
                      <c:pt idx="310">
                        <c:v>65.403315600643296</c:v>
                      </c:pt>
                      <c:pt idx="311">
                        <c:v>65.403315600643296</c:v>
                      </c:pt>
                      <c:pt idx="312">
                        <c:v>65.403315600643296</c:v>
                      </c:pt>
                      <c:pt idx="313">
                        <c:v>60.270567858468397</c:v>
                      </c:pt>
                      <c:pt idx="314">
                        <c:v>60.270567858468397</c:v>
                      </c:pt>
                      <c:pt idx="315">
                        <c:v>60.270567858468397</c:v>
                      </c:pt>
                      <c:pt idx="316">
                        <c:v>62.0967462575776</c:v>
                      </c:pt>
                      <c:pt idx="317">
                        <c:v>63.888778918718302</c:v>
                      </c:pt>
                      <c:pt idx="318">
                        <c:v>63.888778918718302</c:v>
                      </c:pt>
                      <c:pt idx="319">
                        <c:v>67.603488803662003</c:v>
                      </c:pt>
                      <c:pt idx="320">
                        <c:v>65.862056167264598</c:v>
                      </c:pt>
                      <c:pt idx="321">
                        <c:v>64.831374489669699</c:v>
                      </c:pt>
                      <c:pt idx="322">
                        <c:v>63.333786960287</c:v>
                      </c:pt>
                      <c:pt idx="323">
                        <c:v>64.998267969813199</c:v>
                      </c:pt>
                      <c:pt idx="324">
                        <c:v>65.864901645428702</c:v>
                      </c:pt>
                      <c:pt idx="325">
                        <c:v>65.086725225782502</c:v>
                      </c:pt>
                      <c:pt idx="326">
                        <c:v>64.634294197698907</c:v>
                      </c:pt>
                      <c:pt idx="327">
                        <c:v>65.745267846096795</c:v>
                      </c:pt>
                      <c:pt idx="328">
                        <c:v>63.9455647655573</c:v>
                      </c:pt>
                      <c:pt idx="329">
                        <c:v>63.9455647655573</c:v>
                      </c:pt>
                      <c:pt idx="330">
                        <c:v>66.115551156748694</c:v>
                      </c:pt>
                      <c:pt idx="331">
                        <c:v>66.409625139181003</c:v>
                      </c:pt>
                      <c:pt idx="332">
                        <c:v>66.409625139181003</c:v>
                      </c:pt>
                      <c:pt idx="333">
                        <c:v>64.635036496350395</c:v>
                      </c:pt>
                      <c:pt idx="334">
                        <c:v>64.766918223431901</c:v>
                      </c:pt>
                      <c:pt idx="335">
                        <c:v>64.766918223431901</c:v>
                      </c:pt>
                      <c:pt idx="336">
                        <c:v>64.766918223431901</c:v>
                      </c:pt>
                      <c:pt idx="337">
                        <c:v>65.084498329827994</c:v>
                      </c:pt>
                      <c:pt idx="338">
                        <c:v>65.084498329827994</c:v>
                      </c:pt>
                      <c:pt idx="339">
                        <c:v>65.084498329827994</c:v>
                      </c:pt>
                      <c:pt idx="340">
                        <c:v>65.084498329827994</c:v>
                      </c:pt>
                      <c:pt idx="341">
                        <c:v>64.307559074601002</c:v>
                      </c:pt>
                      <c:pt idx="342">
                        <c:v>61.437090189286202</c:v>
                      </c:pt>
                      <c:pt idx="343">
                        <c:v>61.437090189286202</c:v>
                      </c:pt>
                      <c:pt idx="344">
                        <c:v>61.437090189286202</c:v>
                      </c:pt>
                      <c:pt idx="345">
                        <c:v>61.094643078065097</c:v>
                      </c:pt>
                      <c:pt idx="346">
                        <c:v>63.390572807126098</c:v>
                      </c:pt>
                      <c:pt idx="347">
                        <c:v>63.2892490411976</c:v>
                      </c:pt>
                      <c:pt idx="348">
                        <c:v>63.2892490411976</c:v>
                      </c:pt>
                      <c:pt idx="349">
                        <c:v>63.941853272299902</c:v>
                      </c:pt>
                      <c:pt idx="350">
                        <c:v>61.943585302486703</c:v>
                      </c:pt>
                      <c:pt idx="351">
                        <c:v>67.490906841519205</c:v>
                      </c:pt>
                      <c:pt idx="352">
                        <c:v>67.490906841519205</c:v>
                      </c:pt>
                      <c:pt idx="353">
                        <c:v>67.490906841519205</c:v>
                      </c:pt>
                      <c:pt idx="354">
                        <c:v>66.506371396758595</c:v>
                      </c:pt>
                      <c:pt idx="355">
                        <c:v>68.3648397872077</c:v>
                      </c:pt>
                      <c:pt idx="356">
                        <c:v>70.014598540145997</c:v>
                      </c:pt>
                      <c:pt idx="357">
                        <c:v>69.295311146851404</c:v>
                      </c:pt>
                      <c:pt idx="358">
                        <c:v>67.082890016083098</c:v>
                      </c:pt>
                      <c:pt idx="359">
                        <c:v>69.801682543609999</c:v>
                      </c:pt>
                      <c:pt idx="360">
                        <c:v>67.732030186811798</c:v>
                      </c:pt>
                      <c:pt idx="361">
                        <c:v>70.421873066930601</c:v>
                      </c:pt>
                      <c:pt idx="362">
                        <c:v>67.460472596808103</c:v>
                      </c:pt>
                      <c:pt idx="363">
                        <c:v>67.460472596808103</c:v>
                      </c:pt>
                      <c:pt idx="364">
                        <c:v>69.849931955956905</c:v>
                      </c:pt>
                      <c:pt idx="365">
                        <c:v>68.355437337622206</c:v>
                      </c:pt>
                      <c:pt idx="366">
                        <c:v>68.355437337622206</c:v>
                      </c:pt>
                      <c:pt idx="367">
                        <c:v>67.653717679079506</c:v>
                      </c:pt>
                      <c:pt idx="368">
                        <c:v>57.294073982432302</c:v>
                      </c:pt>
                      <c:pt idx="369">
                        <c:v>43.8947173079302</c:v>
                      </c:pt>
                      <c:pt idx="370">
                        <c:v>58.252505257948798</c:v>
                      </c:pt>
                      <c:pt idx="371">
                        <c:v>64.622788568600797</c:v>
                      </c:pt>
                      <c:pt idx="372">
                        <c:v>65.676234071508105</c:v>
                      </c:pt>
                      <c:pt idx="373">
                        <c:v>66.382036372633905</c:v>
                      </c:pt>
                      <c:pt idx="374">
                        <c:v>64.042805888902606</c:v>
                      </c:pt>
                      <c:pt idx="375">
                        <c:v>61.126067054311498</c:v>
                      </c:pt>
                      <c:pt idx="376">
                        <c:v>62.106767289372797</c:v>
                      </c:pt>
                      <c:pt idx="377">
                        <c:v>62.401583570456502</c:v>
                      </c:pt>
                      <c:pt idx="378">
                        <c:v>64.816775949523702</c:v>
                      </c:pt>
                      <c:pt idx="379">
                        <c:v>51.492267722380298</c:v>
                      </c:pt>
                      <c:pt idx="380">
                        <c:v>63.251515526413499</c:v>
                      </c:pt>
                      <c:pt idx="381">
                        <c:v>63.744896696771001</c:v>
                      </c:pt>
                      <c:pt idx="382">
                        <c:v>64.332797228751701</c:v>
                      </c:pt>
                      <c:pt idx="383">
                        <c:v>30.949276258814798</c:v>
                      </c:pt>
                      <c:pt idx="384">
                        <c:v>56.885686007670401</c:v>
                      </c:pt>
                      <c:pt idx="385">
                        <c:v>59.303971297785502</c:v>
                      </c:pt>
                      <c:pt idx="386">
                        <c:v>64.180997154521805</c:v>
                      </c:pt>
                      <c:pt idx="387">
                        <c:v>63.656563157243603</c:v>
                      </c:pt>
                      <c:pt idx="388">
                        <c:v>65.297909192131598</c:v>
                      </c:pt>
                      <c:pt idx="389">
                        <c:v>53.887418037857202</c:v>
                      </c:pt>
                      <c:pt idx="390">
                        <c:v>57.257948781392997</c:v>
                      </c:pt>
                      <c:pt idx="391">
                        <c:v>55.665223308177701</c:v>
                      </c:pt>
                      <c:pt idx="392">
                        <c:v>62.2581962142769</c:v>
                      </c:pt>
                      <c:pt idx="393">
                        <c:v>64.715452183595204</c:v>
                      </c:pt>
                      <c:pt idx="394">
                        <c:v>64.4669058517877</c:v>
                      </c:pt>
                      <c:pt idx="395">
                        <c:v>64.4669058517877</c:v>
                      </c:pt>
                      <c:pt idx="396">
                        <c:v>64.4669058517877</c:v>
                      </c:pt>
                      <c:pt idx="397">
                        <c:v>65.270939007794098</c:v>
                      </c:pt>
                      <c:pt idx="398">
                        <c:v>65.499814425337107</c:v>
                      </c:pt>
                      <c:pt idx="399">
                        <c:v>65.704688853148596</c:v>
                      </c:pt>
                      <c:pt idx="400">
                        <c:v>66.484226153655797</c:v>
                      </c:pt>
                      <c:pt idx="401">
                        <c:v>66.484226153655797</c:v>
                      </c:pt>
                      <c:pt idx="402">
                        <c:v>66.484226153655797</c:v>
                      </c:pt>
                      <c:pt idx="403">
                        <c:v>65.863664481009494</c:v>
                      </c:pt>
                      <c:pt idx="404">
                        <c:v>58.318198688605698</c:v>
                      </c:pt>
                      <c:pt idx="405">
                        <c:v>66.244958554991996</c:v>
                      </c:pt>
                      <c:pt idx="406">
                        <c:v>66.244958554991996</c:v>
                      </c:pt>
                      <c:pt idx="407">
                        <c:v>66.244958554991996</c:v>
                      </c:pt>
                      <c:pt idx="408">
                        <c:v>66.244958554991996</c:v>
                      </c:pt>
                      <c:pt idx="409">
                        <c:v>68.144624520598796</c:v>
                      </c:pt>
                      <c:pt idx="410">
                        <c:v>66.318817270815302</c:v>
                      </c:pt>
                      <c:pt idx="411">
                        <c:v>63.7413089199555</c:v>
                      </c:pt>
                      <c:pt idx="412">
                        <c:v>64.750587653099103</c:v>
                      </c:pt>
                      <c:pt idx="413">
                        <c:v>68.207967338859305</c:v>
                      </c:pt>
                      <c:pt idx="414">
                        <c:v>61.531485834467397</c:v>
                      </c:pt>
                      <c:pt idx="415">
                        <c:v>66.415068662625302</c:v>
                      </c:pt>
                      <c:pt idx="416">
                        <c:v>65.688234566373893</c:v>
                      </c:pt>
                      <c:pt idx="417">
                        <c:v>65.399480390944007</c:v>
                      </c:pt>
                      <c:pt idx="418">
                        <c:v>62.109365334652999</c:v>
                      </c:pt>
                      <c:pt idx="419">
                        <c:v>61.476060868489398</c:v>
                      </c:pt>
                      <c:pt idx="420">
                        <c:v>55.4921440059384</c:v>
                      </c:pt>
                      <c:pt idx="421">
                        <c:v>62.603365087220098</c:v>
                      </c:pt>
                      <c:pt idx="422">
                        <c:v>63.496721514289199</c:v>
                      </c:pt>
                      <c:pt idx="423">
                        <c:v>64.071879252752694</c:v>
                      </c:pt>
                      <c:pt idx="424">
                        <c:v>63.851169120376099</c:v>
                      </c:pt>
                      <c:pt idx="425">
                        <c:v>63.231720895706999</c:v>
                      </c:pt>
                      <c:pt idx="426">
                        <c:v>61.263763454163097</c:v>
                      </c:pt>
                      <c:pt idx="427">
                        <c:v>61.263763454163097</c:v>
                      </c:pt>
                      <c:pt idx="428">
                        <c:v>61.6054682667327</c:v>
                      </c:pt>
                      <c:pt idx="429">
                        <c:v>64</c:v>
                      </c:pt>
                      <c:pt idx="430">
                        <c:v>63.823951503154802</c:v>
                      </c:pt>
                      <c:pt idx="431">
                        <c:v>62.0121242113077</c:v>
                      </c:pt>
                      <c:pt idx="432">
                        <c:v>62.0121242113077</c:v>
                      </c:pt>
                      <c:pt idx="433">
                        <c:v>62.0121242113077</c:v>
                      </c:pt>
                      <c:pt idx="434">
                        <c:v>59.2771248298899</c:v>
                      </c:pt>
                      <c:pt idx="435">
                        <c:v>59.2771248298899</c:v>
                      </c:pt>
                      <c:pt idx="436">
                        <c:v>59.2771248298899</c:v>
                      </c:pt>
                      <c:pt idx="437">
                        <c:v>59.2771248298899</c:v>
                      </c:pt>
                      <c:pt idx="438">
                        <c:v>59.2771248298899</c:v>
                      </c:pt>
                      <c:pt idx="439">
                        <c:v>59.2771248298899</c:v>
                      </c:pt>
                      <c:pt idx="440">
                        <c:v>56.136459235432397</c:v>
                      </c:pt>
                      <c:pt idx="441">
                        <c:v>58.2339477916615</c:v>
                      </c:pt>
                      <c:pt idx="442">
                        <c:v>58.754794012124201</c:v>
                      </c:pt>
                      <c:pt idx="443">
                        <c:v>62.183471483360101</c:v>
                      </c:pt>
                      <c:pt idx="444">
                        <c:v>58.253989855251803</c:v>
                      </c:pt>
                      <c:pt idx="445">
                        <c:v>65.025238154150699</c:v>
                      </c:pt>
                      <c:pt idx="446">
                        <c:v>65.075219596684406</c:v>
                      </c:pt>
                      <c:pt idx="447">
                        <c:v>66.157985896325599</c:v>
                      </c:pt>
                      <c:pt idx="448">
                        <c:v>64.975380428058898</c:v>
                      </c:pt>
                      <c:pt idx="449">
                        <c:v>65.760979834219995</c:v>
                      </c:pt>
                      <c:pt idx="450">
                        <c:v>64.504391933687998</c:v>
                      </c:pt>
                      <c:pt idx="451">
                        <c:v>65.838302610416903</c:v>
                      </c:pt>
                      <c:pt idx="452">
                        <c:v>65.838302610416903</c:v>
                      </c:pt>
                      <c:pt idx="453">
                        <c:v>65.838302610416903</c:v>
                      </c:pt>
                      <c:pt idx="454">
                        <c:v>64.047754546579199</c:v>
                      </c:pt>
                      <c:pt idx="455">
                        <c:v>64.047754546579199</c:v>
                      </c:pt>
                      <c:pt idx="456">
                        <c:v>65.748484473586501</c:v>
                      </c:pt>
                      <c:pt idx="457">
                        <c:v>64.848942224421606</c:v>
                      </c:pt>
                      <c:pt idx="458">
                        <c:v>64.848942224421606</c:v>
                      </c:pt>
                      <c:pt idx="459">
                        <c:v>64.489793393542001</c:v>
                      </c:pt>
                      <c:pt idx="460">
                        <c:v>65.927007299270102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53</c:v>
                      </c:pt>
                      <c:pt idx="9">
                        <c:v>55</c:v>
                      </c:pt>
                      <c:pt idx="10">
                        <c:v>53</c:v>
                      </c:pt>
                      <c:pt idx="11">
                        <c:v>56</c:v>
                      </c:pt>
                      <c:pt idx="12">
                        <c:v>51</c:v>
                      </c:pt>
                      <c:pt idx="13">
                        <c:v>40</c:v>
                      </c:pt>
                      <c:pt idx="14">
                        <c:v>49</c:v>
                      </c:pt>
                      <c:pt idx="15">
                        <c:v>55</c:v>
                      </c:pt>
                      <c:pt idx="16">
                        <c:v>53</c:v>
                      </c:pt>
                      <c:pt idx="17">
                        <c:v>55</c:v>
                      </c:pt>
                      <c:pt idx="18">
                        <c:v>56</c:v>
                      </c:pt>
                      <c:pt idx="19">
                        <c:v>50</c:v>
                      </c:pt>
                      <c:pt idx="20">
                        <c:v>52</c:v>
                      </c:pt>
                      <c:pt idx="21">
                        <c:v>48</c:v>
                      </c:pt>
                      <c:pt idx="22">
                        <c:v>42</c:v>
                      </c:pt>
                      <c:pt idx="23">
                        <c:v>42</c:v>
                      </c:pt>
                      <c:pt idx="24">
                        <c:v>53</c:v>
                      </c:pt>
                      <c:pt idx="25">
                        <c:v>55</c:v>
                      </c:pt>
                      <c:pt idx="26">
                        <c:v>59</c:v>
                      </c:pt>
                      <c:pt idx="27">
                        <c:v>60</c:v>
                      </c:pt>
                      <c:pt idx="28">
                        <c:v>58</c:v>
                      </c:pt>
                      <c:pt idx="29">
                        <c:v>61</c:v>
                      </c:pt>
                      <c:pt idx="30">
                        <c:v>60</c:v>
                      </c:pt>
                      <c:pt idx="31">
                        <c:v>59</c:v>
                      </c:pt>
                      <c:pt idx="32">
                        <c:v>55</c:v>
                      </c:pt>
                      <c:pt idx="33">
                        <c:v>55</c:v>
                      </c:pt>
                      <c:pt idx="34">
                        <c:v>57</c:v>
                      </c:pt>
                      <c:pt idx="35">
                        <c:v>60</c:v>
                      </c:pt>
                      <c:pt idx="36">
                        <c:v>55</c:v>
                      </c:pt>
                      <c:pt idx="37">
                        <c:v>58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56</c:v>
                      </c:pt>
                      <c:pt idx="41">
                        <c:v>49</c:v>
                      </c:pt>
                      <c:pt idx="42">
                        <c:v>48</c:v>
                      </c:pt>
                      <c:pt idx="43">
                        <c:v>50</c:v>
                      </c:pt>
                      <c:pt idx="44">
                        <c:v>48</c:v>
                      </c:pt>
                      <c:pt idx="45">
                        <c:v>51</c:v>
                      </c:pt>
                      <c:pt idx="46">
                        <c:v>51</c:v>
                      </c:pt>
                      <c:pt idx="47">
                        <c:v>49</c:v>
                      </c:pt>
                      <c:pt idx="48">
                        <c:v>48</c:v>
                      </c:pt>
                      <c:pt idx="49">
                        <c:v>48</c:v>
                      </c:pt>
                      <c:pt idx="50">
                        <c:v>49</c:v>
                      </c:pt>
                      <c:pt idx="51">
                        <c:v>54</c:v>
                      </c:pt>
                      <c:pt idx="52">
                        <c:v>56</c:v>
                      </c:pt>
                      <c:pt idx="53">
                        <c:v>42</c:v>
                      </c:pt>
                      <c:pt idx="54">
                        <c:v>46</c:v>
                      </c:pt>
                      <c:pt idx="55">
                        <c:v>43</c:v>
                      </c:pt>
                      <c:pt idx="56">
                        <c:v>48</c:v>
                      </c:pt>
                      <c:pt idx="57">
                        <c:v>55</c:v>
                      </c:pt>
                      <c:pt idx="58">
                        <c:v>50</c:v>
                      </c:pt>
                      <c:pt idx="59">
                        <c:v>57</c:v>
                      </c:pt>
                      <c:pt idx="60">
                        <c:v>57</c:v>
                      </c:pt>
                      <c:pt idx="61">
                        <c:v>57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  <c:pt idx="66">
                        <c:v>56</c:v>
                      </c:pt>
                      <c:pt idx="67">
                        <c:v>56</c:v>
                      </c:pt>
                      <c:pt idx="68">
                        <c:v>51</c:v>
                      </c:pt>
                      <c:pt idx="69">
                        <c:v>55</c:v>
                      </c:pt>
                      <c:pt idx="70">
                        <c:v>54</c:v>
                      </c:pt>
                      <c:pt idx="71">
                        <c:v>55</c:v>
                      </c:pt>
                      <c:pt idx="72">
                        <c:v>57</c:v>
                      </c:pt>
                      <c:pt idx="73">
                        <c:v>56</c:v>
                      </c:pt>
                      <c:pt idx="74">
                        <c:v>58</c:v>
                      </c:pt>
                      <c:pt idx="75">
                        <c:v>56</c:v>
                      </c:pt>
                      <c:pt idx="76">
                        <c:v>56</c:v>
                      </c:pt>
                      <c:pt idx="77">
                        <c:v>57</c:v>
                      </c:pt>
                      <c:pt idx="78">
                        <c:v>57</c:v>
                      </c:pt>
                      <c:pt idx="79">
                        <c:v>56</c:v>
                      </c:pt>
                      <c:pt idx="80">
                        <c:v>55</c:v>
                      </c:pt>
                      <c:pt idx="81">
                        <c:v>57</c:v>
                      </c:pt>
                      <c:pt idx="82">
                        <c:v>56</c:v>
                      </c:pt>
                      <c:pt idx="83">
                        <c:v>56</c:v>
                      </c:pt>
                      <c:pt idx="84">
                        <c:v>57</c:v>
                      </c:pt>
                      <c:pt idx="85">
                        <c:v>56</c:v>
                      </c:pt>
                      <c:pt idx="86">
                        <c:v>56</c:v>
                      </c:pt>
                      <c:pt idx="87">
                        <c:v>53</c:v>
                      </c:pt>
                      <c:pt idx="88">
                        <c:v>56</c:v>
                      </c:pt>
                      <c:pt idx="89">
                        <c:v>54</c:v>
                      </c:pt>
                      <c:pt idx="90">
                        <c:v>57</c:v>
                      </c:pt>
                      <c:pt idx="91">
                        <c:v>57</c:v>
                      </c:pt>
                      <c:pt idx="92">
                        <c:v>57</c:v>
                      </c:pt>
                      <c:pt idx="93">
                        <c:v>51</c:v>
                      </c:pt>
                      <c:pt idx="94">
                        <c:v>27</c:v>
                      </c:pt>
                      <c:pt idx="95">
                        <c:v>37</c:v>
                      </c:pt>
                      <c:pt idx="96">
                        <c:v>57</c:v>
                      </c:pt>
                      <c:pt idx="97">
                        <c:v>57</c:v>
                      </c:pt>
                      <c:pt idx="98">
                        <c:v>57</c:v>
                      </c:pt>
                      <c:pt idx="99">
                        <c:v>55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61</c:v>
                      </c:pt>
                      <c:pt idx="105">
                        <c:v>61</c:v>
                      </c:pt>
                      <c:pt idx="106">
                        <c:v>61</c:v>
                      </c:pt>
                      <c:pt idx="107">
                        <c:v>62</c:v>
                      </c:pt>
                      <c:pt idx="108">
                        <c:v>61</c:v>
                      </c:pt>
                      <c:pt idx="109">
                        <c:v>61</c:v>
                      </c:pt>
                      <c:pt idx="110">
                        <c:v>61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57</c:v>
                      </c:pt>
                      <c:pt idx="115">
                        <c:v>57</c:v>
                      </c:pt>
                      <c:pt idx="116">
                        <c:v>57</c:v>
                      </c:pt>
                      <c:pt idx="117">
                        <c:v>57</c:v>
                      </c:pt>
                      <c:pt idx="118">
                        <c:v>57</c:v>
                      </c:pt>
                      <c:pt idx="119">
                        <c:v>57</c:v>
                      </c:pt>
                      <c:pt idx="120">
                        <c:v>57</c:v>
                      </c:pt>
                      <c:pt idx="121">
                        <c:v>57</c:v>
                      </c:pt>
                      <c:pt idx="122">
                        <c:v>56</c:v>
                      </c:pt>
                      <c:pt idx="123">
                        <c:v>55</c:v>
                      </c:pt>
                      <c:pt idx="124">
                        <c:v>55</c:v>
                      </c:pt>
                      <c:pt idx="125">
                        <c:v>55</c:v>
                      </c:pt>
                      <c:pt idx="126">
                        <c:v>48</c:v>
                      </c:pt>
                      <c:pt idx="127">
                        <c:v>50</c:v>
                      </c:pt>
                      <c:pt idx="128">
                        <c:v>50</c:v>
                      </c:pt>
                      <c:pt idx="129">
                        <c:v>54</c:v>
                      </c:pt>
                      <c:pt idx="130">
                        <c:v>57</c:v>
                      </c:pt>
                      <c:pt idx="131">
                        <c:v>49</c:v>
                      </c:pt>
                      <c:pt idx="132">
                        <c:v>56</c:v>
                      </c:pt>
                      <c:pt idx="133">
                        <c:v>57</c:v>
                      </c:pt>
                      <c:pt idx="134">
                        <c:v>55</c:v>
                      </c:pt>
                      <c:pt idx="135">
                        <c:v>56</c:v>
                      </c:pt>
                      <c:pt idx="136">
                        <c:v>52</c:v>
                      </c:pt>
                      <c:pt idx="137">
                        <c:v>52</c:v>
                      </c:pt>
                      <c:pt idx="138">
                        <c:v>48</c:v>
                      </c:pt>
                      <c:pt idx="139">
                        <c:v>50</c:v>
                      </c:pt>
                      <c:pt idx="140">
                        <c:v>50</c:v>
                      </c:pt>
                      <c:pt idx="141">
                        <c:v>48</c:v>
                      </c:pt>
                      <c:pt idx="142">
                        <c:v>52</c:v>
                      </c:pt>
                      <c:pt idx="143">
                        <c:v>52</c:v>
                      </c:pt>
                      <c:pt idx="144">
                        <c:v>52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51</c:v>
                      </c:pt>
                      <c:pt idx="148">
                        <c:v>39</c:v>
                      </c:pt>
                      <c:pt idx="149">
                        <c:v>41</c:v>
                      </c:pt>
                      <c:pt idx="150">
                        <c:v>50</c:v>
                      </c:pt>
                      <c:pt idx="151">
                        <c:v>46</c:v>
                      </c:pt>
                      <c:pt idx="152">
                        <c:v>50</c:v>
                      </c:pt>
                      <c:pt idx="153">
                        <c:v>52</c:v>
                      </c:pt>
                      <c:pt idx="154">
                        <c:v>57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57</c:v>
                      </c:pt>
                      <c:pt idx="158">
                        <c:v>57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49</c:v>
                      </c:pt>
                      <c:pt idx="162">
                        <c:v>33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56</c:v>
                      </c:pt>
                      <c:pt idx="169">
                        <c:v>56</c:v>
                      </c:pt>
                      <c:pt idx="170">
                        <c:v>56</c:v>
                      </c:pt>
                      <c:pt idx="171">
                        <c:v>61</c:v>
                      </c:pt>
                      <c:pt idx="172">
                        <c:v>61</c:v>
                      </c:pt>
                      <c:pt idx="173">
                        <c:v>57</c:v>
                      </c:pt>
                      <c:pt idx="174">
                        <c:v>53</c:v>
                      </c:pt>
                      <c:pt idx="175">
                        <c:v>53</c:v>
                      </c:pt>
                      <c:pt idx="176">
                        <c:v>49</c:v>
                      </c:pt>
                      <c:pt idx="177">
                        <c:v>53</c:v>
                      </c:pt>
                      <c:pt idx="178">
                        <c:v>57</c:v>
                      </c:pt>
                      <c:pt idx="179">
                        <c:v>49</c:v>
                      </c:pt>
                      <c:pt idx="180">
                        <c:v>51</c:v>
                      </c:pt>
                      <c:pt idx="181">
                        <c:v>44</c:v>
                      </c:pt>
                      <c:pt idx="182">
                        <c:v>51</c:v>
                      </c:pt>
                      <c:pt idx="183">
                        <c:v>51</c:v>
                      </c:pt>
                      <c:pt idx="184">
                        <c:v>51</c:v>
                      </c:pt>
                      <c:pt idx="185">
                        <c:v>43</c:v>
                      </c:pt>
                      <c:pt idx="186">
                        <c:v>49</c:v>
                      </c:pt>
                      <c:pt idx="187">
                        <c:v>49</c:v>
                      </c:pt>
                      <c:pt idx="188">
                        <c:v>51</c:v>
                      </c:pt>
                      <c:pt idx="189">
                        <c:v>47</c:v>
                      </c:pt>
                      <c:pt idx="190">
                        <c:v>51</c:v>
                      </c:pt>
                      <c:pt idx="191">
                        <c:v>43</c:v>
                      </c:pt>
                      <c:pt idx="192">
                        <c:v>51</c:v>
                      </c:pt>
                      <c:pt idx="193">
                        <c:v>51</c:v>
                      </c:pt>
                      <c:pt idx="194">
                        <c:v>50</c:v>
                      </c:pt>
                      <c:pt idx="195">
                        <c:v>48</c:v>
                      </c:pt>
                      <c:pt idx="196">
                        <c:v>48</c:v>
                      </c:pt>
                      <c:pt idx="197">
                        <c:v>48</c:v>
                      </c:pt>
                      <c:pt idx="198">
                        <c:v>54</c:v>
                      </c:pt>
                      <c:pt idx="199">
                        <c:v>52</c:v>
                      </c:pt>
                      <c:pt idx="200">
                        <c:v>49</c:v>
                      </c:pt>
                      <c:pt idx="201">
                        <c:v>57</c:v>
                      </c:pt>
                      <c:pt idx="202">
                        <c:v>57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57</c:v>
                      </c:pt>
                      <c:pt idx="206">
                        <c:v>61</c:v>
                      </c:pt>
                      <c:pt idx="207">
                        <c:v>61</c:v>
                      </c:pt>
                      <c:pt idx="208">
                        <c:v>62</c:v>
                      </c:pt>
                      <c:pt idx="209">
                        <c:v>59</c:v>
                      </c:pt>
                      <c:pt idx="210">
                        <c:v>57</c:v>
                      </c:pt>
                      <c:pt idx="211">
                        <c:v>59</c:v>
                      </c:pt>
                      <c:pt idx="212">
                        <c:v>59</c:v>
                      </c:pt>
                      <c:pt idx="213">
                        <c:v>59</c:v>
                      </c:pt>
                      <c:pt idx="214">
                        <c:v>57</c:v>
                      </c:pt>
                      <c:pt idx="215">
                        <c:v>56</c:v>
                      </c:pt>
                      <c:pt idx="216">
                        <c:v>56</c:v>
                      </c:pt>
                      <c:pt idx="217">
                        <c:v>57</c:v>
                      </c:pt>
                      <c:pt idx="218">
                        <c:v>56</c:v>
                      </c:pt>
                      <c:pt idx="219">
                        <c:v>55</c:v>
                      </c:pt>
                      <c:pt idx="220">
                        <c:v>48</c:v>
                      </c:pt>
                      <c:pt idx="221">
                        <c:v>53</c:v>
                      </c:pt>
                      <c:pt idx="222">
                        <c:v>56</c:v>
                      </c:pt>
                      <c:pt idx="223">
                        <c:v>57</c:v>
                      </c:pt>
                      <c:pt idx="224">
                        <c:v>51</c:v>
                      </c:pt>
                      <c:pt idx="225">
                        <c:v>53</c:v>
                      </c:pt>
                      <c:pt idx="226">
                        <c:v>49</c:v>
                      </c:pt>
                      <c:pt idx="227">
                        <c:v>56</c:v>
                      </c:pt>
                      <c:pt idx="228">
                        <c:v>54</c:v>
                      </c:pt>
                      <c:pt idx="229">
                        <c:v>55</c:v>
                      </c:pt>
                      <c:pt idx="230">
                        <c:v>57</c:v>
                      </c:pt>
                      <c:pt idx="231">
                        <c:v>49</c:v>
                      </c:pt>
                      <c:pt idx="232">
                        <c:v>48</c:v>
                      </c:pt>
                      <c:pt idx="233">
                        <c:v>50</c:v>
                      </c:pt>
                      <c:pt idx="234">
                        <c:v>52</c:v>
                      </c:pt>
                      <c:pt idx="235">
                        <c:v>53</c:v>
                      </c:pt>
                      <c:pt idx="236">
                        <c:v>52</c:v>
                      </c:pt>
                      <c:pt idx="237">
                        <c:v>56</c:v>
                      </c:pt>
                      <c:pt idx="238">
                        <c:v>57</c:v>
                      </c:pt>
                      <c:pt idx="239">
                        <c:v>56</c:v>
                      </c:pt>
                      <c:pt idx="240">
                        <c:v>57</c:v>
                      </c:pt>
                      <c:pt idx="241">
                        <c:v>57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61</c:v>
                      </c:pt>
                      <c:pt idx="259">
                        <c:v>62</c:v>
                      </c:pt>
                      <c:pt idx="260">
                        <c:v>57</c:v>
                      </c:pt>
                      <c:pt idx="261">
                        <c:v>57</c:v>
                      </c:pt>
                      <c:pt idx="262">
                        <c:v>58</c:v>
                      </c:pt>
                      <c:pt idx="263">
                        <c:v>57</c:v>
                      </c:pt>
                      <c:pt idx="264">
                        <c:v>57</c:v>
                      </c:pt>
                      <c:pt idx="265">
                        <c:v>56</c:v>
                      </c:pt>
                      <c:pt idx="266">
                        <c:v>56</c:v>
                      </c:pt>
                      <c:pt idx="267">
                        <c:v>54</c:v>
                      </c:pt>
                      <c:pt idx="268">
                        <c:v>53</c:v>
                      </c:pt>
                      <c:pt idx="269">
                        <c:v>54</c:v>
                      </c:pt>
                      <c:pt idx="270">
                        <c:v>53</c:v>
                      </c:pt>
                      <c:pt idx="271">
                        <c:v>51</c:v>
                      </c:pt>
                      <c:pt idx="272">
                        <c:v>48</c:v>
                      </c:pt>
                      <c:pt idx="273">
                        <c:v>48</c:v>
                      </c:pt>
                      <c:pt idx="274">
                        <c:v>53</c:v>
                      </c:pt>
                      <c:pt idx="275">
                        <c:v>55</c:v>
                      </c:pt>
                      <c:pt idx="276">
                        <c:v>57</c:v>
                      </c:pt>
                      <c:pt idx="277">
                        <c:v>55</c:v>
                      </c:pt>
                      <c:pt idx="278">
                        <c:v>57</c:v>
                      </c:pt>
                      <c:pt idx="279">
                        <c:v>57</c:v>
                      </c:pt>
                      <c:pt idx="280">
                        <c:v>56</c:v>
                      </c:pt>
                      <c:pt idx="281">
                        <c:v>56</c:v>
                      </c:pt>
                      <c:pt idx="282">
                        <c:v>55</c:v>
                      </c:pt>
                      <c:pt idx="283">
                        <c:v>53</c:v>
                      </c:pt>
                      <c:pt idx="284">
                        <c:v>53</c:v>
                      </c:pt>
                      <c:pt idx="285">
                        <c:v>52</c:v>
                      </c:pt>
                      <c:pt idx="286">
                        <c:v>56</c:v>
                      </c:pt>
                      <c:pt idx="287">
                        <c:v>56</c:v>
                      </c:pt>
                      <c:pt idx="288">
                        <c:v>55</c:v>
                      </c:pt>
                      <c:pt idx="289">
                        <c:v>56</c:v>
                      </c:pt>
                      <c:pt idx="290">
                        <c:v>55</c:v>
                      </c:pt>
                      <c:pt idx="291">
                        <c:v>54</c:v>
                      </c:pt>
                      <c:pt idx="292">
                        <c:v>57</c:v>
                      </c:pt>
                      <c:pt idx="293">
                        <c:v>54</c:v>
                      </c:pt>
                      <c:pt idx="294">
                        <c:v>51</c:v>
                      </c:pt>
                      <c:pt idx="295">
                        <c:v>51</c:v>
                      </c:pt>
                      <c:pt idx="296">
                        <c:v>54</c:v>
                      </c:pt>
                      <c:pt idx="297">
                        <c:v>55</c:v>
                      </c:pt>
                      <c:pt idx="298">
                        <c:v>56</c:v>
                      </c:pt>
                      <c:pt idx="299">
                        <c:v>57</c:v>
                      </c:pt>
                      <c:pt idx="300">
                        <c:v>55</c:v>
                      </c:pt>
                      <c:pt idx="301">
                        <c:v>54</c:v>
                      </c:pt>
                      <c:pt idx="302">
                        <c:v>56</c:v>
                      </c:pt>
                      <c:pt idx="303">
                        <c:v>55</c:v>
                      </c:pt>
                      <c:pt idx="304">
                        <c:v>57</c:v>
                      </c:pt>
                      <c:pt idx="305">
                        <c:v>56</c:v>
                      </c:pt>
                      <c:pt idx="306">
                        <c:v>57</c:v>
                      </c:pt>
                      <c:pt idx="307">
                        <c:v>53</c:v>
                      </c:pt>
                      <c:pt idx="308">
                        <c:v>50</c:v>
                      </c:pt>
                      <c:pt idx="309">
                        <c:v>49</c:v>
                      </c:pt>
                      <c:pt idx="310">
                        <c:v>52</c:v>
                      </c:pt>
                      <c:pt idx="311">
                        <c:v>52</c:v>
                      </c:pt>
                      <c:pt idx="312">
                        <c:v>53</c:v>
                      </c:pt>
                      <c:pt idx="313">
                        <c:v>52</c:v>
                      </c:pt>
                      <c:pt idx="314">
                        <c:v>52</c:v>
                      </c:pt>
                      <c:pt idx="315">
                        <c:v>52</c:v>
                      </c:pt>
                      <c:pt idx="316">
                        <c:v>52</c:v>
                      </c:pt>
                      <c:pt idx="317">
                        <c:v>42</c:v>
                      </c:pt>
                      <c:pt idx="318">
                        <c:v>42</c:v>
                      </c:pt>
                      <c:pt idx="319">
                        <c:v>48</c:v>
                      </c:pt>
                      <c:pt idx="320">
                        <c:v>50</c:v>
                      </c:pt>
                      <c:pt idx="321">
                        <c:v>50</c:v>
                      </c:pt>
                      <c:pt idx="322">
                        <c:v>50</c:v>
                      </c:pt>
                      <c:pt idx="323">
                        <c:v>52</c:v>
                      </c:pt>
                      <c:pt idx="324">
                        <c:v>52</c:v>
                      </c:pt>
                      <c:pt idx="325">
                        <c:v>52</c:v>
                      </c:pt>
                      <c:pt idx="326">
                        <c:v>52</c:v>
                      </c:pt>
                      <c:pt idx="327">
                        <c:v>53</c:v>
                      </c:pt>
                      <c:pt idx="328">
                        <c:v>52</c:v>
                      </c:pt>
                      <c:pt idx="329">
                        <c:v>51</c:v>
                      </c:pt>
                      <c:pt idx="330">
                        <c:v>54</c:v>
                      </c:pt>
                      <c:pt idx="331">
                        <c:v>60</c:v>
                      </c:pt>
                      <c:pt idx="332">
                        <c:v>60</c:v>
                      </c:pt>
                      <c:pt idx="333">
                        <c:v>55</c:v>
                      </c:pt>
                      <c:pt idx="334">
                        <c:v>55</c:v>
                      </c:pt>
                      <c:pt idx="335">
                        <c:v>54</c:v>
                      </c:pt>
                      <c:pt idx="336">
                        <c:v>54</c:v>
                      </c:pt>
                      <c:pt idx="337">
                        <c:v>59</c:v>
                      </c:pt>
                      <c:pt idx="338">
                        <c:v>60</c:v>
                      </c:pt>
                      <c:pt idx="339">
                        <c:v>56</c:v>
                      </c:pt>
                      <c:pt idx="340">
                        <c:v>56</c:v>
                      </c:pt>
                      <c:pt idx="341">
                        <c:v>54</c:v>
                      </c:pt>
                      <c:pt idx="342">
                        <c:v>57</c:v>
                      </c:pt>
                      <c:pt idx="343">
                        <c:v>57</c:v>
                      </c:pt>
                      <c:pt idx="344">
                        <c:v>57</c:v>
                      </c:pt>
                      <c:pt idx="345">
                        <c:v>57</c:v>
                      </c:pt>
                      <c:pt idx="346">
                        <c:v>58</c:v>
                      </c:pt>
                      <c:pt idx="347">
                        <c:v>57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61</c:v>
                      </c:pt>
                      <c:pt idx="356">
                        <c:v>61</c:v>
                      </c:pt>
                      <c:pt idx="357">
                        <c:v>62</c:v>
                      </c:pt>
                      <c:pt idx="358">
                        <c:v>59</c:v>
                      </c:pt>
                      <c:pt idx="359">
                        <c:v>62</c:v>
                      </c:pt>
                      <c:pt idx="360">
                        <c:v>61</c:v>
                      </c:pt>
                      <c:pt idx="361">
                        <c:v>53</c:v>
                      </c:pt>
                      <c:pt idx="362">
                        <c:v>51</c:v>
                      </c:pt>
                      <c:pt idx="363">
                        <c:v>49</c:v>
                      </c:pt>
                      <c:pt idx="364">
                        <c:v>51</c:v>
                      </c:pt>
                      <c:pt idx="365">
                        <c:v>47</c:v>
                      </c:pt>
                      <c:pt idx="366">
                        <c:v>47</c:v>
                      </c:pt>
                      <c:pt idx="367">
                        <c:v>52</c:v>
                      </c:pt>
                      <c:pt idx="368">
                        <c:v>47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43</c:v>
                      </c:pt>
                      <c:pt idx="377">
                        <c:v>57</c:v>
                      </c:pt>
                      <c:pt idx="378">
                        <c:v>56</c:v>
                      </c:pt>
                      <c:pt idx="379">
                        <c:v>58</c:v>
                      </c:pt>
                      <c:pt idx="380">
                        <c:v>56</c:v>
                      </c:pt>
                      <c:pt idx="381">
                        <c:v>57</c:v>
                      </c:pt>
                      <c:pt idx="382">
                        <c:v>58</c:v>
                      </c:pt>
                      <c:pt idx="383">
                        <c:v>39</c:v>
                      </c:pt>
                      <c:pt idx="384">
                        <c:v>62</c:v>
                      </c:pt>
                      <c:pt idx="385">
                        <c:v>62</c:v>
                      </c:pt>
                      <c:pt idx="386">
                        <c:v>57</c:v>
                      </c:pt>
                      <c:pt idx="387">
                        <c:v>51</c:v>
                      </c:pt>
                      <c:pt idx="388">
                        <c:v>56</c:v>
                      </c:pt>
                      <c:pt idx="389">
                        <c:v>56</c:v>
                      </c:pt>
                      <c:pt idx="390">
                        <c:v>57</c:v>
                      </c:pt>
                      <c:pt idx="391">
                        <c:v>56</c:v>
                      </c:pt>
                      <c:pt idx="392">
                        <c:v>44</c:v>
                      </c:pt>
                      <c:pt idx="393">
                        <c:v>42</c:v>
                      </c:pt>
                      <c:pt idx="394">
                        <c:v>42</c:v>
                      </c:pt>
                      <c:pt idx="395">
                        <c:v>49</c:v>
                      </c:pt>
                      <c:pt idx="396">
                        <c:v>49</c:v>
                      </c:pt>
                      <c:pt idx="397">
                        <c:v>43</c:v>
                      </c:pt>
                      <c:pt idx="398">
                        <c:v>46</c:v>
                      </c:pt>
                      <c:pt idx="399">
                        <c:v>52</c:v>
                      </c:pt>
                      <c:pt idx="400">
                        <c:v>48</c:v>
                      </c:pt>
                      <c:pt idx="401">
                        <c:v>48</c:v>
                      </c:pt>
                      <c:pt idx="402">
                        <c:v>48</c:v>
                      </c:pt>
                      <c:pt idx="403">
                        <c:v>56</c:v>
                      </c:pt>
                      <c:pt idx="404">
                        <c:v>56</c:v>
                      </c:pt>
                      <c:pt idx="405">
                        <c:v>55</c:v>
                      </c:pt>
                      <c:pt idx="406">
                        <c:v>55</c:v>
                      </c:pt>
                      <c:pt idx="407">
                        <c:v>55</c:v>
                      </c:pt>
                      <c:pt idx="408">
                        <c:v>55</c:v>
                      </c:pt>
                      <c:pt idx="409">
                        <c:v>57</c:v>
                      </c:pt>
                      <c:pt idx="410">
                        <c:v>57</c:v>
                      </c:pt>
                      <c:pt idx="411">
                        <c:v>60</c:v>
                      </c:pt>
                      <c:pt idx="412">
                        <c:v>60</c:v>
                      </c:pt>
                      <c:pt idx="413">
                        <c:v>62</c:v>
                      </c:pt>
                      <c:pt idx="414">
                        <c:v>60</c:v>
                      </c:pt>
                      <c:pt idx="415">
                        <c:v>54</c:v>
                      </c:pt>
                      <c:pt idx="416">
                        <c:v>52</c:v>
                      </c:pt>
                      <c:pt idx="417">
                        <c:v>57</c:v>
                      </c:pt>
                      <c:pt idx="418">
                        <c:v>57</c:v>
                      </c:pt>
                      <c:pt idx="419">
                        <c:v>57</c:v>
                      </c:pt>
                      <c:pt idx="420">
                        <c:v>58</c:v>
                      </c:pt>
                      <c:pt idx="421">
                        <c:v>52</c:v>
                      </c:pt>
                      <c:pt idx="422">
                        <c:v>55</c:v>
                      </c:pt>
                      <c:pt idx="423">
                        <c:v>48</c:v>
                      </c:pt>
                      <c:pt idx="424">
                        <c:v>51</c:v>
                      </c:pt>
                      <c:pt idx="425">
                        <c:v>57</c:v>
                      </c:pt>
                      <c:pt idx="426">
                        <c:v>56</c:v>
                      </c:pt>
                      <c:pt idx="427">
                        <c:v>54</c:v>
                      </c:pt>
                      <c:pt idx="428">
                        <c:v>46</c:v>
                      </c:pt>
                      <c:pt idx="429">
                        <c:v>46</c:v>
                      </c:pt>
                      <c:pt idx="430">
                        <c:v>53</c:v>
                      </c:pt>
                      <c:pt idx="431">
                        <c:v>53</c:v>
                      </c:pt>
                      <c:pt idx="432">
                        <c:v>40</c:v>
                      </c:pt>
                      <c:pt idx="433">
                        <c:v>40</c:v>
                      </c:pt>
                      <c:pt idx="434">
                        <c:v>47</c:v>
                      </c:pt>
                      <c:pt idx="435">
                        <c:v>45</c:v>
                      </c:pt>
                      <c:pt idx="436">
                        <c:v>45</c:v>
                      </c:pt>
                      <c:pt idx="437">
                        <c:v>50</c:v>
                      </c:pt>
                      <c:pt idx="438">
                        <c:v>50</c:v>
                      </c:pt>
                      <c:pt idx="439">
                        <c:v>45</c:v>
                      </c:pt>
                      <c:pt idx="440">
                        <c:v>46</c:v>
                      </c:pt>
                      <c:pt idx="441">
                        <c:v>29</c:v>
                      </c:pt>
                      <c:pt idx="442">
                        <c:v>45</c:v>
                      </c:pt>
                      <c:pt idx="443">
                        <c:v>57</c:v>
                      </c:pt>
                      <c:pt idx="444">
                        <c:v>55</c:v>
                      </c:pt>
                      <c:pt idx="445">
                        <c:v>61</c:v>
                      </c:pt>
                      <c:pt idx="446">
                        <c:v>60</c:v>
                      </c:pt>
                      <c:pt idx="447">
                        <c:v>51</c:v>
                      </c:pt>
                      <c:pt idx="448">
                        <c:v>58</c:v>
                      </c:pt>
                      <c:pt idx="449">
                        <c:v>60</c:v>
                      </c:pt>
                      <c:pt idx="450">
                        <c:v>61</c:v>
                      </c:pt>
                      <c:pt idx="451">
                        <c:v>60</c:v>
                      </c:pt>
                      <c:pt idx="452">
                        <c:v>61</c:v>
                      </c:pt>
                      <c:pt idx="453">
                        <c:v>60</c:v>
                      </c:pt>
                      <c:pt idx="454">
                        <c:v>61</c:v>
                      </c:pt>
                      <c:pt idx="455">
                        <c:v>56</c:v>
                      </c:pt>
                      <c:pt idx="456">
                        <c:v>57</c:v>
                      </c:pt>
                      <c:pt idx="457">
                        <c:v>57</c:v>
                      </c:pt>
                      <c:pt idx="458">
                        <c:v>57</c:v>
                      </c:pt>
                      <c:pt idx="459">
                        <c:v>54</c:v>
                      </c:pt>
                      <c:pt idx="460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FDD-4707-9A73-F108C357707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4501185132218383E-2"/>
                        <c:y val="0.15924644699507909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65.072967338429507</c:v>
                      </c:pt>
                      <c:pt idx="1">
                        <c:v>66.794202323041802</c:v>
                      </c:pt>
                      <c:pt idx="2">
                        <c:v>64.380323637446594</c:v>
                      </c:pt>
                      <c:pt idx="3">
                        <c:v>67.398888116747699</c:v>
                      </c:pt>
                      <c:pt idx="4">
                        <c:v>65.258215030279004</c:v>
                      </c:pt>
                      <c:pt idx="5">
                        <c:v>63.038915913829101</c:v>
                      </c:pt>
                      <c:pt idx="6">
                        <c:v>65.161322346867905</c:v>
                      </c:pt>
                      <c:pt idx="7">
                        <c:v>64.605877097190501</c:v>
                      </c:pt>
                      <c:pt idx="8">
                        <c:v>64.279857043581899</c:v>
                      </c:pt>
                      <c:pt idx="9">
                        <c:v>63.751315397597502</c:v>
                      </c:pt>
                      <c:pt idx="10">
                        <c:v>65.652635758959605</c:v>
                      </c:pt>
                      <c:pt idx="11">
                        <c:v>65.216122307157704</c:v>
                      </c:pt>
                      <c:pt idx="12">
                        <c:v>64.6862900823985</c:v>
                      </c:pt>
                      <c:pt idx="13">
                        <c:v>63.480194579569101</c:v>
                      </c:pt>
                      <c:pt idx="14">
                        <c:v>64.2314107018763</c:v>
                      </c:pt>
                      <c:pt idx="15">
                        <c:v>66.516231509977203</c:v>
                      </c:pt>
                      <c:pt idx="16">
                        <c:v>64.401171448426496</c:v>
                      </c:pt>
                      <c:pt idx="17">
                        <c:v>63.3952149310037</c:v>
                      </c:pt>
                      <c:pt idx="18">
                        <c:v>63.3800258115755</c:v>
                      </c:pt>
                      <c:pt idx="19">
                        <c:v>63.112677454581601</c:v>
                      </c:pt>
                      <c:pt idx="20">
                        <c:v>61.325722227737501</c:v>
                      </c:pt>
                      <c:pt idx="21">
                        <c:v>61.325722227737501</c:v>
                      </c:pt>
                      <c:pt idx="22">
                        <c:v>57.917303683113303</c:v>
                      </c:pt>
                      <c:pt idx="23">
                        <c:v>57.917303683113303</c:v>
                      </c:pt>
                      <c:pt idx="24">
                        <c:v>63.256428075052099</c:v>
                      </c:pt>
                      <c:pt idx="25">
                        <c:v>63.256328799761697</c:v>
                      </c:pt>
                      <c:pt idx="26">
                        <c:v>65.727390052615903</c:v>
                      </c:pt>
                      <c:pt idx="27">
                        <c:v>64.172242628809698</c:v>
                      </c:pt>
                      <c:pt idx="28">
                        <c:v>64.965948575399594</c:v>
                      </c:pt>
                      <c:pt idx="29">
                        <c:v>66.8505906879778</c:v>
                      </c:pt>
                      <c:pt idx="30">
                        <c:v>66.890102253549102</c:v>
                      </c:pt>
                      <c:pt idx="31">
                        <c:v>66.890102253549102</c:v>
                      </c:pt>
                      <c:pt idx="32">
                        <c:v>67.042191998411596</c:v>
                      </c:pt>
                      <c:pt idx="33">
                        <c:v>67.042191998411596</c:v>
                      </c:pt>
                      <c:pt idx="34">
                        <c:v>67.186041894172504</c:v>
                      </c:pt>
                      <c:pt idx="35">
                        <c:v>67.104636156060707</c:v>
                      </c:pt>
                      <c:pt idx="36">
                        <c:v>66.898838479102594</c:v>
                      </c:pt>
                      <c:pt idx="37">
                        <c:v>66.057083291968596</c:v>
                      </c:pt>
                      <c:pt idx="38">
                        <c:v>66.537178596247401</c:v>
                      </c:pt>
                      <c:pt idx="39">
                        <c:v>68.327707733545097</c:v>
                      </c:pt>
                      <c:pt idx="40">
                        <c:v>66.807902313114297</c:v>
                      </c:pt>
                      <c:pt idx="41">
                        <c:v>66.105628908964604</c:v>
                      </c:pt>
                      <c:pt idx="42">
                        <c:v>64.936662364737401</c:v>
                      </c:pt>
                      <c:pt idx="43">
                        <c:v>65.616995929713099</c:v>
                      </c:pt>
                      <c:pt idx="44">
                        <c:v>64.911347165690501</c:v>
                      </c:pt>
                      <c:pt idx="45">
                        <c:v>66.400476521393799</c:v>
                      </c:pt>
                      <c:pt idx="46">
                        <c:v>66.400476521393799</c:v>
                      </c:pt>
                      <c:pt idx="47">
                        <c:v>66.857937059465897</c:v>
                      </c:pt>
                      <c:pt idx="48">
                        <c:v>67.042886925444293</c:v>
                      </c:pt>
                      <c:pt idx="49">
                        <c:v>67.042886925444293</c:v>
                      </c:pt>
                      <c:pt idx="50">
                        <c:v>66.481981534796006</c:v>
                      </c:pt>
                      <c:pt idx="51">
                        <c:v>65.980839868956593</c:v>
                      </c:pt>
                      <c:pt idx="52">
                        <c:v>65.7400972897846</c:v>
                      </c:pt>
                      <c:pt idx="53">
                        <c:v>65.010523180780297</c:v>
                      </c:pt>
                      <c:pt idx="54">
                        <c:v>64.936563089447006</c:v>
                      </c:pt>
                      <c:pt idx="55">
                        <c:v>65.075945597140901</c:v>
                      </c:pt>
                      <c:pt idx="56">
                        <c:v>64.881862404447503</c:v>
                      </c:pt>
                      <c:pt idx="57">
                        <c:v>64.584930010920303</c:v>
                      </c:pt>
                      <c:pt idx="58">
                        <c:v>64.849300109202801</c:v>
                      </c:pt>
                      <c:pt idx="59">
                        <c:v>65.994341308448298</c:v>
                      </c:pt>
                      <c:pt idx="60">
                        <c:v>66.384393924352196</c:v>
                      </c:pt>
                      <c:pt idx="61">
                        <c:v>66.384393924352196</c:v>
                      </c:pt>
                      <c:pt idx="62">
                        <c:v>66.118931797875504</c:v>
                      </c:pt>
                      <c:pt idx="63">
                        <c:v>61.256130249180998</c:v>
                      </c:pt>
                      <c:pt idx="64">
                        <c:v>67.342896852973297</c:v>
                      </c:pt>
                      <c:pt idx="65">
                        <c:v>66.342996128263707</c:v>
                      </c:pt>
                      <c:pt idx="66">
                        <c:v>61.626029981137698</c:v>
                      </c:pt>
                      <c:pt idx="67">
                        <c:v>61.013699990072503</c:v>
                      </c:pt>
                      <c:pt idx="68">
                        <c:v>62.9028094907178</c:v>
                      </c:pt>
                      <c:pt idx="69">
                        <c:v>62.9028094907178</c:v>
                      </c:pt>
                      <c:pt idx="70">
                        <c:v>64.917402958403699</c:v>
                      </c:pt>
                      <c:pt idx="71">
                        <c:v>64.473741685694407</c:v>
                      </c:pt>
                      <c:pt idx="72">
                        <c:v>64.640821999404395</c:v>
                      </c:pt>
                      <c:pt idx="73">
                        <c:v>64.640821999404395</c:v>
                      </c:pt>
                      <c:pt idx="74">
                        <c:v>64.838677653132095</c:v>
                      </c:pt>
                      <c:pt idx="75">
                        <c:v>64.5318177305669</c:v>
                      </c:pt>
                      <c:pt idx="76">
                        <c:v>67.158741189317993</c:v>
                      </c:pt>
                      <c:pt idx="77">
                        <c:v>68.084483272113602</c:v>
                      </c:pt>
                      <c:pt idx="78">
                        <c:v>66.649558224957801</c:v>
                      </c:pt>
                      <c:pt idx="79">
                        <c:v>66.656408219994006</c:v>
                      </c:pt>
                      <c:pt idx="80">
                        <c:v>66.879579072768806</c:v>
                      </c:pt>
                      <c:pt idx="81">
                        <c:v>66.934279757768294</c:v>
                      </c:pt>
                      <c:pt idx="82">
                        <c:v>66.934279757768294</c:v>
                      </c:pt>
                      <c:pt idx="83">
                        <c:v>65.242827360269999</c:v>
                      </c:pt>
                      <c:pt idx="84">
                        <c:v>65.242827360269999</c:v>
                      </c:pt>
                      <c:pt idx="85">
                        <c:v>65.677950958006505</c:v>
                      </c:pt>
                      <c:pt idx="86">
                        <c:v>65.725503822098702</c:v>
                      </c:pt>
                      <c:pt idx="87">
                        <c:v>66.964757271915005</c:v>
                      </c:pt>
                      <c:pt idx="88">
                        <c:v>66.964757271915005</c:v>
                      </c:pt>
                      <c:pt idx="89">
                        <c:v>67.144048446341699</c:v>
                      </c:pt>
                      <c:pt idx="90">
                        <c:v>67.144048446341699</c:v>
                      </c:pt>
                      <c:pt idx="91">
                        <c:v>67.144048446341699</c:v>
                      </c:pt>
                      <c:pt idx="92">
                        <c:v>67.136205698401696</c:v>
                      </c:pt>
                      <c:pt idx="93">
                        <c:v>66.473940236275197</c:v>
                      </c:pt>
                      <c:pt idx="94">
                        <c:v>65.281445448227899</c:v>
                      </c:pt>
                      <c:pt idx="95">
                        <c:v>65.281445448227899</c:v>
                      </c:pt>
                      <c:pt idx="96">
                        <c:v>65.592971309441097</c:v>
                      </c:pt>
                      <c:pt idx="97">
                        <c:v>64.961779013203596</c:v>
                      </c:pt>
                      <c:pt idx="98">
                        <c:v>64.961779013203596</c:v>
                      </c:pt>
                      <c:pt idx="99">
                        <c:v>64.914027598530694</c:v>
                      </c:pt>
                      <c:pt idx="100">
                        <c:v>65.965750024818803</c:v>
                      </c:pt>
                      <c:pt idx="101">
                        <c:v>66.287501240941097</c:v>
                      </c:pt>
                      <c:pt idx="102">
                        <c:v>66.287501240941097</c:v>
                      </c:pt>
                      <c:pt idx="103">
                        <c:v>66.287501240941097</c:v>
                      </c:pt>
                      <c:pt idx="104">
                        <c:v>67.557232204904196</c:v>
                      </c:pt>
                      <c:pt idx="105">
                        <c:v>65.782090737615405</c:v>
                      </c:pt>
                      <c:pt idx="106">
                        <c:v>66.577583639432106</c:v>
                      </c:pt>
                      <c:pt idx="107">
                        <c:v>66.507495284423698</c:v>
                      </c:pt>
                      <c:pt idx="108">
                        <c:v>65.193785366822198</c:v>
                      </c:pt>
                      <c:pt idx="109">
                        <c:v>65.193785366822198</c:v>
                      </c:pt>
                      <c:pt idx="110">
                        <c:v>62.243025910850797</c:v>
                      </c:pt>
                      <c:pt idx="111">
                        <c:v>62.667527052516597</c:v>
                      </c:pt>
                      <c:pt idx="112">
                        <c:v>62.3765511764122</c:v>
                      </c:pt>
                      <c:pt idx="113">
                        <c:v>61.828055197061502</c:v>
                      </c:pt>
                      <c:pt idx="114">
                        <c:v>61.828055197061502</c:v>
                      </c:pt>
                      <c:pt idx="115">
                        <c:v>60.508488037327503</c:v>
                      </c:pt>
                      <c:pt idx="116">
                        <c:v>62.200734637148798</c:v>
                      </c:pt>
                      <c:pt idx="117">
                        <c:v>62.200734637148798</c:v>
                      </c:pt>
                      <c:pt idx="118">
                        <c:v>62.508885138488999</c:v>
                      </c:pt>
                      <c:pt idx="119">
                        <c:v>63.731658890102302</c:v>
                      </c:pt>
                      <c:pt idx="120">
                        <c:v>63.731658890102302</c:v>
                      </c:pt>
                      <c:pt idx="121">
                        <c:v>63.731658890102302</c:v>
                      </c:pt>
                      <c:pt idx="122">
                        <c:v>63.270723716866897</c:v>
                      </c:pt>
                      <c:pt idx="123">
                        <c:v>63.270723716866897</c:v>
                      </c:pt>
                      <c:pt idx="124">
                        <c:v>63.270723716866897</c:v>
                      </c:pt>
                      <c:pt idx="125">
                        <c:v>63.3214533902512</c:v>
                      </c:pt>
                      <c:pt idx="126">
                        <c:v>63.3214533902512</c:v>
                      </c:pt>
                      <c:pt idx="127">
                        <c:v>63.487739501638004</c:v>
                      </c:pt>
                      <c:pt idx="128">
                        <c:v>63.487739501638004</c:v>
                      </c:pt>
                      <c:pt idx="129">
                        <c:v>64.473344584532896</c:v>
                      </c:pt>
                      <c:pt idx="130">
                        <c:v>62.957510175717303</c:v>
                      </c:pt>
                      <c:pt idx="131">
                        <c:v>62.957510175717303</c:v>
                      </c:pt>
                      <c:pt idx="132">
                        <c:v>64.045964459445997</c:v>
                      </c:pt>
                      <c:pt idx="133">
                        <c:v>64.045964459445997</c:v>
                      </c:pt>
                      <c:pt idx="134">
                        <c:v>63.726298024421702</c:v>
                      </c:pt>
                      <c:pt idx="135">
                        <c:v>63.037625335054102</c:v>
                      </c:pt>
                      <c:pt idx="136">
                        <c:v>64.443462722128501</c:v>
                      </c:pt>
                      <c:pt idx="137">
                        <c:v>66.4732453092425</c:v>
                      </c:pt>
                      <c:pt idx="138">
                        <c:v>65.452695324133799</c:v>
                      </c:pt>
                      <c:pt idx="139">
                        <c:v>66.380224362156298</c:v>
                      </c:pt>
                      <c:pt idx="140">
                        <c:v>66.658790826963198</c:v>
                      </c:pt>
                      <c:pt idx="141">
                        <c:v>66.829742876997898</c:v>
                      </c:pt>
                      <c:pt idx="142">
                        <c:v>67.271021542737998</c:v>
                      </c:pt>
                      <c:pt idx="143">
                        <c:v>65.742876997915204</c:v>
                      </c:pt>
                      <c:pt idx="144">
                        <c:v>65.644991561600307</c:v>
                      </c:pt>
                      <c:pt idx="145">
                        <c:v>65.644991561600307</c:v>
                      </c:pt>
                      <c:pt idx="146">
                        <c:v>65.644991561600307</c:v>
                      </c:pt>
                      <c:pt idx="147">
                        <c:v>49.324828750124098</c:v>
                      </c:pt>
                      <c:pt idx="148">
                        <c:v>53.832621860418897</c:v>
                      </c:pt>
                      <c:pt idx="149">
                        <c:v>60.719249478804699</c:v>
                      </c:pt>
                      <c:pt idx="150">
                        <c:v>61.889308051226102</c:v>
                      </c:pt>
                      <c:pt idx="151">
                        <c:v>66.041695621959704</c:v>
                      </c:pt>
                      <c:pt idx="152">
                        <c:v>66.8892087759357</c:v>
                      </c:pt>
                      <c:pt idx="153">
                        <c:v>67.571031470267002</c:v>
                      </c:pt>
                      <c:pt idx="154">
                        <c:v>69.784870445746094</c:v>
                      </c:pt>
                      <c:pt idx="155">
                        <c:v>68.725603097389097</c:v>
                      </c:pt>
                      <c:pt idx="156">
                        <c:v>67.414871438499006</c:v>
                      </c:pt>
                      <c:pt idx="157">
                        <c:v>67.151593368410602</c:v>
                      </c:pt>
                      <c:pt idx="158">
                        <c:v>67.455077931102906</c:v>
                      </c:pt>
                      <c:pt idx="159">
                        <c:v>65.232403454780098</c:v>
                      </c:pt>
                      <c:pt idx="160">
                        <c:v>64.067507197458596</c:v>
                      </c:pt>
                      <c:pt idx="161">
                        <c:v>61.7390052615904</c:v>
                      </c:pt>
                      <c:pt idx="162">
                        <c:v>61.586121314404799</c:v>
                      </c:pt>
                      <c:pt idx="163">
                        <c:v>65.267646182865093</c:v>
                      </c:pt>
                      <c:pt idx="164">
                        <c:v>65.267646182865093</c:v>
                      </c:pt>
                      <c:pt idx="165">
                        <c:v>65.583639432145304</c:v>
                      </c:pt>
                      <c:pt idx="166">
                        <c:v>65.141566564082197</c:v>
                      </c:pt>
                      <c:pt idx="167">
                        <c:v>65.141566564082197</c:v>
                      </c:pt>
                      <c:pt idx="168">
                        <c:v>61.140772361759197</c:v>
                      </c:pt>
                      <c:pt idx="169">
                        <c:v>61.916211654919103</c:v>
                      </c:pt>
                      <c:pt idx="170">
                        <c:v>62.447632284324399</c:v>
                      </c:pt>
                      <c:pt idx="171">
                        <c:v>66.974883351533805</c:v>
                      </c:pt>
                      <c:pt idx="172">
                        <c:v>67.740295840365306</c:v>
                      </c:pt>
                      <c:pt idx="173">
                        <c:v>65.328601211158499</c:v>
                      </c:pt>
                      <c:pt idx="174">
                        <c:v>65.439193884642094</c:v>
                      </c:pt>
                      <c:pt idx="175">
                        <c:v>67.405738111784004</c:v>
                      </c:pt>
                      <c:pt idx="176">
                        <c:v>65.874218207088305</c:v>
                      </c:pt>
                      <c:pt idx="177">
                        <c:v>65.069790529137293</c:v>
                      </c:pt>
                      <c:pt idx="178">
                        <c:v>68.429961282636796</c:v>
                      </c:pt>
                      <c:pt idx="179">
                        <c:v>66.250868658790793</c:v>
                      </c:pt>
                      <c:pt idx="180">
                        <c:v>67.247294748337097</c:v>
                      </c:pt>
                      <c:pt idx="181">
                        <c:v>66.473940236275197</c:v>
                      </c:pt>
                      <c:pt idx="182">
                        <c:v>67.722128462225797</c:v>
                      </c:pt>
                      <c:pt idx="183">
                        <c:v>67.450213441874297</c:v>
                      </c:pt>
                      <c:pt idx="184">
                        <c:v>67.065918792812496</c:v>
                      </c:pt>
                      <c:pt idx="185">
                        <c:v>67.682616896654395</c:v>
                      </c:pt>
                      <c:pt idx="186">
                        <c:v>66.314702670505298</c:v>
                      </c:pt>
                      <c:pt idx="187">
                        <c:v>66.314702670505298</c:v>
                      </c:pt>
                      <c:pt idx="188">
                        <c:v>66.986002184056403</c:v>
                      </c:pt>
                      <c:pt idx="189">
                        <c:v>67.538965551474206</c:v>
                      </c:pt>
                      <c:pt idx="190">
                        <c:v>67.604983619577098</c:v>
                      </c:pt>
                      <c:pt idx="191">
                        <c:v>66.267447632284302</c:v>
                      </c:pt>
                      <c:pt idx="192">
                        <c:v>65.952943512359795</c:v>
                      </c:pt>
                      <c:pt idx="193">
                        <c:v>65.952943512359795</c:v>
                      </c:pt>
                      <c:pt idx="194">
                        <c:v>68.020748535689506</c:v>
                      </c:pt>
                      <c:pt idx="195">
                        <c:v>67.091035441278706</c:v>
                      </c:pt>
                      <c:pt idx="196">
                        <c:v>65.687580661173399</c:v>
                      </c:pt>
                      <c:pt idx="197">
                        <c:v>65.687580661173399</c:v>
                      </c:pt>
                      <c:pt idx="198">
                        <c:v>67.304874416757698</c:v>
                      </c:pt>
                      <c:pt idx="199">
                        <c:v>67.254144743373402</c:v>
                      </c:pt>
                      <c:pt idx="200">
                        <c:v>67.254144743373402</c:v>
                      </c:pt>
                      <c:pt idx="201">
                        <c:v>64.983718852377606</c:v>
                      </c:pt>
                      <c:pt idx="202">
                        <c:v>65.592077831827694</c:v>
                      </c:pt>
                      <c:pt idx="203">
                        <c:v>67.840067507197503</c:v>
                      </c:pt>
                      <c:pt idx="204">
                        <c:v>67.840067507197503</c:v>
                      </c:pt>
                      <c:pt idx="205">
                        <c:v>67.291372977265993</c:v>
                      </c:pt>
                      <c:pt idx="206">
                        <c:v>67.060557927131896</c:v>
                      </c:pt>
                      <c:pt idx="207">
                        <c:v>66.769681326317894</c:v>
                      </c:pt>
                      <c:pt idx="208">
                        <c:v>66.845626923458795</c:v>
                      </c:pt>
                      <c:pt idx="209">
                        <c:v>65.545219894768195</c:v>
                      </c:pt>
                      <c:pt idx="210">
                        <c:v>66.920281941824697</c:v>
                      </c:pt>
                      <c:pt idx="211">
                        <c:v>66.920281941824697</c:v>
                      </c:pt>
                      <c:pt idx="212">
                        <c:v>67.283033852873999</c:v>
                      </c:pt>
                      <c:pt idx="213">
                        <c:v>67.475330090340506</c:v>
                      </c:pt>
                      <c:pt idx="214">
                        <c:v>68.151394817829797</c:v>
                      </c:pt>
                      <c:pt idx="215">
                        <c:v>64.6191799861015</c:v>
                      </c:pt>
                      <c:pt idx="216">
                        <c:v>64.436017075349994</c:v>
                      </c:pt>
                      <c:pt idx="217">
                        <c:v>64.436017075349994</c:v>
                      </c:pt>
                      <c:pt idx="218">
                        <c:v>64.436017075349994</c:v>
                      </c:pt>
                      <c:pt idx="219">
                        <c:v>62.940732651643003</c:v>
                      </c:pt>
                      <c:pt idx="220">
                        <c:v>55.256924451503998</c:v>
                      </c:pt>
                      <c:pt idx="221">
                        <c:v>58.484463417055501</c:v>
                      </c:pt>
                      <c:pt idx="222">
                        <c:v>65.560806115357906</c:v>
                      </c:pt>
                      <c:pt idx="223">
                        <c:v>65.560806115357906</c:v>
                      </c:pt>
                      <c:pt idx="224">
                        <c:v>65.560806115357906</c:v>
                      </c:pt>
                      <c:pt idx="225">
                        <c:v>65.617095205003494</c:v>
                      </c:pt>
                      <c:pt idx="226">
                        <c:v>61.198550580760397</c:v>
                      </c:pt>
                      <c:pt idx="227">
                        <c:v>63.691948773950202</c:v>
                      </c:pt>
                      <c:pt idx="228">
                        <c:v>65.538369899732004</c:v>
                      </c:pt>
                      <c:pt idx="229">
                        <c:v>65.449717065422405</c:v>
                      </c:pt>
                      <c:pt idx="230">
                        <c:v>65.449717065422405</c:v>
                      </c:pt>
                      <c:pt idx="231">
                        <c:v>64.311327310632393</c:v>
                      </c:pt>
                      <c:pt idx="232">
                        <c:v>63.892782686389403</c:v>
                      </c:pt>
                      <c:pt idx="233">
                        <c:v>63.695621959694201</c:v>
                      </c:pt>
                      <c:pt idx="234">
                        <c:v>64.199841159535396</c:v>
                      </c:pt>
                      <c:pt idx="235">
                        <c:v>65.108408617095193</c:v>
                      </c:pt>
                      <c:pt idx="236">
                        <c:v>65.122604983619595</c:v>
                      </c:pt>
                      <c:pt idx="237">
                        <c:v>65.122604983619595</c:v>
                      </c:pt>
                      <c:pt idx="238">
                        <c:v>66.119726000198597</c:v>
                      </c:pt>
                      <c:pt idx="239">
                        <c:v>64.636354611337197</c:v>
                      </c:pt>
                      <c:pt idx="240">
                        <c:v>64.149210761441495</c:v>
                      </c:pt>
                      <c:pt idx="241">
                        <c:v>64.975379727985697</c:v>
                      </c:pt>
                      <c:pt idx="242">
                        <c:v>64.252457063436907</c:v>
                      </c:pt>
                      <c:pt idx="243">
                        <c:v>63.174724511069201</c:v>
                      </c:pt>
                      <c:pt idx="244">
                        <c:v>63.7014792018267</c:v>
                      </c:pt>
                      <c:pt idx="245">
                        <c:v>63.7014792018267</c:v>
                      </c:pt>
                      <c:pt idx="246">
                        <c:v>62.637347364241002</c:v>
                      </c:pt>
                      <c:pt idx="247">
                        <c:v>62.404646083589803</c:v>
                      </c:pt>
                      <c:pt idx="248">
                        <c:v>66.630100268043293</c:v>
                      </c:pt>
                      <c:pt idx="249">
                        <c:v>66.630100268043293</c:v>
                      </c:pt>
                      <c:pt idx="250">
                        <c:v>65.697011813759602</c:v>
                      </c:pt>
                      <c:pt idx="251">
                        <c:v>68.026605777821899</c:v>
                      </c:pt>
                      <c:pt idx="252">
                        <c:v>65.863297925146398</c:v>
                      </c:pt>
                      <c:pt idx="253">
                        <c:v>66.2785664648069</c:v>
                      </c:pt>
                      <c:pt idx="254">
                        <c:v>66.2785664648069</c:v>
                      </c:pt>
                      <c:pt idx="255">
                        <c:v>66.2785664648069</c:v>
                      </c:pt>
                      <c:pt idx="256">
                        <c:v>60.164598431450401</c:v>
                      </c:pt>
                      <c:pt idx="257">
                        <c:v>62.958900029782598</c:v>
                      </c:pt>
                      <c:pt idx="258">
                        <c:v>62.471656904596401</c:v>
                      </c:pt>
                      <c:pt idx="259">
                        <c:v>64.581852476918499</c:v>
                      </c:pt>
                      <c:pt idx="260">
                        <c:v>66.051523875707304</c:v>
                      </c:pt>
                      <c:pt idx="261">
                        <c:v>66.051523875707304</c:v>
                      </c:pt>
                      <c:pt idx="262">
                        <c:v>66.617790132036106</c:v>
                      </c:pt>
                      <c:pt idx="263">
                        <c:v>65.1209173036831</c:v>
                      </c:pt>
                      <c:pt idx="264">
                        <c:v>65.468777921175402</c:v>
                      </c:pt>
                      <c:pt idx="265">
                        <c:v>65.468777921175402</c:v>
                      </c:pt>
                      <c:pt idx="266">
                        <c:v>64.170058572421297</c:v>
                      </c:pt>
                      <c:pt idx="267">
                        <c:v>66.557033654323405</c:v>
                      </c:pt>
                      <c:pt idx="268">
                        <c:v>66.864687779211707</c:v>
                      </c:pt>
                      <c:pt idx="269">
                        <c:v>66.864687779211707</c:v>
                      </c:pt>
                      <c:pt idx="270">
                        <c:v>66.727985704358204</c:v>
                      </c:pt>
                      <c:pt idx="271">
                        <c:v>66.846818226943299</c:v>
                      </c:pt>
                      <c:pt idx="272">
                        <c:v>66.846818226943299</c:v>
                      </c:pt>
                      <c:pt idx="273">
                        <c:v>66.846818226943299</c:v>
                      </c:pt>
                      <c:pt idx="274">
                        <c:v>66.186041894172504</c:v>
                      </c:pt>
                      <c:pt idx="275">
                        <c:v>64.901419636652406</c:v>
                      </c:pt>
                      <c:pt idx="276">
                        <c:v>64.901419636652406</c:v>
                      </c:pt>
                      <c:pt idx="277">
                        <c:v>64.514841655911795</c:v>
                      </c:pt>
                      <c:pt idx="278">
                        <c:v>64.931400774347296</c:v>
                      </c:pt>
                      <c:pt idx="279">
                        <c:v>64.931400774347296</c:v>
                      </c:pt>
                      <c:pt idx="280">
                        <c:v>66.029087660081402</c:v>
                      </c:pt>
                      <c:pt idx="281">
                        <c:v>66.029087660081402</c:v>
                      </c:pt>
                      <c:pt idx="282">
                        <c:v>65.708428472153301</c:v>
                      </c:pt>
                      <c:pt idx="283">
                        <c:v>64.400079420232302</c:v>
                      </c:pt>
                      <c:pt idx="284">
                        <c:v>64.3507396009133</c:v>
                      </c:pt>
                      <c:pt idx="285">
                        <c:v>65.703166881763096</c:v>
                      </c:pt>
                      <c:pt idx="286">
                        <c:v>65.488930805122607</c:v>
                      </c:pt>
                      <c:pt idx="287">
                        <c:v>65.765412488831501</c:v>
                      </c:pt>
                      <c:pt idx="288">
                        <c:v>66.211654919090606</c:v>
                      </c:pt>
                      <c:pt idx="289">
                        <c:v>66.211654919090606</c:v>
                      </c:pt>
                      <c:pt idx="290">
                        <c:v>66.805122604983595</c:v>
                      </c:pt>
                      <c:pt idx="291">
                        <c:v>67.483867765313207</c:v>
                      </c:pt>
                      <c:pt idx="292">
                        <c:v>65.710016876799401</c:v>
                      </c:pt>
                      <c:pt idx="293">
                        <c:v>65.545021344187404</c:v>
                      </c:pt>
                      <c:pt idx="294">
                        <c:v>65.545021344187404</c:v>
                      </c:pt>
                      <c:pt idx="295">
                        <c:v>64.638439392435203</c:v>
                      </c:pt>
                      <c:pt idx="296">
                        <c:v>64.246103444852594</c:v>
                      </c:pt>
                      <c:pt idx="297">
                        <c:v>64.246103444852594</c:v>
                      </c:pt>
                      <c:pt idx="298">
                        <c:v>63.640722724113999</c:v>
                      </c:pt>
                      <c:pt idx="299">
                        <c:v>62.338230914325401</c:v>
                      </c:pt>
                      <c:pt idx="300">
                        <c:v>62.338230914325401</c:v>
                      </c:pt>
                      <c:pt idx="301">
                        <c:v>62.338230914325401</c:v>
                      </c:pt>
                      <c:pt idx="302">
                        <c:v>62.292167179589001</c:v>
                      </c:pt>
                      <c:pt idx="303">
                        <c:v>58.134716569045999</c:v>
                      </c:pt>
                      <c:pt idx="304">
                        <c:v>61.830437804030602</c:v>
                      </c:pt>
                      <c:pt idx="305">
                        <c:v>61.772063933287001</c:v>
                      </c:pt>
                      <c:pt idx="306">
                        <c:v>60.7515139481783</c:v>
                      </c:pt>
                      <c:pt idx="307">
                        <c:v>64.6074655018366</c:v>
                      </c:pt>
                      <c:pt idx="308">
                        <c:v>64.6074655018366</c:v>
                      </c:pt>
                      <c:pt idx="309">
                        <c:v>63.027201429564201</c:v>
                      </c:pt>
                      <c:pt idx="310">
                        <c:v>64.336443959098602</c:v>
                      </c:pt>
                      <c:pt idx="311">
                        <c:v>64.336443959098602</c:v>
                      </c:pt>
                      <c:pt idx="312">
                        <c:v>64.336443959098602</c:v>
                      </c:pt>
                      <c:pt idx="313">
                        <c:v>61.871041397796098</c:v>
                      </c:pt>
                      <c:pt idx="314">
                        <c:v>61.871041397796098</c:v>
                      </c:pt>
                      <c:pt idx="315">
                        <c:v>61.871041397796098</c:v>
                      </c:pt>
                      <c:pt idx="316">
                        <c:v>64.760746550183697</c:v>
                      </c:pt>
                      <c:pt idx="317">
                        <c:v>65.642807505211906</c:v>
                      </c:pt>
                      <c:pt idx="318">
                        <c:v>65.642807505211906</c:v>
                      </c:pt>
                      <c:pt idx="319">
                        <c:v>67.252556338727302</c:v>
                      </c:pt>
                      <c:pt idx="320">
                        <c:v>66.064926039908698</c:v>
                      </c:pt>
                      <c:pt idx="321">
                        <c:v>65.634269830239205</c:v>
                      </c:pt>
                      <c:pt idx="322">
                        <c:v>64.868758066117294</c:v>
                      </c:pt>
                      <c:pt idx="323">
                        <c:v>65.509580065521703</c:v>
                      </c:pt>
                      <c:pt idx="324">
                        <c:v>66.090936165988296</c:v>
                      </c:pt>
                      <c:pt idx="325">
                        <c:v>64.953142062940501</c:v>
                      </c:pt>
                      <c:pt idx="326">
                        <c:v>64.471656904596401</c:v>
                      </c:pt>
                      <c:pt idx="327">
                        <c:v>65.746450908368899</c:v>
                      </c:pt>
                      <c:pt idx="328">
                        <c:v>64.549985108706394</c:v>
                      </c:pt>
                      <c:pt idx="329">
                        <c:v>64.549985108706394</c:v>
                      </c:pt>
                      <c:pt idx="330">
                        <c:v>65.154174525960499</c:v>
                      </c:pt>
                      <c:pt idx="331">
                        <c:v>64.974188424501094</c:v>
                      </c:pt>
                      <c:pt idx="332">
                        <c:v>64.974188424501094</c:v>
                      </c:pt>
                      <c:pt idx="333">
                        <c:v>64.004963764519005</c:v>
                      </c:pt>
                      <c:pt idx="334">
                        <c:v>63.289784572619901</c:v>
                      </c:pt>
                      <c:pt idx="335">
                        <c:v>63.289784572619901</c:v>
                      </c:pt>
                      <c:pt idx="336">
                        <c:v>63.289784572619901</c:v>
                      </c:pt>
                      <c:pt idx="337">
                        <c:v>64.101856447930103</c:v>
                      </c:pt>
                      <c:pt idx="338">
                        <c:v>64.101856447930103</c:v>
                      </c:pt>
                      <c:pt idx="339">
                        <c:v>64.101856447930103</c:v>
                      </c:pt>
                      <c:pt idx="340">
                        <c:v>64.101856447930103</c:v>
                      </c:pt>
                      <c:pt idx="341">
                        <c:v>63.073066613719803</c:v>
                      </c:pt>
                      <c:pt idx="342">
                        <c:v>60.031370991760099</c:v>
                      </c:pt>
                      <c:pt idx="343">
                        <c:v>60.031370991760099</c:v>
                      </c:pt>
                      <c:pt idx="344">
                        <c:v>60.031370991760099</c:v>
                      </c:pt>
                      <c:pt idx="345">
                        <c:v>59.6804328402661</c:v>
                      </c:pt>
                      <c:pt idx="346">
                        <c:v>61.274992554353197</c:v>
                      </c:pt>
                      <c:pt idx="347">
                        <c:v>61.693636453886597</c:v>
                      </c:pt>
                      <c:pt idx="348">
                        <c:v>61.693636453886597</c:v>
                      </c:pt>
                      <c:pt idx="349">
                        <c:v>62.4732453092425</c:v>
                      </c:pt>
                      <c:pt idx="350">
                        <c:v>60.996128263675203</c:v>
                      </c:pt>
                      <c:pt idx="351">
                        <c:v>66.004169562195997</c:v>
                      </c:pt>
                      <c:pt idx="352">
                        <c:v>66.004169562195997</c:v>
                      </c:pt>
                      <c:pt idx="353">
                        <c:v>66.004169562195997</c:v>
                      </c:pt>
                      <c:pt idx="354">
                        <c:v>65.088057182567297</c:v>
                      </c:pt>
                      <c:pt idx="355">
                        <c:v>66.383599722029203</c:v>
                      </c:pt>
                      <c:pt idx="356">
                        <c:v>67.413283033852906</c:v>
                      </c:pt>
                      <c:pt idx="357">
                        <c:v>67.492603990866698</c:v>
                      </c:pt>
                      <c:pt idx="358">
                        <c:v>65.915913829047994</c:v>
                      </c:pt>
                      <c:pt idx="359">
                        <c:v>68.428174327409906</c:v>
                      </c:pt>
                      <c:pt idx="360">
                        <c:v>66.419537377146796</c:v>
                      </c:pt>
                      <c:pt idx="361">
                        <c:v>68.413779410304798</c:v>
                      </c:pt>
                      <c:pt idx="362">
                        <c:v>67.027300704854596</c:v>
                      </c:pt>
                      <c:pt idx="363">
                        <c:v>67.027300704854596</c:v>
                      </c:pt>
                      <c:pt idx="364">
                        <c:v>68.797875508785907</c:v>
                      </c:pt>
                      <c:pt idx="365">
                        <c:v>68.188623051722402</c:v>
                      </c:pt>
                      <c:pt idx="366">
                        <c:v>68.188623051722402</c:v>
                      </c:pt>
                      <c:pt idx="367">
                        <c:v>67.007445646778507</c:v>
                      </c:pt>
                      <c:pt idx="368">
                        <c:v>58.862503722823398</c:v>
                      </c:pt>
                      <c:pt idx="369">
                        <c:v>43.838578377841799</c:v>
                      </c:pt>
                      <c:pt idx="370">
                        <c:v>57.5736126278169</c:v>
                      </c:pt>
                      <c:pt idx="371">
                        <c:v>64.4561699592971</c:v>
                      </c:pt>
                      <c:pt idx="372">
                        <c:v>65.191799861014601</c:v>
                      </c:pt>
                      <c:pt idx="373">
                        <c:v>66.070584731460301</c:v>
                      </c:pt>
                      <c:pt idx="374">
                        <c:v>62.5294351235977</c:v>
                      </c:pt>
                      <c:pt idx="375">
                        <c:v>62.134617293755603</c:v>
                      </c:pt>
                      <c:pt idx="376">
                        <c:v>61.928323240345499</c:v>
                      </c:pt>
                      <c:pt idx="377">
                        <c:v>61.7390052615904</c:v>
                      </c:pt>
                      <c:pt idx="378">
                        <c:v>64.093517323538194</c:v>
                      </c:pt>
                      <c:pt idx="379">
                        <c:v>53.275985307257002</c:v>
                      </c:pt>
                      <c:pt idx="380">
                        <c:v>63.309639630695898</c:v>
                      </c:pt>
                      <c:pt idx="381">
                        <c:v>62.538568450312702</c:v>
                      </c:pt>
                      <c:pt idx="382">
                        <c:v>62.976968132631796</c:v>
                      </c:pt>
                      <c:pt idx="383">
                        <c:v>37.132731063238403</c:v>
                      </c:pt>
                      <c:pt idx="384">
                        <c:v>57.955326119328902</c:v>
                      </c:pt>
                      <c:pt idx="385">
                        <c:v>55.678149508587303</c:v>
                      </c:pt>
                      <c:pt idx="386">
                        <c:v>61.779410304775098</c:v>
                      </c:pt>
                      <c:pt idx="387">
                        <c:v>62.079023131142698</c:v>
                      </c:pt>
                      <c:pt idx="388">
                        <c:v>64.555445249677405</c:v>
                      </c:pt>
                      <c:pt idx="389">
                        <c:v>53.716767596545203</c:v>
                      </c:pt>
                      <c:pt idx="390">
                        <c:v>56.537873523280098</c:v>
                      </c:pt>
                      <c:pt idx="391">
                        <c:v>61.6511466296039</c:v>
                      </c:pt>
                      <c:pt idx="392">
                        <c:v>62.853866772560302</c:v>
                      </c:pt>
                      <c:pt idx="393">
                        <c:v>63.341109897746399</c:v>
                      </c:pt>
                      <c:pt idx="394">
                        <c:v>63.461133723816097</c:v>
                      </c:pt>
                      <c:pt idx="395">
                        <c:v>63.461133723816097</c:v>
                      </c:pt>
                      <c:pt idx="396">
                        <c:v>63.461133723816097</c:v>
                      </c:pt>
                      <c:pt idx="397">
                        <c:v>64.778219001290594</c:v>
                      </c:pt>
                      <c:pt idx="398">
                        <c:v>64.532115556438001</c:v>
                      </c:pt>
                      <c:pt idx="399">
                        <c:v>64.486051821701594</c:v>
                      </c:pt>
                      <c:pt idx="400">
                        <c:v>64.8205102749926</c:v>
                      </c:pt>
                      <c:pt idx="401">
                        <c:v>64.8205102749926</c:v>
                      </c:pt>
                      <c:pt idx="402">
                        <c:v>64.8205102749926</c:v>
                      </c:pt>
                      <c:pt idx="403">
                        <c:v>63.554551772063903</c:v>
                      </c:pt>
                      <c:pt idx="404">
                        <c:v>58.915516727886398</c:v>
                      </c:pt>
                      <c:pt idx="405">
                        <c:v>64.682418346073703</c:v>
                      </c:pt>
                      <c:pt idx="406">
                        <c:v>64.682418346073703</c:v>
                      </c:pt>
                      <c:pt idx="407">
                        <c:v>64.682418346073703</c:v>
                      </c:pt>
                      <c:pt idx="408">
                        <c:v>64.682418346073703</c:v>
                      </c:pt>
                      <c:pt idx="409">
                        <c:v>66.431946788444407</c:v>
                      </c:pt>
                      <c:pt idx="410">
                        <c:v>64.823389258413599</c:v>
                      </c:pt>
                      <c:pt idx="411">
                        <c:v>62.492802541447404</c:v>
                      </c:pt>
                      <c:pt idx="412">
                        <c:v>63.284522982229703</c:v>
                      </c:pt>
                      <c:pt idx="413">
                        <c:v>67.894867467487302</c:v>
                      </c:pt>
                      <c:pt idx="414">
                        <c:v>62.3347562791621</c:v>
                      </c:pt>
                      <c:pt idx="415">
                        <c:v>67.816539263377393</c:v>
                      </c:pt>
                      <c:pt idx="416">
                        <c:v>63.927231212151298</c:v>
                      </c:pt>
                      <c:pt idx="417">
                        <c:v>64.424898242827396</c:v>
                      </c:pt>
                      <c:pt idx="418">
                        <c:v>61.622753896555103</c:v>
                      </c:pt>
                      <c:pt idx="419">
                        <c:v>61.023528243820103</c:v>
                      </c:pt>
                      <c:pt idx="420">
                        <c:v>52.529534398888103</c:v>
                      </c:pt>
                      <c:pt idx="421">
                        <c:v>62.199940434825798</c:v>
                      </c:pt>
                      <c:pt idx="422">
                        <c:v>63.1408716370495</c:v>
                      </c:pt>
                      <c:pt idx="423">
                        <c:v>63.836394321453398</c:v>
                      </c:pt>
                      <c:pt idx="424">
                        <c:v>63.255534597438697</c:v>
                      </c:pt>
                      <c:pt idx="425">
                        <c:v>63.511168470167803</c:v>
                      </c:pt>
                      <c:pt idx="426">
                        <c:v>62.190012905787697</c:v>
                      </c:pt>
                      <c:pt idx="427">
                        <c:v>62.190012905787697</c:v>
                      </c:pt>
                      <c:pt idx="428">
                        <c:v>62.833614613322702</c:v>
                      </c:pt>
                      <c:pt idx="429">
                        <c:v>64.274992554353204</c:v>
                      </c:pt>
                      <c:pt idx="430">
                        <c:v>64.454283728779899</c:v>
                      </c:pt>
                      <c:pt idx="431">
                        <c:v>63.107217313610597</c:v>
                      </c:pt>
                      <c:pt idx="432">
                        <c:v>63.107217313610597</c:v>
                      </c:pt>
                      <c:pt idx="433">
                        <c:v>63.107217313610597</c:v>
                      </c:pt>
                      <c:pt idx="434">
                        <c:v>63.556140176710002</c:v>
                      </c:pt>
                      <c:pt idx="435">
                        <c:v>63.556140176710002</c:v>
                      </c:pt>
                      <c:pt idx="436">
                        <c:v>63.556140176710002</c:v>
                      </c:pt>
                      <c:pt idx="437">
                        <c:v>63.556140176710002</c:v>
                      </c:pt>
                      <c:pt idx="438">
                        <c:v>63.556140176710002</c:v>
                      </c:pt>
                      <c:pt idx="439">
                        <c:v>63.556140176710002</c:v>
                      </c:pt>
                      <c:pt idx="440">
                        <c:v>61.1076144147722</c:v>
                      </c:pt>
                      <c:pt idx="441">
                        <c:v>61.896455872133401</c:v>
                      </c:pt>
                      <c:pt idx="442">
                        <c:v>62.428075052119503</c:v>
                      </c:pt>
                      <c:pt idx="443">
                        <c:v>60.457559813362501</c:v>
                      </c:pt>
                      <c:pt idx="444">
                        <c:v>57.138389754789998</c:v>
                      </c:pt>
                      <c:pt idx="445">
                        <c:v>65.089546311923002</c:v>
                      </c:pt>
                      <c:pt idx="446">
                        <c:v>64.649756775538606</c:v>
                      </c:pt>
                      <c:pt idx="447">
                        <c:v>65.401866375459207</c:v>
                      </c:pt>
                      <c:pt idx="448">
                        <c:v>62.969323935272499</c:v>
                      </c:pt>
                      <c:pt idx="449">
                        <c:v>62.459743869750803</c:v>
                      </c:pt>
                      <c:pt idx="450">
                        <c:v>62.857440683013998</c:v>
                      </c:pt>
                      <c:pt idx="451">
                        <c:v>65.325722227737501</c:v>
                      </c:pt>
                      <c:pt idx="452">
                        <c:v>65.325722227737501</c:v>
                      </c:pt>
                      <c:pt idx="453">
                        <c:v>65.325722227737501</c:v>
                      </c:pt>
                      <c:pt idx="454">
                        <c:v>64.837883450809102</c:v>
                      </c:pt>
                      <c:pt idx="455">
                        <c:v>64.837883450809102</c:v>
                      </c:pt>
                      <c:pt idx="456">
                        <c:v>64.940136999900702</c:v>
                      </c:pt>
                      <c:pt idx="457">
                        <c:v>63.197458552566303</c:v>
                      </c:pt>
                      <c:pt idx="458">
                        <c:v>63.197458552566303</c:v>
                      </c:pt>
                      <c:pt idx="459">
                        <c:v>63.424600416956203</c:v>
                      </c:pt>
                      <c:pt idx="460">
                        <c:v>64.449319964260894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58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54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62</c:v>
                      </c:pt>
                      <c:pt idx="172">
                        <c:v>62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57</c:v>
                      </c:pt>
                      <c:pt idx="178">
                        <c:v>58</c:v>
                      </c:pt>
                      <c:pt idx="179">
                        <c:v>57</c:v>
                      </c:pt>
                      <c:pt idx="180">
                        <c:v>58</c:v>
                      </c:pt>
                      <c:pt idx="181">
                        <c:v>58</c:v>
                      </c:pt>
                      <c:pt idx="182">
                        <c:v>58</c:v>
                      </c:pt>
                      <c:pt idx="183">
                        <c:v>58</c:v>
                      </c:pt>
                      <c:pt idx="184">
                        <c:v>58</c:v>
                      </c:pt>
                      <c:pt idx="185">
                        <c:v>58</c:v>
                      </c:pt>
                      <c:pt idx="186">
                        <c:v>58</c:v>
                      </c:pt>
                      <c:pt idx="187">
                        <c:v>58</c:v>
                      </c:pt>
                      <c:pt idx="188">
                        <c:v>58</c:v>
                      </c:pt>
                      <c:pt idx="189">
                        <c:v>58</c:v>
                      </c:pt>
                      <c:pt idx="190">
                        <c:v>58</c:v>
                      </c:pt>
                      <c:pt idx="191">
                        <c:v>58</c:v>
                      </c:pt>
                      <c:pt idx="192">
                        <c:v>58</c:v>
                      </c:pt>
                      <c:pt idx="193">
                        <c:v>58</c:v>
                      </c:pt>
                      <c:pt idx="194">
                        <c:v>58</c:v>
                      </c:pt>
                      <c:pt idx="195">
                        <c:v>58</c:v>
                      </c:pt>
                      <c:pt idx="196">
                        <c:v>58</c:v>
                      </c:pt>
                      <c:pt idx="197">
                        <c:v>58</c:v>
                      </c:pt>
                      <c:pt idx="198">
                        <c:v>58</c:v>
                      </c:pt>
                      <c:pt idx="199">
                        <c:v>58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58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62</c:v>
                      </c:pt>
                      <c:pt idx="209">
                        <c:v>62</c:v>
                      </c:pt>
                      <c:pt idx="210">
                        <c:v>62</c:v>
                      </c:pt>
                      <c:pt idx="211">
                        <c:v>62</c:v>
                      </c:pt>
                      <c:pt idx="212">
                        <c:v>62</c:v>
                      </c:pt>
                      <c:pt idx="213">
                        <c:v>62</c:v>
                      </c:pt>
                      <c:pt idx="214">
                        <c:v>58</c:v>
                      </c:pt>
                      <c:pt idx="215">
                        <c:v>57</c:v>
                      </c:pt>
                      <c:pt idx="216">
                        <c:v>57</c:v>
                      </c:pt>
                      <c:pt idx="217">
                        <c:v>58</c:v>
                      </c:pt>
                      <c:pt idx="218">
                        <c:v>58</c:v>
                      </c:pt>
                      <c:pt idx="219">
                        <c:v>58</c:v>
                      </c:pt>
                      <c:pt idx="220">
                        <c:v>58</c:v>
                      </c:pt>
                      <c:pt idx="221">
                        <c:v>58</c:v>
                      </c:pt>
                      <c:pt idx="222">
                        <c:v>57</c:v>
                      </c:pt>
                      <c:pt idx="223">
                        <c:v>57</c:v>
                      </c:pt>
                      <c:pt idx="224">
                        <c:v>57</c:v>
                      </c:pt>
                      <c:pt idx="225">
                        <c:v>57</c:v>
                      </c:pt>
                      <c:pt idx="226">
                        <c:v>57</c:v>
                      </c:pt>
                      <c:pt idx="227">
                        <c:v>57</c:v>
                      </c:pt>
                      <c:pt idx="228">
                        <c:v>57</c:v>
                      </c:pt>
                      <c:pt idx="229">
                        <c:v>58</c:v>
                      </c:pt>
                      <c:pt idx="230">
                        <c:v>58</c:v>
                      </c:pt>
                      <c:pt idx="231">
                        <c:v>53</c:v>
                      </c:pt>
                      <c:pt idx="232">
                        <c:v>53</c:v>
                      </c:pt>
                      <c:pt idx="233">
                        <c:v>53</c:v>
                      </c:pt>
                      <c:pt idx="234">
                        <c:v>53</c:v>
                      </c:pt>
                      <c:pt idx="235">
                        <c:v>53</c:v>
                      </c:pt>
                      <c:pt idx="236">
                        <c:v>53</c:v>
                      </c:pt>
                      <c:pt idx="237">
                        <c:v>57</c:v>
                      </c:pt>
                      <c:pt idx="238">
                        <c:v>57</c:v>
                      </c:pt>
                      <c:pt idx="239">
                        <c:v>57</c:v>
                      </c:pt>
                      <c:pt idx="240">
                        <c:v>58</c:v>
                      </c:pt>
                      <c:pt idx="241">
                        <c:v>58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62</c:v>
                      </c:pt>
                      <c:pt idx="259">
                        <c:v>62</c:v>
                      </c:pt>
                      <c:pt idx="260">
                        <c:v>58</c:v>
                      </c:pt>
                      <c:pt idx="261">
                        <c:v>58</c:v>
                      </c:pt>
                      <c:pt idx="262">
                        <c:v>58</c:v>
                      </c:pt>
                      <c:pt idx="263">
                        <c:v>58</c:v>
                      </c:pt>
                      <c:pt idx="264">
                        <c:v>58</c:v>
                      </c:pt>
                      <c:pt idx="265">
                        <c:v>57</c:v>
                      </c:pt>
                      <c:pt idx="266">
                        <c:v>57</c:v>
                      </c:pt>
                      <c:pt idx="267">
                        <c:v>58</c:v>
                      </c:pt>
                      <c:pt idx="268">
                        <c:v>58</c:v>
                      </c:pt>
                      <c:pt idx="269">
                        <c:v>58</c:v>
                      </c:pt>
                      <c:pt idx="270">
                        <c:v>58</c:v>
                      </c:pt>
                      <c:pt idx="271">
                        <c:v>58</c:v>
                      </c:pt>
                      <c:pt idx="272">
                        <c:v>58</c:v>
                      </c:pt>
                      <c:pt idx="273">
                        <c:v>58</c:v>
                      </c:pt>
                      <c:pt idx="274">
                        <c:v>58</c:v>
                      </c:pt>
                      <c:pt idx="275">
                        <c:v>58</c:v>
                      </c:pt>
                      <c:pt idx="276">
                        <c:v>58</c:v>
                      </c:pt>
                      <c:pt idx="277">
                        <c:v>58</c:v>
                      </c:pt>
                      <c:pt idx="278">
                        <c:v>58</c:v>
                      </c:pt>
                      <c:pt idx="279">
                        <c:v>58</c:v>
                      </c:pt>
                      <c:pt idx="280">
                        <c:v>57</c:v>
                      </c:pt>
                      <c:pt idx="281">
                        <c:v>58</c:v>
                      </c:pt>
                      <c:pt idx="282">
                        <c:v>58</c:v>
                      </c:pt>
                      <c:pt idx="283">
                        <c:v>58</c:v>
                      </c:pt>
                      <c:pt idx="284">
                        <c:v>58</c:v>
                      </c:pt>
                      <c:pt idx="285">
                        <c:v>58</c:v>
                      </c:pt>
                      <c:pt idx="286">
                        <c:v>58</c:v>
                      </c:pt>
                      <c:pt idx="287">
                        <c:v>58</c:v>
                      </c:pt>
                      <c:pt idx="288">
                        <c:v>58</c:v>
                      </c:pt>
                      <c:pt idx="289">
                        <c:v>58</c:v>
                      </c:pt>
                      <c:pt idx="290">
                        <c:v>58</c:v>
                      </c:pt>
                      <c:pt idx="291">
                        <c:v>58</c:v>
                      </c:pt>
                      <c:pt idx="292">
                        <c:v>58</c:v>
                      </c:pt>
                      <c:pt idx="293">
                        <c:v>57</c:v>
                      </c:pt>
                      <c:pt idx="294">
                        <c:v>57</c:v>
                      </c:pt>
                      <c:pt idx="295">
                        <c:v>58</c:v>
                      </c:pt>
                      <c:pt idx="296">
                        <c:v>58</c:v>
                      </c:pt>
                      <c:pt idx="297">
                        <c:v>58</c:v>
                      </c:pt>
                      <c:pt idx="298">
                        <c:v>58</c:v>
                      </c:pt>
                      <c:pt idx="299">
                        <c:v>58</c:v>
                      </c:pt>
                      <c:pt idx="300">
                        <c:v>55</c:v>
                      </c:pt>
                      <c:pt idx="301">
                        <c:v>55</c:v>
                      </c:pt>
                      <c:pt idx="302">
                        <c:v>57</c:v>
                      </c:pt>
                      <c:pt idx="303">
                        <c:v>56</c:v>
                      </c:pt>
                      <c:pt idx="304">
                        <c:v>58</c:v>
                      </c:pt>
                      <c:pt idx="305">
                        <c:v>58</c:v>
                      </c:pt>
                      <c:pt idx="306">
                        <c:v>58</c:v>
                      </c:pt>
                      <c:pt idx="307">
                        <c:v>53</c:v>
                      </c:pt>
                      <c:pt idx="308">
                        <c:v>53</c:v>
                      </c:pt>
                      <c:pt idx="309">
                        <c:v>53</c:v>
                      </c:pt>
                      <c:pt idx="310">
                        <c:v>53</c:v>
                      </c:pt>
                      <c:pt idx="311">
                        <c:v>53</c:v>
                      </c:pt>
                      <c:pt idx="312">
                        <c:v>53</c:v>
                      </c:pt>
                      <c:pt idx="313">
                        <c:v>53</c:v>
                      </c:pt>
                      <c:pt idx="314">
                        <c:v>53</c:v>
                      </c:pt>
                      <c:pt idx="315">
                        <c:v>54</c:v>
                      </c:pt>
                      <c:pt idx="316">
                        <c:v>53</c:v>
                      </c:pt>
                      <c:pt idx="317">
                        <c:v>53</c:v>
                      </c:pt>
                      <c:pt idx="318">
                        <c:v>53</c:v>
                      </c:pt>
                      <c:pt idx="319">
                        <c:v>51</c:v>
                      </c:pt>
                      <c:pt idx="320">
                        <c:v>53</c:v>
                      </c:pt>
                      <c:pt idx="321">
                        <c:v>53</c:v>
                      </c:pt>
                      <c:pt idx="322">
                        <c:v>53</c:v>
                      </c:pt>
                      <c:pt idx="323">
                        <c:v>53</c:v>
                      </c:pt>
                      <c:pt idx="324">
                        <c:v>52</c:v>
                      </c:pt>
                      <c:pt idx="325">
                        <c:v>53</c:v>
                      </c:pt>
                      <c:pt idx="326">
                        <c:v>53</c:v>
                      </c:pt>
                      <c:pt idx="327">
                        <c:v>53</c:v>
                      </c:pt>
                      <c:pt idx="328">
                        <c:v>53</c:v>
                      </c:pt>
                      <c:pt idx="329">
                        <c:v>52</c:v>
                      </c:pt>
                      <c:pt idx="330">
                        <c:v>62</c:v>
                      </c:pt>
                      <c:pt idx="331">
                        <c:v>62</c:v>
                      </c:pt>
                      <c:pt idx="332">
                        <c:v>62</c:v>
                      </c:pt>
                      <c:pt idx="333">
                        <c:v>57</c:v>
                      </c:pt>
                      <c:pt idx="334">
                        <c:v>58</c:v>
                      </c:pt>
                      <c:pt idx="335">
                        <c:v>58</c:v>
                      </c:pt>
                      <c:pt idx="336">
                        <c:v>58</c:v>
                      </c:pt>
                      <c:pt idx="337">
                        <c:v>61</c:v>
                      </c:pt>
                      <c:pt idx="338">
                        <c:v>61</c:v>
                      </c:pt>
                      <c:pt idx="339">
                        <c:v>57</c:v>
                      </c:pt>
                      <c:pt idx="340">
                        <c:v>58</c:v>
                      </c:pt>
                      <c:pt idx="341">
                        <c:v>57</c:v>
                      </c:pt>
                      <c:pt idx="342">
                        <c:v>58</c:v>
                      </c:pt>
                      <c:pt idx="343">
                        <c:v>58</c:v>
                      </c:pt>
                      <c:pt idx="344">
                        <c:v>58</c:v>
                      </c:pt>
                      <c:pt idx="345">
                        <c:v>58</c:v>
                      </c:pt>
                      <c:pt idx="346">
                        <c:v>58</c:v>
                      </c:pt>
                      <c:pt idx="347">
                        <c:v>58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63</c:v>
                      </c:pt>
                      <c:pt idx="356">
                        <c:v>62</c:v>
                      </c:pt>
                      <c:pt idx="357">
                        <c:v>62</c:v>
                      </c:pt>
                      <c:pt idx="358">
                        <c:v>60</c:v>
                      </c:pt>
                      <c:pt idx="359">
                        <c:v>62</c:v>
                      </c:pt>
                      <c:pt idx="360">
                        <c:v>62</c:v>
                      </c:pt>
                      <c:pt idx="361">
                        <c:v>53</c:v>
                      </c:pt>
                      <c:pt idx="362">
                        <c:v>53</c:v>
                      </c:pt>
                      <c:pt idx="363">
                        <c:v>52</c:v>
                      </c:pt>
                      <c:pt idx="364">
                        <c:v>53</c:v>
                      </c:pt>
                      <c:pt idx="365">
                        <c:v>53</c:v>
                      </c:pt>
                      <c:pt idx="366">
                        <c:v>53</c:v>
                      </c:pt>
                      <c:pt idx="367">
                        <c:v>53</c:v>
                      </c:pt>
                      <c:pt idx="368">
                        <c:v>52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62</c:v>
                      </c:pt>
                      <c:pt idx="377">
                        <c:v>62</c:v>
                      </c:pt>
                      <c:pt idx="378">
                        <c:v>57</c:v>
                      </c:pt>
                      <c:pt idx="379">
                        <c:v>58</c:v>
                      </c:pt>
                      <c:pt idx="380">
                        <c:v>58</c:v>
                      </c:pt>
                      <c:pt idx="381">
                        <c:v>58</c:v>
                      </c:pt>
                      <c:pt idx="382">
                        <c:v>58</c:v>
                      </c:pt>
                      <c:pt idx="383">
                        <c:v>39</c:v>
                      </c:pt>
                      <c:pt idx="384">
                        <c:v>62</c:v>
                      </c:pt>
                      <c:pt idx="385">
                        <c:v>62</c:v>
                      </c:pt>
                      <c:pt idx="386">
                        <c:v>58</c:v>
                      </c:pt>
                      <c:pt idx="387">
                        <c:v>58</c:v>
                      </c:pt>
                      <c:pt idx="388">
                        <c:v>57</c:v>
                      </c:pt>
                      <c:pt idx="389">
                        <c:v>57</c:v>
                      </c:pt>
                      <c:pt idx="390">
                        <c:v>58</c:v>
                      </c:pt>
                      <c:pt idx="391">
                        <c:v>58</c:v>
                      </c:pt>
                      <c:pt idx="392">
                        <c:v>58</c:v>
                      </c:pt>
                      <c:pt idx="393">
                        <c:v>58</c:v>
                      </c:pt>
                      <c:pt idx="394">
                        <c:v>58</c:v>
                      </c:pt>
                      <c:pt idx="395">
                        <c:v>58</c:v>
                      </c:pt>
                      <c:pt idx="396">
                        <c:v>58</c:v>
                      </c:pt>
                      <c:pt idx="397">
                        <c:v>58</c:v>
                      </c:pt>
                      <c:pt idx="398">
                        <c:v>58</c:v>
                      </c:pt>
                      <c:pt idx="399">
                        <c:v>58</c:v>
                      </c:pt>
                      <c:pt idx="400">
                        <c:v>58</c:v>
                      </c:pt>
                      <c:pt idx="401">
                        <c:v>58</c:v>
                      </c:pt>
                      <c:pt idx="402">
                        <c:v>58</c:v>
                      </c:pt>
                      <c:pt idx="403">
                        <c:v>58</c:v>
                      </c:pt>
                      <c:pt idx="404">
                        <c:v>57</c:v>
                      </c:pt>
                      <c:pt idx="405">
                        <c:v>58</c:v>
                      </c:pt>
                      <c:pt idx="406">
                        <c:v>58</c:v>
                      </c:pt>
                      <c:pt idx="407">
                        <c:v>58</c:v>
                      </c:pt>
                      <c:pt idx="408">
                        <c:v>58</c:v>
                      </c:pt>
                      <c:pt idx="409">
                        <c:v>58</c:v>
                      </c:pt>
                      <c:pt idx="410">
                        <c:v>58</c:v>
                      </c:pt>
                      <c:pt idx="411">
                        <c:v>61</c:v>
                      </c:pt>
                      <c:pt idx="412">
                        <c:v>62</c:v>
                      </c:pt>
                      <c:pt idx="413">
                        <c:v>62</c:v>
                      </c:pt>
                      <c:pt idx="414">
                        <c:v>62</c:v>
                      </c:pt>
                      <c:pt idx="415">
                        <c:v>58</c:v>
                      </c:pt>
                      <c:pt idx="416">
                        <c:v>53</c:v>
                      </c:pt>
                      <c:pt idx="417">
                        <c:v>58</c:v>
                      </c:pt>
                      <c:pt idx="418">
                        <c:v>58</c:v>
                      </c:pt>
                      <c:pt idx="419">
                        <c:v>58</c:v>
                      </c:pt>
                      <c:pt idx="420">
                        <c:v>58</c:v>
                      </c:pt>
                      <c:pt idx="421">
                        <c:v>58</c:v>
                      </c:pt>
                      <c:pt idx="422">
                        <c:v>58</c:v>
                      </c:pt>
                      <c:pt idx="423">
                        <c:v>58</c:v>
                      </c:pt>
                      <c:pt idx="424">
                        <c:v>58</c:v>
                      </c:pt>
                      <c:pt idx="425">
                        <c:v>58</c:v>
                      </c:pt>
                      <c:pt idx="426">
                        <c:v>58</c:v>
                      </c:pt>
                      <c:pt idx="427">
                        <c:v>58</c:v>
                      </c:pt>
                      <c:pt idx="428">
                        <c:v>58</c:v>
                      </c:pt>
                      <c:pt idx="429">
                        <c:v>58</c:v>
                      </c:pt>
                      <c:pt idx="430">
                        <c:v>58</c:v>
                      </c:pt>
                      <c:pt idx="431">
                        <c:v>58</c:v>
                      </c:pt>
                      <c:pt idx="432">
                        <c:v>58</c:v>
                      </c:pt>
                      <c:pt idx="433">
                        <c:v>58</c:v>
                      </c:pt>
                      <c:pt idx="434">
                        <c:v>58</c:v>
                      </c:pt>
                      <c:pt idx="435">
                        <c:v>58</c:v>
                      </c:pt>
                      <c:pt idx="436">
                        <c:v>58</c:v>
                      </c:pt>
                      <c:pt idx="437">
                        <c:v>58</c:v>
                      </c:pt>
                      <c:pt idx="438">
                        <c:v>58</c:v>
                      </c:pt>
                      <c:pt idx="439">
                        <c:v>58</c:v>
                      </c:pt>
                      <c:pt idx="440">
                        <c:v>58</c:v>
                      </c:pt>
                      <c:pt idx="441">
                        <c:v>58</c:v>
                      </c:pt>
                      <c:pt idx="442">
                        <c:v>58</c:v>
                      </c:pt>
                      <c:pt idx="443">
                        <c:v>58</c:v>
                      </c:pt>
                      <c:pt idx="444">
                        <c:v>57</c:v>
                      </c:pt>
                      <c:pt idx="445">
                        <c:v>62</c:v>
                      </c:pt>
                      <c:pt idx="446">
                        <c:v>62</c:v>
                      </c:pt>
                      <c:pt idx="447">
                        <c:v>62</c:v>
                      </c:pt>
                      <c:pt idx="448">
                        <c:v>62</c:v>
                      </c:pt>
                      <c:pt idx="449">
                        <c:v>62</c:v>
                      </c:pt>
                      <c:pt idx="450">
                        <c:v>62</c:v>
                      </c:pt>
                      <c:pt idx="451">
                        <c:v>62</c:v>
                      </c:pt>
                      <c:pt idx="452">
                        <c:v>61</c:v>
                      </c:pt>
                      <c:pt idx="453">
                        <c:v>60</c:v>
                      </c:pt>
                      <c:pt idx="454">
                        <c:v>61</c:v>
                      </c:pt>
                      <c:pt idx="455">
                        <c:v>57</c:v>
                      </c:pt>
                      <c:pt idx="456">
                        <c:v>57</c:v>
                      </c:pt>
                      <c:pt idx="457">
                        <c:v>58</c:v>
                      </c:pt>
                      <c:pt idx="458">
                        <c:v>58</c:v>
                      </c:pt>
                      <c:pt idx="459">
                        <c:v>58</c:v>
                      </c:pt>
                      <c:pt idx="460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FDD-4707-9A73-F108C357707C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NB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8D9-4D70-AA64-9AC95C154324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959032935107606E-2"/>
                  <c:y val="1.699023021407187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worksheet!$H$2:$H$172</c:f>
              <c:numCache>
                <c:formatCode>0.0</c:formatCode>
                <c:ptCount val="171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  <c:pt idx="66">
                  <c:v>54.798720341242301</c:v>
                </c:pt>
                <c:pt idx="67">
                  <c:v>52.7275393228472</c:v>
                </c:pt>
                <c:pt idx="68">
                  <c:v>64.449480138629696</c:v>
                </c:pt>
                <c:pt idx="69">
                  <c:v>64.449480138629696</c:v>
                </c:pt>
                <c:pt idx="70">
                  <c:v>38.6691548920288</c:v>
                </c:pt>
                <c:pt idx="71">
                  <c:v>63.933351106371603</c:v>
                </c:pt>
                <c:pt idx="72">
                  <c:v>66.460943748333804</c:v>
                </c:pt>
                <c:pt idx="73">
                  <c:v>66.460943748333804</c:v>
                </c:pt>
                <c:pt idx="74">
                  <c:v>67.154625433217802</c:v>
                </c:pt>
                <c:pt idx="75">
                  <c:v>60.677152759264203</c:v>
                </c:pt>
                <c:pt idx="76">
                  <c:v>66.617968541722206</c:v>
                </c:pt>
                <c:pt idx="77">
                  <c:v>69.599040255931797</c:v>
                </c:pt>
                <c:pt idx="78">
                  <c:v>68.218608371100999</c:v>
                </c:pt>
                <c:pt idx="79">
                  <c:v>68.326046387630001</c:v>
                </c:pt>
                <c:pt idx="80">
                  <c:v>68.008531058384406</c:v>
                </c:pt>
                <c:pt idx="81">
                  <c:v>68.346041055718501</c:v>
                </c:pt>
                <c:pt idx="82">
                  <c:v>68.346041055718501</c:v>
                </c:pt>
                <c:pt idx="83">
                  <c:v>66.553452412690007</c:v>
                </c:pt>
                <c:pt idx="84">
                  <c:v>66.553452412690007</c:v>
                </c:pt>
                <c:pt idx="85">
                  <c:v>66.777126099706706</c:v>
                </c:pt>
                <c:pt idx="86">
                  <c:v>66.640895761130395</c:v>
                </c:pt>
                <c:pt idx="87">
                  <c:v>68.624633431085002</c:v>
                </c:pt>
                <c:pt idx="88">
                  <c:v>68.624633431085002</c:v>
                </c:pt>
                <c:pt idx="89">
                  <c:v>69.247400693148506</c:v>
                </c:pt>
                <c:pt idx="90">
                  <c:v>69.247400693148506</c:v>
                </c:pt>
                <c:pt idx="91">
                  <c:v>69.247400693148506</c:v>
                </c:pt>
                <c:pt idx="92">
                  <c:v>70.249000266595601</c:v>
                </c:pt>
                <c:pt idx="93">
                  <c:v>69.353505731804901</c:v>
                </c:pt>
                <c:pt idx="94">
                  <c:v>68.957611303652399</c:v>
                </c:pt>
                <c:pt idx="95">
                  <c:v>68.957611303652399</c:v>
                </c:pt>
                <c:pt idx="96">
                  <c:v>69.468141828845603</c:v>
                </c:pt>
                <c:pt idx="97">
                  <c:v>68.374300186616907</c:v>
                </c:pt>
                <c:pt idx="98">
                  <c:v>68.374300186616907</c:v>
                </c:pt>
                <c:pt idx="99">
                  <c:v>64.297520661156994</c:v>
                </c:pt>
                <c:pt idx="100">
                  <c:v>66.313516395627801</c:v>
                </c:pt>
                <c:pt idx="101">
                  <c:v>67.690215942415406</c:v>
                </c:pt>
                <c:pt idx="102">
                  <c:v>67.690215942415406</c:v>
                </c:pt>
                <c:pt idx="103">
                  <c:v>67.690215942415406</c:v>
                </c:pt>
                <c:pt idx="104">
                  <c:v>69.063982937883196</c:v>
                </c:pt>
                <c:pt idx="105">
                  <c:v>67.202879232204793</c:v>
                </c:pt>
                <c:pt idx="106">
                  <c:v>68.054118901626197</c:v>
                </c:pt>
                <c:pt idx="107">
                  <c:v>68.355371900826398</c:v>
                </c:pt>
                <c:pt idx="108">
                  <c:v>68.0522527326046</c:v>
                </c:pt>
                <c:pt idx="109">
                  <c:v>68.0522527326046</c:v>
                </c:pt>
                <c:pt idx="110">
                  <c:v>66.3332444681418</c:v>
                </c:pt>
                <c:pt idx="111">
                  <c:v>63.982937883231102</c:v>
                </c:pt>
                <c:pt idx="112">
                  <c:v>64.579045587843197</c:v>
                </c:pt>
                <c:pt idx="113">
                  <c:v>65.162623300453205</c:v>
                </c:pt>
                <c:pt idx="114">
                  <c:v>65.162623300453205</c:v>
                </c:pt>
                <c:pt idx="115">
                  <c:v>61.610503865635799</c:v>
                </c:pt>
                <c:pt idx="116">
                  <c:v>65.604638762996501</c:v>
                </c:pt>
                <c:pt idx="117">
                  <c:v>65.604638762996501</c:v>
                </c:pt>
                <c:pt idx="118">
                  <c:v>63.910157291388998</c:v>
                </c:pt>
                <c:pt idx="119">
                  <c:v>63.015995734470799</c:v>
                </c:pt>
                <c:pt idx="120">
                  <c:v>63.015995734470799</c:v>
                </c:pt>
                <c:pt idx="121">
                  <c:v>63.015995734470799</c:v>
                </c:pt>
                <c:pt idx="122">
                  <c:v>53.882964542788599</c:v>
                </c:pt>
                <c:pt idx="123">
                  <c:v>53.882964542788599</c:v>
                </c:pt>
                <c:pt idx="124">
                  <c:v>53.882964542788599</c:v>
                </c:pt>
                <c:pt idx="125">
                  <c:v>27.9589442815249</c:v>
                </c:pt>
                <c:pt idx="126">
                  <c:v>27.9589442815249</c:v>
                </c:pt>
                <c:pt idx="127">
                  <c:v>25.927486003732302</c:v>
                </c:pt>
                <c:pt idx="128">
                  <c:v>25.927486003732302</c:v>
                </c:pt>
                <c:pt idx="129">
                  <c:v>22.6448946947481</c:v>
                </c:pt>
                <c:pt idx="130">
                  <c:v>26.658224473473702</c:v>
                </c:pt>
                <c:pt idx="131">
                  <c:v>26.658224473473702</c:v>
                </c:pt>
                <c:pt idx="132">
                  <c:v>25.5459877366036</c:v>
                </c:pt>
                <c:pt idx="133">
                  <c:v>25.5459877366036</c:v>
                </c:pt>
                <c:pt idx="134">
                  <c:v>24.68221807518</c:v>
                </c:pt>
                <c:pt idx="135">
                  <c:v>34.696081045054697</c:v>
                </c:pt>
                <c:pt idx="136">
                  <c:v>40.909890695814397</c:v>
                </c:pt>
                <c:pt idx="137">
                  <c:v>45.020527859237497</c:v>
                </c:pt>
                <c:pt idx="138">
                  <c:v>51.748600373233799</c:v>
                </c:pt>
                <c:pt idx="139">
                  <c:v>35.275393228472403</c:v>
                </c:pt>
                <c:pt idx="140">
                  <c:v>34.083711010397202</c:v>
                </c:pt>
                <c:pt idx="141">
                  <c:v>65.761663556385002</c:v>
                </c:pt>
                <c:pt idx="142">
                  <c:v>68.750199946680894</c:v>
                </c:pt>
                <c:pt idx="143">
                  <c:v>66.245001332977907</c:v>
                </c:pt>
                <c:pt idx="144">
                  <c:v>67.861370301253004</c:v>
                </c:pt>
                <c:pt idx="145">
                  <c:v>67.861370301253004</c:v>
                </c:pt>
                <c:pt idx="146">
                  <c:v>67.861370301253004</c:v>
                </c:pt>
                <c:pt idx="147">
                  <c:v>44.789922687283401</c:v>
                </c:pt>
                <c:pt idx="148">
                  <c:v>53.590509197547298</c:v>
                </c:pt>
                <c:pt idx="149">
                  <c:v>63.468141828845603</c:v>
                </c:pt>
                <c:pt idx="150">
                  <c:v>64.3332444681418</c:v>
                </c:pt>
                <c:pt idx="151">
                  <c:v>61.946414289522799</c:v>
                </c:pt>
                <c:pt idx="152">
                  <c:v>67.310583844308198</c:v>
                </c:pt>
                <c:pt idx="153">
                  <c:v>68.442015462543296</c:v>
                </c:pt>
                <c:pt idx="154">
                  <c:v>70.2561983471074</c:v>
                </c:pt>
                <c:pt idx="155">
                  <c:v>68.662490002666004</c:v>
                </c:pt>
                <c:pt idx="156">
                  <c:v>66.725939749400197</c:v>
                </c:pt>
                <c:pt idx="157">
                  <c:v>67.516928818981597</c:v>
                </c:pt>
                <c:pt idx="158">
                  <c:v>67.482804585443901</c:v>
                </c:pt>
                <c:pt idx="159">
                  <c:v>56.980805118634997</c:v>
                </c:pt>
                <c:pt idx="160">
                  <c:v>44.832577979205503</c:v>
                </c:pt>
                <c:pt idx="161">
                  <c:v>60.984004265529201</c:v>
                </c:pt>
                <c:pt idx="162">
                  <c:v>31.706211676886198</c:v>
                </c:pt>
                <c:pt idx="163">
                  <c:v>68.706744868035202</c:v>
                </c:pt>
                <c:pt idx="164">
                  <c:v>68.706744868035202</c:v>
                </c:pt>
                <c:pt idx="165">
                  <c:v>68.2985870434551</c:v>
                </c:pt>
                <c:pt idx="166">
                  <c:v>67.146894161556901</c:v>
                </c:pt>
                <c:pt idx="167">
                  <c:v>67.146894161556901</c:v>
                </c:pt>
                <c:pt idx="168">
                  <c:v>46.378299120234601</c:v>
                </c:pt>
                <c:pt idx="169">
                  <c:v>65.686750199946701</c:v>
                </c:pt>
                <c:pt idx="170">
                  <c:v>64.718741668888299</c:v>
                </c:pt>
              </c:numCache>
            </c:numRef>
          </c:xVal>
          <c:yVal>
            <c:numRef>
              <c:f>worksheet!$M$2:$M$172</c:f>
              <c:numCache>
                <c:formatCode>0.0</c:formatCode>
                <c:ptCount val="17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50</c:v>
                </c:pt>
                <c:pt idx="7">
                  <c:v>49</c:v>
                </c:pt>
                <c:pt idx="8">
                  <c:v>40</c:v>
                </c:pt>
                <c:pt idx="9">
                  <c:v>43</c:v>
                </c:pt>
                <c:pt idx="10">
                  <c:v>37</c:v>
                </c:pt>
                <c:pt idx="11">
                  <c:v>42</c:v>
                </c:pt>
                <c:pt idx="12">
                  <c:v>33</c:v>
                </c:pt>
                <c:pt idx="13">
                  <c:v>18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39</c:v>
                </c:pt>
                <c:pt idx="18">
                  <c:v>42</c:v>
                </c:pt>
                <c:pt idx="19">
                  <c:v>32</c:v>
                </c:pt>
                <c:pt idx="20">
                  <c:v>36</c:v>
                </c:pt>
                <c:pt idx="21">
                  <c:v>23</c:v>
                </c:pt>
                <c:pt idx="22">
                  <c:v>14</c:v>
                </c:pt>
                <c:pt idx="23">
                  <c:v>14</c:v>
                </c:pt>
                <c:pt idx="24">
                  <c:v>37</c:v>
                </c:pt>
                <c:pt idx="25">
                  <c:v>39</c:v>
                </c:pt>
                <c:pt idx="26">
                  <c:v>49</c:v>
                </c:pt>
                <c:pt idx="27">
                  <c:v>50</c:v>
                </c:pt>
                <c:pt idx="28">
                  <c:v>52</c:v>
                </c:pt>
                <c:pt idx="29">
                  <c:v>59</c:v>
                </c:pt>
                <c:pt idx="30">
                  <c:v>52</c:v>
                </c:pt>
                <c:pt idx="31">
                  <c:v>51</c:v>
                </c:pt>
                <c:pt idx="32">
                  <c:v>42</c:v>
                </c:pt>
                <c:pt idx="33">
                  <c:v>42</c:v>
                </c:pt>
                <c:pt idx="34">
                  <c:v>42</c:v>
                </c:pt>
                <c:pt idx="35">
                  <c:v>54</c:v>
                </c:pt>
                <c:pt idx="36">
                  <c:v>44</c:v>
                </c:pt>
                <c:pt idx="37">
                  <c:v>47</c:v>
                </c:pt>
                <c:pt idx="38">
                  <c:v>47</c:v>
                </c:pt>
                <c:pt idx="39">
                  <c:v>54</c:v>
                </c:pt>
                <c:pt idx="40">
                  <c:v>50</c:v>
                </c:pt>
                <c:pt idx="41">
                  <c:v>49</c:v>
                </c:pt>
                <c:pt idx="42">
                  <c:v>51</c:v>
                </c:pt>
                <c:pt idx="43">
                  <c:v>52</c:v>
                </c:pt>
                <c:pt idx="44">
                  <c:v>51</c:v>
                </c:pt>
                <c:pt idx="45">
                  <c:v>54</c:v>
                </c:pt>
                <c:pt idx="46">
                  <c:v>54</c:v>
                </c:pt>
                <c:pt idx="47">
                  <c:v>51</c:v>
                </c:pt>
                <c:pt idx="48">
                  <c:v>50</c:v>
                </c:pt>
                <c:pt idx="49">
                  <c:v>50</c:v>
                </c:pt>
                <c:pt idx="50">
                  <c:v>51</c:v>
                </c:pt>
                <c:pt idx="51">
                  <c:v>54</c:v>
                </c:pt>
                <c:pt idx="52">
                  <c:v>56</c:v>
                </c:pt>
                <c:pt idx="53">
                  <c:v>53</c:v>
                </c:pt>
                <c:pt idx="54">
                  <c:v>54</c:v>
                </c:pt>
                <c:pt idx="55">
                  <c:v>52</c:v>
                </c:pt>
                <c:pt idx="56">
                  <c:v>55</c:v>
                </c:pt>
                <c:pt idx="57">
                  <c:v>56</c:v>
                </c:pt>
                <c:pt idx="58">
                  <c:v>51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55</c:v>
                </c:pt>
                <c:pt idx="67">
                  <c:v>43</c:v>
                </c:pt>
                <c:pt idx="68">
                  <c:v>41</c:v>
                </c:pt>
                <c:pt idx="69">
                  <c:v>48</c:v>
                </c:pt>
                <c:pt idx="70">
                  <c:v>34</c:v>
                </c:pt>
                <c:pt idx="71">
                  <c:v>41</c:v>
                </c:pt>
                <c:pt idx="72">
                  <c:v>50</c:v>
                </c:pt>
                <c:pt idx="73">
                  <c:v>49</c:v>
                </c:pt>
                <c:pt idx="74">
                  <c:v>56</c:v>
                </c:pt>
                <c:pt idx="75">
                  <c:v>53</c:v>
                </c:pt>
                <c:pt idx="76">
                  <c:v>52</c:v>
                </c:pt>
                <c:pt idx="77">
                  <c:v>56</c:v>
                </c:pt>
                <c:pt idx="78">
                  <c:v>57</c:v>
                </c:pt>
                <c:pt idx="79">
                  <c:v>56</c:v>
                </c:pt>
                <c:pt idx="80">
                  <c:v>56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56</c:v>
                </c:pt>
                <c:pt idx="86">
                  <c:v>57</c:v>
                </c:pt>
                <c:pt idx="87">
                  <c:v>54</c:v>
                </c:pt>
                <c:pt idx="88">
                  <c:v>57</c:v>
                </c:pt>
                <c:pt idx="89">
                  <c:v>56</c:v>
                </c:pt>
                <c:pt idx="90">
                  <c:v>56</c:v>
                </c:pt>
                <c:pt idx="91">
                  <c:v>56</c:v>
                </c:pt>
                <c:pt idx="92">
                  <c:v>56</c:v>
                </c:pt>
                <c:pt idx="93">
                  <c:v>52</c:v>
                </c:pt>
                <c:pt idx="94">
                  <c:v>40</c:v>
                </c:pt>
                <c:pt idx="95">
                  <c:v>48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56</c:v>
                </c:pt>
                <c:pt idx="100">
                  <c:v>57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62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53</c:v>
                </c:pt>
                <c:pt idx="117">
                  <c:v>53</c:v>
                </c:pt>
                <c:pt idx="118">
                  <c:v>55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53</c:v>
                </c:pt>
                <c:pt idx="123">
                  <c:v>53</c:v>
                </c:pt>
                <c:pt idx="124">
                  <c:v>48</c:v>
                </c:pt>
                <c:pt idx="125">
                  <c:v>47</c:v>
                </c:pt>
                <c:pt idx="126">
                  <c:v>35</c:v>
                </c:pt>
                <c:pt idx="127">
                  <c:v>38</c:v>
                </c:pt>
                <c:pt idx="128">
                  <c:v>38</c:v>
                </c:pt>
                <c:pt idx="129">
                  <c:v>45</c:v>
                </c:pt>
                <c:pt idx="130">
                  <c:v>42</c:v>
                </c:pt>
                <c:pt idx="131">
                  <c:v>32</c:v>
                </c:pt>
                <c:pt idx="132">
                  <c:v>41</c:v>
                </c:pt>
                <c:pt idx="133">
                  <c:v>41</c:v>
                </c:pt>
                <c:pt idx="134">
                  <c:v>35</c:v>
                </c:pt>
                <c:pt idx="135">
                  <c:v>36</c:v>
                </c:pt>
                <c:pt idx="136">
                  <c:v>29</c:v>
                </c:pt>
                <c:pt idx="137">
                  <c:v>29</c:v>
                </c:pt>
                <c:pt idx="138">
                  <c:v>37</c:v>
                </c:pt>
                <c:pt idx="139">
                  <c:v>33</c:v>
                </c:pt>
                <c:pt idx="140">
                  <c:v>40</c:v>
                </c:pt>
                <c:pt idx="141">
                  <c:v>37</c:v>
                </c:pt>
                <c:pt idx="142">
                  <c:v>48</c:v>
                </c:pt>
                <c:pt idx="143">
                  <c:v>48</c:v>
                </c:pt>
                <c:pt idx="144">
                  <c:v>50</c:v>
                </c:pt>
                <c:pt idx="145">
                  <c:v>53</c:v>
                </c:pt>
                <c:pt idx="146">
                  <c:v>53</c:v>
                </c:pt>
                <c:pt idx="147">
                  <c:v>51</c:v>
                </c:pt>
                <c:pt idx="148">
                  <c:v>38</c:v>
                </c:pt>
                <c:pt idx="149">
                  <c:v>35</c:v>
                </c:pt>
                <c:pt idx="150">
                  <c:v>43</c:v>
                </c:pt>
                <c:pt idx="151">
                  <c:v>35</c:v>
                </c:pt>
                <c:pt idx="152">
                  <c:v>45</c:v>
                </c:pt>
                <c:pt idx="153">
                  <c:v>49</c:v>
                </c:pt>
                <c:pt idx="154">
                  <c:v>57</c:v>
                </c:pt>
                <c:pt idx="155">
                  <c:v>51</c:v>
                </c:pt>
                <c:pt idx="156">
                  <c:v>54</c:v>
                </c:pt>
                <c:pt idx="157">
                  <c:v>57</c:v>
                </c:pt>
                <c:pt idx="158">
                  <c:v>57</c:v>
                </c:pt>
                <c:pt idx="159">
                  <c:v>55</c:v>
                </c:pt>
                <c:pt idx="160">
                  <c:v>54</c:v>
                </c:pt>
                <c:pt idx="161">
                  <c:v>45</c:v>
                </c:pt>
                <c:pt idx="162">
                  <c:v>19</c:v>
                </c:pt>
                <c:pt idx="163">
                  <c:v>56</c:v>
                </c:pt>
                <c:pt idx="164">
                  <c:v>56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56</c:v>
                </c:pt>
                <c:pt idx="169">
                  <c:v>56</c:v>
                </c:pt>
                <c:pt idx="170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8D9-4D70-AA64-9AC95C154324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3016356710260101E-2"/>
                  <c:y val="-2.7859437713313277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worksheet!$J$2:$J$172</c:f>
              <c:numCache>
                <c:formatCode>0.0</c:formatCode>
                <c:ptCount val="171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  <c:pt idx="66">
                  <c:v>49.2127128263337</c:v>
                </c:pt>
                <c:pt idx="67">
                  <c:v>61.6958002270148</c:v>
                </c:pt>
                <c:pt idx="68">
                  <c:v>65.0306469920545</c:v>
                </c:pt>
                <c:pt idx="69">
                  <c:v>65.0306469920545</c:v>
                </c:pt>
                <c:pt idx="70">
                  <c:v>67.447219069239495</c:v>
                </c:pt>
                <c:pt idx="71">
                  <c:v>67.283541430192997</c:v>
                </c:pt>
                <c:pt idx="72">
                  <c:v>66.644267877412005</c:v>
                </c:pt>
                <c:pt idx="73">
                  <c:v>66.644267877412005</c:v>
                </c:pt>
                <c:pt idx="74">
                  <c:v>62.533030646992103</c:v>
                </c:pt>
                <c:pt idx="75">
                  <c:v>54.990692395005702</c:v>
                </c:pt>
                <c:pt idx="76">
                  <c:v>56.3623155505108</c:v>
                </c:pt>
                <c:pt idx="77">
                  <c:v>48.310102156640198</c:v>
                </c:pt>
                <c:pt idx="78">
                  <c:v>48.2410896708286</c:v>
                </c:pt>
                <c:pt idx="79">
                  <c:v>54.294211123723002</c:v>
                </c:pt>
                <c:pt idx="80">
                  <c:v>61.6072644721907</c:v>
                </c:pt>
                <c:pt idx="81">
                  <c:v>63.0301929625426</c:v>
                </c:pt>
                <c:pt idx="82">
                  <c:v>63.0301929625426</c:v>
                </c:pt>
                <c:pt idx="83">
                  <c:v>59.5439273552781</c:v>
                </c:pt>
                <c:pt idx="84">
                  <c:v>59.5439273552781</c:v>
                </c:pt>
                <c:pt idx="85">
                  <c:v>56.054937570942101</c:v>
                </c:pt>
                <c:pt idx="86">
                  <c:v>55.721679909194101</c:v>
                </c:pt>
                <c:pt idx="87">
                  <c:v>44.9693530079455</c:v>
                </c:pt>
                <c:pt idx="88">
                  <c:v>44.9693530079455</c:v>
                </c:pt>
                <c:pt idx="89">
                  <c:v>55.079682179341702</c:v>
                </c:pt>
                <c:pt idx="90">
                  <c:v>55.079682179341702</c:v>
                </c:pt>
                <c:pt idx="91">
                  <c:v>55.079682179341702</c:v>
                </c:pt>
                <c:pt idx="92">
                  <c:v>57.685130533484703</c:v>
                </c:pt>
                <c:pt idx="93">
                  <c:v>59.3328036322361</c:v>
                </c:pt>
                <c:pt idx="94">
                  <c:v>62.417707150964802</c:v>
                </c:pt>
                <c:pt idx="95">
                  <c:v>62.417707150964802</c:v>
                </c:pt>
                <c:pt idx="96">
                  <c:v>61.512599318955701</c:v>
                </c:pt>
                <c:pt idx="97">
                  <c:v>58.280136208853598</c:v>
                </c:pt>
                <c:pt idx="98">
                  <c:v>58.280136208853598</c:v>
                </c:pt>
                <c:pt idx="99">
                  <c:v>56.243586833144199</c:v>
                </c:pt>
                <c:pt idx="100">
                  <c:v>62.007945516458598</c:v>
                </c:pt>
                <c:pt idx="101">
                  <c:v>67.134619750283804</c:v>
                </c:pt>
                <c:pt idx="102">
                  <c:v>67.134619750283804</c:v>
                </c:pt>
                <c:pt idx="103">
                  <c:v>67.134619750283804</c:v>
                </c:pt>
                <c:pt idx="104">
                  <c:v>68.894211123722997</c:v>
                </c:pt>
                <c:pt idx="105">
                  <c:v>63.048354143019303</c:v>
                </c:pt>
                <c:pt idx="106">
                  <c:v>61.2</c:v>
                </c:pt>
                <c:pt idx="107">
                  <c:v>53.074914869466497</c:v>
                </c:pt>
                <c:pt idx="108">
                  <c:v>38.733711691259899</c:v>
                </c:pt>
                <c:pt idx="109">
                  <c:v>38.733711691259899</c:v>
                </c:pt>
                <c:pt idx="110">
                  <c:v>41.549375709421099</c:v>
                </c:pt>
                <c:pt idx="111">
                  <c:v>63.800227014755997</c:v>
                </c:pt>
                <c:pt idx="112">
                  <c:v>62.902383654937601</c:v>
                </c:pt>
                <c:pt idx="113">
                  <c:v>62.561861520998903</c:v>
                </c:pt>
                <c:pt idx="114">
                  <c:v>62.561861520998903</c:v>
                </c:pt>
                <c:pt idx="115">
                  <c:v>59.661520998864901</c:v>
                </c:pt>
                <c:pt idx="116">
                  <c:v>63.555959137343898</c:v>
                </c:pt>
                <c:pt idx="117">
                  <c:v>63.555959137343898</c:v>
                </c:pt>
                <c:pt idx="118">
                  <c:v>63.539614074914901</c:v>
                </c:pt>
                <c:pt idx="119">
                  <c:v>65.266969353007994</c:v>
                </c:pt>
                <c:pt idx="120">
                  <c:v>65.266969353007994</c:v>
                </c:pt>
                <c:pt idx="121">
                  <c:v>65.266969353007994</c:v>
                </c:pt>
                <c:pt idx="122">
                  <c:v>65.718501702610695</c:v>
                </c:pt>
                <c:pt idx="123">
                  <c:v>65.718501702610695</c:v>
                </c:pt>
                <c:pt idx="124">
                  <c:v>65.718501702610695</c:v>
                </c:pt>
                <c:pt idx="125">
                  <c:v>65.778887627695795</c:v>
                </c:pt>
                <c:pt idx="126">
                  <c:v>65.778887627695795</c:v>
                </c:pt>
                <c:pt idx="127">
                  <c:v>66.145062429057901</c:v>
                </c:pt>
                <c:pt idx="128">
                  <c:v>66.145062429057901</c:v>
                </c:pt>
                <c:pt idx="129">
                  <c:v>66.896481271282596</c:v>
                </c:pt>
                <c:pt idx="130">
                  <c:v>64.7877412031782</c:v>
                </c:pt>
                <c:pt idx="131">
                  <c:v>64.7877412031782</c:v>
                </c:pt>
                <c:pt idx="132">
                  <c:v>66.112599318955702</c:v>
                </c:pt>
                <c:pt idx="133">
                  <c:v>66.112599318955702</c:v>
                </c:pt>
                <c:pt idx="134">
                  <c:v>65.760499432463106</c:v>
                </c:pt>
                <c:pt idx="135">
                  <c:v>64.6065834279228</c:v>
                </c:pt>
                <c:pt idx="136">
                  <c:v>64.745289443813803</c:v>
                </c:pt>
                <c:pt idx="137">
                  <c:v>67.198864926220196</c:v>
                </c:pt>
                <c:pt idx="138">
                  <c:v>68.555051078320105</c:v>
                </c:pt>
                <c:pt idx="139">
                  <c:v>69.437457434733304</c:v>
                </c:pt>
                <c:pt idx="140">
                  <c:v>70.336662883087399</c:v>
                </c:pt>
                <c:pt idx="141">
                  <c:v>70.506015891032902</c:v>
                </c:pt>
                <c:pt idx="142">
                  <c:v>71.360272417707193</c:v>
                </c:pt>
                <c:pt idx="143">
                  <c:v>69.528717366628797</c:v>
                </c:pt>
                <c:pt idx="144">
                  <c:v>70.923496027241796</c:v>
                </c:pt>
                <c:pt idx="145">
                  <c:v>70.923496027241796</c:v>
                </c:pt>
                <c:pt idx="146">
                  <c:v>70.923496027241796</c:v>
                </c:pt>
                <c:pt idx="147">
                  <c:v>29.0274687854711</c:v>
                </c:pt>
                <c:pt idx="148">
                  <c:v>46.699659477866099</c:v>
                </c:pt>
                <c:pt idx="149">
                  <c:v>58.743927355278103</c:v>
                </c:pt>
                <c:pt idx="150">
                  <c:v>61.478320090805902</c:v>
                </c:pt>
                <c:pt idx="151">
                  <c:v>63.929852440408602</c:v>
                </c:pt>
                <c:pt idx="152">
                  <c:v>66.056526674233794</c:v>
                </c:pt>
                <c:pt idx="153">
                  <c:v>67.6381384790011</c:v>
                </c:pt>
                <c:pt idx="154">
                  <c:v>70.6372304199773</c:v>
                </c:pt>
                <c:pt idx="155">
                  <c:v>69.872417707151001</c:v>
                </c:pt>
                <c:pt idx="156">
                  <c:v>62.3625425652667</c:v>
                </c:pt>
                <c:pt idx="157">
                  <c:v>61.646992054483498</c:v>
                </c:pt>
                <c:pt idx="158">
                  <c:v>64.401362088535706</c:v>
                </c:pt>
                <c:pt idx="159">
                  <c:v>67.659250851305302</c:v>
                </c:pt>
                <c:pt idx="160">
                  <c:v>65.691032917139594</c:v>
                </c:pt>
                <c:pt idx="161">
                  <c:v>58.179341657207701</c:v>
                </c:pt>
                <c:pt idx="162">
                  <c:v>34.5457434733258</c:v>
                </c:pt>
                <c:pt idx="163">
                  <c:v>66.838138479001103</c:v>
                </c:pt>
                <c:pt idx="164">
                  <c:v>66.838138479001103</c:v>
                </c:pt>
                <c:pt idx="165">
                  <c:v>67.350283768444996</c:v>
                </c:pt>
                <c:pt idx="166">
                  <c:v>67.258115777525504</c:v>
                </c:pt>
                <c:pt idx="167">
                  <c:v>67.258115777525504</c:v>
                </c:pt>
                <c:pt idx="168">
                  <c:v>60.4229284903519</c:v>
                </c:pt>
                <c:pt idx="169">
                  <c:v>61.396594778660599</c:v>
                </c:pt>
                <c:pt idx="170">
                  <c:v>64.139387060158896</c:v>
                </c:pt>
              </c:numCache>
            </c:numRef>
          </c:xVal>
          <c:yVal>
            <c:numRef>
              <c:f>worksheet!$O$2:$O$172</c:f>
              <c:numCache>
                <c:formatCode>0.0</c:formatCode>
                <c:ptCount val="17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56</c:v>
                </c:pt>
                <c:pt idx="9">
                  <c:v>56</c:v>
                </c:pt>
                <c:pt idx="10">
                  <c:v>55</c:v>
                </c:pt>
                <c:pt idx="11">
                  <c:v>56</c:v>
                </c:pt>
                <c:pt idx="12">
                  <c:v>53</c:v>
                </c:pt>
                <c:pt idx="13">
                  <c:v>41</c:v>
                </c:pt>
                <c:pt idx="14">
                  <c:v>50</c:v>
                </c:pt>
                <c:pt idx="15">
                  <c:v>56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52</c:v>
                </c:pt>
                <c:pt idx="21">
                  <c:v>53</c:v>
                </c:pt>
                <c:pt idx="22">
                  <c:v>47</c:v>
                </c:pt>
                <c:pt idx="23">
                  <c:v>47</c:v>
                </c:pt>
                <c:pt idx="24">
                  <c:v>54</c:v>
                </c:pt>
                <c:pt idx="25">
                  <c:v>53</c:v>
                </c:pt>
                <c:pt idx="26">
                  <c:v>57</c:v>
                </c:pt>
                <c:pt idx="27">
                  <c:v>57</c:v>
                </c:pt>
                <c:pt idx="28">
                  <c:v>56</c:v>
                </c:pt>
                <c:pt idx="29">
                  <c:v>61</c:v>
                </c:pt>
                <c:pt idx="30">
                  <c:v>56</c:v>
                </c:pt>
                <c:pt idx="31">
                  <c:v>55</c:v>
                </c:pt>
                <c:pt idx="32">
                  <c:v>49</c:v>
                </c:pt>
                <c:pt idx="33">
                  <c:v>49</c:v>
                </c:pt>
                <c:pt idx="34">
                  <c:v>51</c:v>
                </c:pt>
                <c:pt idx="35">
                  <c:v>60</c:v>
                </c:pt>
                <c:pt idx="36">
                  <c:v>55</c:v>
                </c:pt>
                <c:pt idx="37">
                  <c:v>57</c:v>
                </c:pt>
                <c:pt idx="38">
                  <c:v>56</c:v>
                </c:pt>
                <c:pt idx="39">
                  <c:v>58</c:v>
                </c:pt>
                <c:pt idx="40">
                  <c:v>53</c:v>
                </c:pt>
                <c:pt idx="41">
                  <c:v>34</c:v>
                </c:pt>
                <c:pt idx="42">
                  <c:v>26</c:v>
                </c:pt>
                <c:pt idx="43">
                  <c:v>31</c:v>
                </c:pt>
                <c:pt idx="44">
                  <c:v>28</c:v>
                </c:pt>
                <c:pt idx="45">
                  <c:v>34</c:v>
                </c:pt>
                <c:pt idx="46">
                  <c:v>34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33</c:v>
                </c:pt>
                <c:pt idx="51">
                  <c:v>41</c:v>
                </c:pt>
                <c:pt idx="52">
                  <c:v>46</c:v>
                </c:pt>
                <c:pt idx="53">
                  <c:v>34</c:v>
                </c:pt>
                <c:pt idx="54">
                  <c:v>39</c:v>
                </c:pt>
                <c:pt idx="55">
                  <c:v>35</c:v>
                </c:pt>
                <c:pt idx="56">
                  <c:v>41</c:v>
                </c:pt>
                <c:pt idx="57">
                  <c:v>51</c:v>
                </c:pt>
                <c:pt idx="58">
                  <c:v>44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52</c:v>
                </c:pt>
                <c:pt idx="67">
                  <c:v>51</c:v>
                </c:pt>
                <c:pt idx="68">
                  <c:v>46</c:v>
                </c:pt>
                <c:pt idx="69">
                  <c:v>53</c:v>
                </c:pt>
                <c:pt idx="70">
                  <c:v>51</c:v>
                </c:pt>
                <c:pt idx="71">
                  <c:v>53</c:v>
                </c:pt>
                <c:pt idx="72">
                  <c:v>54</c:v>
                </c:pt>
                <c:pt idx="73">
                  <c:v>52</c:v>
                </c:pt>
                <c:pt idx="74">
                  <c:v>56</c:v>
                </c:pt>
                <c:pt idx="75">
                  <c:v>52</c:v>
                </c:pt>
                <c:pt idx="76">
                  <c:v>46</c:v>
                </c:pt>
                <c:pt idx="77">
                  <c:v>45</c:v>
                </c:pt>
                <c:pt idx="78">
                  <c:v>46</c:v>
                </c:pt>
                <c:pt idx="79">
                  <c:v>40</c:v>
                </c:pt>
                <c:pt idx="80">
                  <c:v>41</c:v>
                </c:pt>
                <c:pt idx="81">
                  <c:v>46</c:v>
                </c:pt>
                <c:pt idx="82">
                  <c:v>45</c:v>
                </c:pt>
                <c:pt idx="83">
                  <c:v>44</c:v>
                </c:pt>
                <c:pt idx="84">
                  <c:v>48</c:v>
                </c:pt>
                <c:pt idx="85">
                  <c:v>45</c:v>
                </c:pt>
                <c:pt idx="86">
                  <c:v>44</c:v>
                </c:pt>
                <c:pt idx="87">
                  <c:v>38</c:v>
                </c:pt>
                <c:pt idx="88">
                  <c:v>46</c:v>
                </c:pt>
                <c:pt idx="89">
                  <c:v>43</c:v>
                </c:pt>
                <c:pt idx="90">
                  <c:v>43</c:v>
                </c:pt>
                <c:pt idx="91">
                  <c:v>42</c:v>
                </c:pt>
                <c:pt idx="92">
                  <c:v>43</c:v>
                </c:pt>
                <c:pt idx="93">
                  <c:v>37</c:v>
                </c:pt>
                <c:pt idx="94">
                  <c:v>22</c:v>
                </c:pt>
                <c:pt idx="95">
                  <c:v>37</c:v>
                </c:pt>
                <c:pt idx="96">
                  <c:v>49</c:v>
                </c:pt>
                <c:pt idx="97">
                  <c:v>49</c:v>
                </c:pt>
                <c:pt idx="98">
                  <c:v>49</c:v>
                </c:pt>
                <c:pt idx="99">
                  <c:v>54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61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52</c:v>
                </c:pt>
                <c:pt idx="127">
                  <c:v>54</c:v>
                </c:pt>
                <c:pt idx="128">
                  <c:v>54</c:v>
                </c:pt>
                <c:pt idx="129">
                  <c:v>56</c:v>
                </c:pt>
                <c:pt idx="130">
                  <c:v>56</c:v>
                </c:pt>
                <c:pt idx="131">
                  <c:v>49</c:v>
                </c:pt>
                <c:pt idx="132">
                  <c:v>57</c:v>
                </c:pt>
                <c:pt idx="133">
                  <c:v>57</c:v>
                </c:pt>
                <c:pt idx="134">
                  <c:v>56</c:v>
                </c:pt>
                <c:pt idx="135">
                  <c:v>57</c:v>
                </c:pt>
                <c:pt idx="136">
                  <c:v>56</c:v>
                </c:pt>
                <c:pt idx="137">
                  <c:v>56</c:v>
                </c:pt>
                <c:pt idx="138">
                  <c:v>48</c:v>
                </c:pt>
                <c:pt idx="139">
                  <c:v>49</c:v>
                </c:pt>
                <c:pt idx="140">
                  <c:v>51</c:v>
                </c:pt>
                <c:pt idx="141">
                  <c:v>47</c:v>
                </c:pt>
                <c:pt idx="142">
                  <c:v>50</c:v>
                </c:pt>
                <c:pt idx="143">
                  <c:v>50</c:v>
                </c:pt>
                <c:pt idx="144">
                  <c:v>49</c:v>
                </c:pt>
                <c:pt idx="145">
                  <c:v>51</c:v>
                </c:pt>
                <c:pt idx="146">
                  <c:v>51</c:v>
                </c:pt>
                <c:pt idx="147">
                  <c:v>46</c:v>
                </c:pt>
                <c:pt idx="148">
                  <c:v>36</c:v>
                </c:pt>
                <c:pt idx="149">
                  <c:v>37</c:v>
                </c:pt>
                <c:pt idx="150">
                  <c:v>48</c:v>
                </c:pt>
                <c:pt idx="151">
                  <c:v>41</c:v>
                </c:pt>
                <c:pt idx="152">
                  <c:v>44</c:v>
                </c:pt>
                <c:pt idx="153">
                  <c:v>49</c:v>
                </c:pt>
                <c:pt idx="154">
                  <c:v>56</c:v>
                </c:pt>
                <c:pt idx="155">
                  <c:v>55</c:v>
                </c:pt>
                <c:pt idx="156">
                  <c:v>51</c:v>
                </c:pt>
                <c:pt idx="157">
                  <c:v>47</c:v>
                </c:pt>
                <c:pt idx="158">
                  <c:v>47</c:v>
                </c:pt>
                <c:pt idx="159">
                  <c:v>57</c:v>
                </c:pt>
                <c:pt idx="160">
                  <c:v>57</c:v>
                </c:pt>
                <c:pt idx="161">
                  <c:v>46</c:v>
                </c:pt>
                <c:pt idx="162">
                  <c:v>29</c:v>
                </c:pt>
                <c:pt idx="163">
                  <c:v>56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55</c:v>
                </c:pt>
                <c:pt idx="169">
                  <c:v>47</c:v>
                </c:pt>
                <c:pt idx="170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8D9-4D70-AA64-9AC95C15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65.686337054758098</c:v>
                      </c:pt>
                      <c:pt idx="1">
                        <c:v>67.192982456140399</c:v>
                      </c:pt>
                      <c:pt idx="2">
                        <c:v>64.889420520999494</c:v>
                      </c:pt>
                      <c:pt idx="3">
                        <c:v>67.480595427963806</c:v>
                      </c:pt>
                      <c:pt idx="4">
                        <c:v>65.690590111642706</c:v>
                      </c:pt>
                      <c:pt idx="5">
                        <c:v>63.9811270600744</c:v>
                      </c:pt>
                      <c:pt idx="6">
                        <c:v>66.062732589048395</c:v>
                      </c:pt>
                      <c:pt idx="7">
                        <c:v>64.875863902179702</c:v>
                      </c:pt>
                      <c:pt idx="8">
                        <c:v>63.818447634237103</c:v>
                      </c:pt>
                      <c:pt idx="9">
                        <c:v>63.473950026581598</c:v>
                      </c:pt>
                      <c:pt idx="10">
                        <c:v>64.853269537480102</c:v>
                      </c:pt>
                      <c:pt idx="11">
                        <c:v>62.299043062201001</c:v>
                      </c:pt>
                      <c:pt idx="12">
                        <c:v>62.155236576289198</c:v>
                      </c:pt>
                      <c:pt idx="13">
                        <c:v>61.514354066985597</c:v>
                      </c:pt>
                      <c:pt idx="14">
                        <c:v>63.069112174375299</c:v>
                      </c:pt>
                      <c:pt idx="15">
                        <c:v>63.628389154704898</c:v>
                      </c:pt>
                      <c:pt idx="16">
                        <c:v>60.350079744816597</c:v>
                      </c:pt>
                      <c:pt idx="17">
                        <c:v>61.964380648591202</c:v>
                      </c:pt>
                      <c:pt idx="18">
                        <c:v>63.7368421052632</c:v>
                      </c:pt>
                      <c:pt idx="19">
                        <c:v>63.957735247208902</c:v>
                      </c:pt>
                      <c:pt idx="20">
                        <c:v>61.9774056353004</c:v>
                      </c:pt>
                      <c:pt idx="21">
                        <c:v>61.9774056353004</c:v>
                      </c:pt>
                      <c:pt idx="22">
                        <c:v>58.497341839447103</c:v>
                      </c:pt>
                      <c:pt idx="23">
                        <c:v>58.497341839447103</c:v>
                      </c:pt>
                      <c:pt idx="24">
                        <c:v>63.14221158958</c:v>
                      </c:pt>
                      <c:pt idx="25">
                        <c:v>64.069909622541203</c:v>
                      </c:pt>
                      <c:pt idx="26">
                        <c:v>66.698298777246194</c:v>
                      </c:pt>
                      <c:pt idx="27">
                        <c:v>64.940723019670401</c:v>
                      </c:pt>
                      <c:pt idx="28">
                        <c:v>65.411749069643804</c:v>
                      </c:pt>
                      <c:pt idx="29">
                        <c:v>66.914938862307295</c:v>
                      </c:pt>
                      <c:pt idx="30">
                        <c:v>66.420255183413104</c:v>
                      </c:pt>
                      <c:pt idx="31">
                        <c:v>66.420255183413104</c:v>
                      </c:pt>
                      <c:pt idx="32">
                        <c:v>66.616427432216895</c:v>
                      </c:pt>
                      <c:pt idx="33">
                        <c:v>66.616427432216895</c:v>
                      </c:pt>
                      <c:pt idx="34">
                        <c:v>67.080542264752793</c:v>
                      </c:pt>
                      <c:pt idx="35">
                        <c:v>66.118819776714503</c:v>
                      </c:pt>
                      <c:pt idx="36">
                        <c:v>66.270334928229701</c:v>
                      </c:pt>
                      <c:pt idx="37">
                        <c:v>65.612440191387606</c:v>
                      </c:pt>
                      <c:pt idx="38">
                        <c:v>65.461190855927697</c:v>
                      </c:pt>
                      <c:pt idx="39">
                        <c:v>67.263423710792097</c:v>
                      </c:pt>
                      <c:pt idx="40">
                        <c:v>65.322966507177</c:v>
                      </c:pt>
                      <c:pt idx="41">
                        <c:v>65.527910685805395</c:v>
                      </c:pt>
                      <c:pt idx="42">
                        <c:v>65.013024986709198</c:v>
                      </c:pt>
                      <c:pt idx="43">
                        <c:v>65.523923444976106</c:v>
                      </c:pt>
                      <c:pt idx="44">
                        <c:v>65.070441254651797</c:v>
                      </c:pt>
                      <c:pt idx="45">
                        <c:v>66.574694311536405</c:v>
                      </c:pt>
                      <c:pt idx="46">
                        <c:v>66.574694311536405</c:v>
                      </c:pt>
                      <c:pt idx="47">
                        <c:v>66.660818713450297</c:v>
                      </c:pt>
                      <c:pt idx="48">
                        <c:v>66.908825093035603</c:v>
                      </c:pt>
                      <c:pt idx="49">
                        <c:v>66.908825093035603</c:v>
                      </c:pt>
                      <c:pt idx="50">
                        <c:v>66.713450292397695</c:v>
                      </c:pt>
                      <c:pt idx="51">
                        <c:v>66.138490164806001</c:v>
                      </c:pt>
                      <c:pt idx="52">
                        <c:v>66.5536948431685</c:v>
                      </c:pt>
                      <c:pt idx="53">
                        <c:v>66.089845826687906</c:v>
                      </c:pt>
                      <c:pt idx="54">
                        <c:v>65.897660818713405</c:v>
                      </c:pt>
                      <c:pt idx="55">
                        <c:v>66.128920786815499</c:v>
                      </c:pt>
                      <c:pt idx="56">
                        <c:v>65.819776714513594</c:v>
                      </c:pt>
                      <c:pt idx="57">
                        <c:v>65.945507708665602</c:v>
                      </c:pt>
                      <c:pt idx="58">
                        <c:v>65.673577884104205</c:v>
                      </c:pt>
                      <c:pt idx="59">
                        <c:v>66.503455608718795</c:v>
                      </c:pt>
                      <c:pt idx="60">
                        <c:v>66.8455608718767</c:v>
                      </c:pt>
                      <c:pt idx="61">
                        <c:v>66.8455608718767</c:v>
                      </c:pt>
                      <c:pt idx="62">
                        <c:v>66.905901116427401</c:v>
                      </c:pt>
                      <c:pt idx="63">
                        <c:v>60.67889420521</c:v>
                      </c:pt>
                      <c:pt idx="64">
                        <c:v>67.212918660287102</c:v>
                      </c:pt>
                      <c:pt idx="65">
                        <c:v>65.937267410951605</c:v>
                      </c:pt>
                      <c:pt idx="66">
                        <c:v>62.158160552897399</c:v>
                      </c:pt>
                      <c:pt idx="67">
                        <c:v>62.628389154704898</c:v>
                      </c:pt>
                      <c:pt idx="68">
                        <c:v>63.8809144072302</c:v>
                      </c:pt>
                      <c:pt idx="69">
                        <c:v>63.8809144072302</c:v>
                      </c:pt>
                      <c:pt idx="70">
                        <c:v>64.905103668261603</c:v>
                      </c:pt>
                      <c:pt idx="71">
                        <c:v>66.570972886762405</c:v>
                      </c:pt>
                      <c:pt idx="72">
                        <c:v>66.7796384901648</c:v>
                      </c:pt>
                      <c:pt idx="73">
                        <c:v>66.7796384901648</c:v>
                      </c:pt>
                      <c:pt idx="74">
                        <c:v>66.276714513556598</c:v>
                      </c:pt>
                      <c:pt idx="75">
                        <c:v>65.147527910685795</c:v>
                      </c:pt>
                      <c:pt idx="76">
                        <c:v>66.8314726209463</c:v>
                      </c:pt>
                      <c:pt idx="77">
                        <c:v>67.210526315789494</c:v>
                      </c:pt>
                      <c:pt idx="78">
                        <c:v>65.956406166932496</c:v>
                      </c:pt>
                      <c:pt idx="79">
                        <c:v>65.846624136097802</c:v>
                      </c:pt>
                      <c:pt idx="80">
                        <c:v>65.774056353003701</c:v>
                      </c:pt>
                      <c:pt idx="81">
                        <c:v>65.282828282828305</c:v>
                      </c:pt>
                      <c:pt idx="82">
                        <c:v>65.282828282828305</c:v>
                      </c:pt>
                      <c:pt idx="83">
                        <c:v>63.5988835725678</c:v>
                      </c:pt>
                      <c:pt idx="84">
                        <c:v>63.5988835725678</c:v>
                      </c:pt>
                      <c:pt idx="85">
                        <c:v>63.641414141414103</c:v>
                      </c:pt>
                      <c:pt idx="86">
                        <c:v>63.820308346624103</c:v>
                      </c:pt>
                      <c:pt idx="87">
                        <c:v>64.936735778840998</c:v>
                      </c:pt>
                      <c:pt idx="88">
                        <c:v>64.936735778840998</c:v>
                      </c:pt>
                      <c:pt idx="89">
                        <c:v>65.242690058479496</c:v>
                      </c:pt>
                      <c:pt idx="90">
                        <c:v>65.242690058479496</c:v>
                      </c:pt>
                      <c:pt idx="91">
                        <c:v>65.242690058479496</c:v>
                      </c:pt>
                      <c:pt idx="92">
                        <c:v>65.233652312599702</c:v>
                      </c:pt>
                      <c:pt idx="93">
                        <c:v>64.685273790536996</c:v>
                      </c:pt>
                      <c:pt idx="94">
                        <c:v>63.591174906964397</c:v>
                      </c:pt>
                      <c:pt idx="95">
                        <c:v>63.591174906964397</c:v>
                      </c:pt>
                      <c:pt idx="96">
                        <c:v>63.887559808612401</c:v>
                      </c:pt>
                      <c:pt idx="97">
                        <c:v>63.9340776182881</c:v>
                      </c:pt>
                      <c:pt idx="98">
                        <c:v>63.9340776182881</c:v>
                      </c:pt>
                      <c:pt idx="99">
                        <c:v>62.747740563530002</c:v>
                      </c:pt>
                      <c:pt idx="100">
                        <c:v>63.627060074428499</c:v>
                      </c:pt>
                      <c:pt idx="101">
                        <c:v>64.414938862307295</c:v>
                      </c:pt>
                      <c:pt idx="102">
                        <c:v>64.414938862307295</c:v>
                      </c:pt>
                      <c:pt idx="103">
                        <c:v>64.414938862307295</c:v>
                      </c:pt>
                      <c:pt idx="104">
                        <c:v>66.335725677830894</c:v>
                      </c:pt>
                      <c:pt idx="105">
                        <c:v>64.526049973418395</c:v>
                      </c:pt>
                      <c:pt idx="106">
                        <c:v>65.742158426369002</c:v>
                      </c:pt>
                      <c:pt idx="107">
                        <c:v>66.314726209463004</c:v>
                      </c:pt>
                      <c:pt idx="108">
                        <c:v>65.478203083466198</c:v>
                      </c:pt>
                      <c:pt idx="109">
                        <c:v>65.478203083466198</c:v>
                      </c:pt>
                      <c:pt idx="110">
                        <c:v>62.634237107921301</c:v>
                      </c:pt>
                      <c:pt idx="111">
                        <c:v>63.503987240829296</c:v>
                      </c:pt>
                      <c:pt idx="112">
                        <c:v>63.232057416267899</c:v>
                      </c:pt>
                      <c:pt idx="113">
                        <c:v>62.976874003189799</c:v>
                      </c:pt>
                      <c:pt idx="114">
                        <c:v>62.976874003189799</c:v>
                      </c:pt>
                      <c:pt idx="115">
                        <c:v>60.9694311536417</c:v>
                      </c:pt>
                      <c:pt idx="116">
                        <c:v>62.572567783094101</c:v>
                      </c:pt>
                      <c:pt idx="117">
                        <c:v>62.572567783094101</c:v>
                      </c:pt>
                      <c:pt idx="118">
                        <c:v>63.250132908027602</c:v>
                      </c:pt>
                      <c:pt idx="119">
                        <c:v>64.339447102605007</c:v>
                      </c:pt>
                      <c:pt idx="120">
                        <c:v>64.339447102605007</c:v>
                      </c:pt>
                      <c:pt idx="121">
                        <c:v>64.339447102605007</c:v>
                      </c:pt>
                      <c:pt idx="122">
                        <c:v>63.496544391281198</c:v>
                      </c:pt>
                      <c:pt idx="123">
                        <c:v>63.496544391281198</c:v>
                      </c:pt>
                      <c:pt idx="124">
                        <c:v>63.496544391281198</c:v>
                      </c:pt>
                      <c:pt idx="125">
                        <c:v>61.847421584263699</c:v>
                      </c:pt>
                      <c:pt idx="126">
                        <c:v>61.847421584263699</c:v>
                      </c:pt>
                      <c:pt idx="127">
                        <c:v>62.411749069643797</c:v>
                      </c:pt>
                      <c:pt idx="128">
                        <c:v>62.411749069643797</c:v>
                      </c:pt>
                      <c:pt idx="129">
                        <c:v>63.227006911217401</c:v>
                      </c:pt>
                      <c:pt idx="130">
                        <c:v>61.306751727804397</c:v>
                      </c:pt>
                      <c:pt idx="131">
                        <c:v>61.306751727804397</c:v>
                      </c:pt>
                      <c:pt idx="132">
                        <c:v>63.736044657097302</c:v>
                      </c:pt>
                      <c:pt idx="133">
                        <c:v>63.736044657097302</c:v>
                      </c:pt>
                      <c:pt idx="134">
                        <c:v>62.171451355661901</c:v>
                      </c:pt>
                      <c:pt idx="135">
                        <c:v>62.719032429558702</c:v>
                      </c:pt>
                      <c:pt idx="136">
                        <c:v>64.506645401382201</c:v>
                      </c:pt>
                      <c:pt idx="137">
                        <c:v>66.7325890483785</c:v>
                      </c:pt>
                      <c:pt idx="138">
                        <c:v>66.327751196172201</c:v>
                      </c:pt>
                      <c:pt idx="139">
                        <c:v>66.535619351408798</c:v>
                      </c:pt>
                      <c:pt idx="140">
                        <c:v>65.780170122275393</c:v>
                      </c:pt>
                      <c:pt idx="141">
                        <c:v>66.526049973418395</c:v>
                      </c:pt>
                      <c:pt idx="142">
                        <c:v>67.420520999468394</c:v>
                      </c:pt>
                      <c:pt idx="143">
                        <c:v>65.680223285486406</c:v>
                      </c:pt>
                      <c:pt idx="144">
                        <c:v>65.172780435938293</c:v>
                      </c:pt>
                      <c:pt idx="145">
                        <c:v>65.172780435938293</c:v>
                      </c:pt>
                      <c:pt idx="146">
                        <c:v>65.172780435938293</c:v>
                      </c:pt>
                      <c:pt idx="147">
                        <c:v>46.601807549176002</c:v>
                      </c:pt>
                      <c:pt idx="148">
                        <c:v>55.402445507708698</c:v>
                      </c:pt>
                      <c:pt idx="149">
                        <c:v>60.866826156299801</c:v>
                      </c:pt>
                      <c:pt idx="150">
                        <c:v>62.8705475810739</c:v>
                      </c:pt>
                      <c:pt idx="151">
                        <c:v>65.546783625730995</c:v>
                      </c:pt>
                      <c:pt idx="152">
                        <c:v>66.181552365762897</c:v>
                      </c:pt>
                      <c:pt idx="153">
                        <c:v>67.106060606060595</c:v>
                      </c:pt>
                      <c:pt idx="154">
                        <c:v>69.372674109516197</c:v>
                      </c:pt>
                      <c:pt idx="155">
                        <c:v>68.400318979266302</c:v>
                      </c:pt>
                      <c:pt idx="156">
                        <c:v>66.611908559276998</c:v>
                      </c:pt>
                      <c:pt idx="157">
                        <c:v>66.468633705475796</c:v>
                      </c:pt>
                      <c:pt idx="158">
                        <c:v>66.439128123338605</c:v>
                      </c:pt>
                      <c:pt idx="159">
                        <c:v>65.739500265816105</c:v>
                      </c:pt>
                      <c:pt idx="160">
                        <c:v>64.619883040935704</c:v>
                      </c:pt>
                      <c:pt idx="161">
                        <c:v>60.976608187134502</c:v>
                      </c:pt>
                      <c:pt idx="162">
                        <c:v>62.601807549176002</c:v>
                      </c:pt>
                      <c:pt idx="163">
                        <c:v>67.057682083997904</c:v>
                      </c:pt>
                      <c:pt idx="164">
                        <c:v>67.057682083997904</c:v>
                      </c:pt>
                      <c:pt idx="165">
                        <c:v>67.070707070707101</c:v>
                      </c:pt>
                      <c:pt idx="166">
                        <c:v>65.886762360446596</c:v>
                      </c:pt>
                      <c:pt idx="167">
                        <c:v>65.886762360446596</c:v>
                      </c:pt>
                      <c:pt idx="168">
                        <c:v>59.778043593833097</c:v>
                      </c:pt>
                      <c:pt idx="169">
                        <c:v>62.138224348750697</c:v>
                      </c:pt>
                      <c:pt idx="170">
                        <c:v>62.986177565124898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88D9-4D70-AA64-9AC95C15432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  <c:pt idx="66">
                        <c:v>62.414573796857603</c:v>
                      </c:pt>
                      <c:pt idx="67">
                        <c:v>62.902264010887002</c:v>
                      </c:pt>
                      <c:pt idx="68">
                        <c:v>65.455400222689605</c:v>
                      </c:pt>
                      <c:pt idx="69">
                        <c:v>65.455400222689605</c:v>
                      </c:pt>
                      <c:pt idx="70">
                        <c:v>65.160831374489703</c:v>
                      </c:pt>
                      <c:pt idx="71">
                        <c:v>67.052950637139702</c:v>
                      </c:pt>
                      <c:pt idx="72">
                        <c:v>67.552641346034903</c:v>
                      </c:pt>
                      <c:pt idx="73">
                        <c:v>67.552641346034903</c:v>
                      </c:pt>
                      <c:pt idx="74">
                        <c:v>67.036743783248795</c:v>
                      </c:pt>
                      <c:pt idx="75">
                        <c:v>63.980576518619301</c:v>
                      </c:pt>
                      <c:pt idx="76">
                        <c:v>66.817270815291394</c:v>
                      </c:pt>
                      <c:pt idx="77">
                        <c:v>68.183471483360094</c:v>
                      </c:pt>
                      <c:pt idx="78">
                        <c:v>67.287517011010806</c:v>
                      </c:pt>
                      <c:pt idx="79">
                        <c:v>66.997773104045507</c:v>
                      </c:pt>
                      <c:pt idx="80">
                        <c:v>67.007422986514896</c:v>
                      </c:pt>
                      <c:pt idx="81">
                        <c:v>67.533589013980006</c:v>
                      </c:pt>
                      <c:pt idx="82">
                        <c:v>67.533589013980006</c:v>
                      </c:pt>
                      <c:pt idx="83">
                        <c:v>65.584436471607106</c:v>
                      </c:pt>
                      <c:pt idx="84">
                        <c:v>65.584436471607106</c:v>
                      </c:pt>
                      <c:pt idx="85">
                        <c:v>65.8286527279475</c:v>
                      </c:pt>
                      <c:pt idx="86">
                        <c:v>66.162315971792694</c:v>
                      </c:pt>
                      <c:pt idx="87">
                        <c:v>65.650995917357406</c:v>
                      </c:pt>
                      <c:pt idx="88">
                        <c:v>65.650995917357406</c:v>
                      </c:pt>
                      <c:pt idx="89">
                        <c:v>67.431646665841896</c:v>
                      </c:pt>
                      <c:pt idx="90">
                        <c:v>67.431646665841896</c:v>
                      </c:pt>
                      <c:pt idx="91">
                        <c:v>67.431646665841896</c:v>
                      </c:pt>
                      <c:pt idx="92">
                        <c:v>68.161326240257296</c:v>
                      </c:pt>
                      <c:pt idx="93">
                        <c:v>67.161202523815405</c:v>
                      </c:pt>
                      <c:pt idx="94">
                        <c:v>67.010639614004702</c:v>
                      </c:pt>
                      <c:pt idx="95">
                        <c:v>67.010639614004702</c:v>
                      </c:pt>
                      <c:pt idx="96">
                        <c:v>67.013237659284897</c:v>
                      </c:pt>
                      <c:pt idx="97">
                        <c:v>66.050228875417503</c:v>
                      </c:pt>
                      <c:pt idx="98">
                        <c:v>66.050228875417503</c:v>
                      </c:pt>
                      <c:pt idx="99">
                        <c:v>66.108375603117693</c:v>
                      </c:pt>
                      <c:pt idx="100">
                        <c:v>67.023011258196206</c:v>
                      </c:pt>
                      <c:pt idx="101">
                        <c:v>68.273784485958203</c:v>
                      </c:pt>
                      <c:pt idx="102">
                        <c:v>68.273784485958203</c:v>
                      </c:pt>
                      <c:pt idx="103">
                        <c:v>68.273784485958203</c:v>
                      </c:pt>
                      <c:pt idx="104">
                        <c:v>69.663862427316602</c:v>
                      </c:pt>
                      <c:pt idx="105">
                        <c:v>67.437708771495707</c:v>
                      </c:pt>
                      <c:pt idx="106">
                        <c:v>68.241494494618294</c:v>
                      </c:pt>
                      <c:pt idx="107">
                        <c:v>67.507237411852003</c:v>
                      </c:pt>
                      <c:pt idx="108">
                        <c:v>65.3423233947792</c:v>
                      </c:pt>
                      <c:pt idx="109">
                        <c:v>65.3423233947792</c:v>
                      </c:pt>
                      <c:pt idx="110">
                        <c:v>63.991339849065902</c:v>
                      </c:pt>
                      <c:pt idx="111">
                        <c:v>63.446616355313601</c:v>
                      </c:pt>
                      <c:pt idx="112">
                        <c:v>62.9617716194482</c:v>
                      </c:pt>
                      <c:pt idx="113">
                        <c:v>63.270444142026498</c:v>
                      </c:pt>
                      <c:pt idx="114">
                        <c:v>63.270444142026498</c:v>
                      </c:pt>
                      <c:pt idx="115">
                        <c:v>60.990350117530603</c:v>
                      </c:pt>
                      <c:pt idx="116">
                        <c:v>63.4107385871582</c:v>
                      </c:pt>
                      <c:pt idx="117">
                        <c:v>63.4107385871582</c:v>
                      </c:pt>
                      <c:pt idx="118">
                        <c:v>63.686749969070902</c:v>
                      </c:pt>
                      <c:pt idx="119">
                        <c:v>65.039094395645193</c:v>
                      </c:pt>
                      <c:pt idx="120">
                        <c:v>65.039094395645193</c:v>
                      </c:pt>
                      <c:pt idx="121">
                        <c:v>65.039094395645193</c:v>
                      </c:pt>
                      <c:pt idx="122">
                        <c:v>65.552270196709102</c:v>
                      </c:pt>
                      <c:pt idx="123">
                        <c:v>65.552270196709102</c:v>
                      </c:pt>
                      <c:pt idx="124">
                        <c:v>65.552270196709102</c:v>
                      </c:pt>
                      <c:pt idx="125">
                        <c:v>64.482741556352806</c:v>
                      </c:pt>
                      <c:pt idx="126">
                        <c:v>64.482741556352806</c:v>
                      </c:pt>
                      <c:pt idx="127">
                        <c:v>64.252381541506907</c:v>
                      </c:pt>
                      <c:pt idx="128">
                        <c:v>64.252381541506907</c:v>
                      </c:pt>
                      <c:pt idx="129">
                        <c:v>64.487813930471404</c:v>
                      </c:pt>
                      <c:pt idx="130">
                        <c:v>62.539279970308101</c:v>
                      </c:pt>
                      <c:pt idx="131">
                        <c:v>62.539279970308101</c:v>
                      </c:pt>
                      <c:pt idx="132">
                        <c:v>64.108128170233798</c:v>
                      </c:pt>
                      <c:pt idx="133">
                        <c:v>64.108128170233798</c:v>
                      </c:pt>
                      <c:pt idx="134">
                        <c:v>63.028207348756702</c:v>
                      </c:pt>
                      <c:pt idx="135">
                        <c:v>62.165161449956699</c:v>
                      </c:pt>
                      <c:pt idx="136">
                        <c:v>63.471235927254703</c:v>
                      </c:pt>
                      <c:pt idx="137">
                        <c:v>66.2191018186317</c:v>
                      </c:pt>
                      <c:pt idx="138">
                        <c:v>67.005319807002394</c:v>
                      </c:pt>
                      <c:pt idx="139">
                        <c:v>63.332054930100199</c:v>
                      </c:pt>
                      <c:pt idx="140">
                        <c:v>63.0863540764568</c:v>
                      </c:pt>
                      <c:pt idx="141">
                        <c:v>68.280960039589303</c:v>
                      </c:pt>
                      <c:pt idx="142">
                        <c:v>69.792032661140695</c:v>
                      </c:pt>
                      <c:pt idx="143">
                        <c:v>67.881850797971097</c:v>
                      </c:pt>
                      <c:pt idx="144">
                        <c:v>68.977607324013405</c:v>
                      </c:pt>
                      <c:pt idx="145">
                        <c:v>68.977607324013405</c:v>
                      </c:pt>
                      <c:pt idx="146">
                        <c:v>68.977607324013405</c:v>
                      </c:pt>
                      <c:pt idx="147">
                        <c:v>48.065322281331198</c:v>
                      </c:pt>
                      <c:pt idx="148">
                        <c:v>53.669305950760901</c:v>
                      </c:pt>
                      <c:pt idx="149">
                        <c:v>62.365953235185003</c:v>
                      </c:pt>
                      <c:pt idx="150">
                        <c:v>63.751082518866802</c:v>
                      </c:pt>
                      <c:pt idx="151">
                        <c:v>67.247309167388394</c:v>
                      </c:pt>
                      <c:pt idx="152">
                        <c:v>67.732525052579504</c:v>
                      </c:pt>
                      <c:pt idx="153">
                        <c:v>68.602622788568596</c:v>
                      </c:pt>
                      <c:pt idx="154">
                        <c:v>71.081776568105894</c:v>
                      </c:pt>
                      <c:pt idx="155">
                        <c:v>70.380056909563294</c:v>
                      </c:pt>
                      <c:pt idx="156">
                        <c:v>67.471235927254696</c:v>
                      </c:pt>
                      <c:pt idx="157">
                        <c:v>67.485587034516897</c:v>
                      </c:pt>
                      <c:pt idx="158">
                        <c:v>67.976370159594197</c:v>
                      </c:pt>
                      <c:pt idx="159">
                        <c:v>66.632191018186305</c:v>
                      </c:pt>
                      <c:pt idx="160">
                        <c:v>64.213287145861699</c:v>
                      </c:pt>
                      <c:pt idx="161">
                        <c:v>62.401583570456502</c:v>
                      </c:pt>
                      <c:pt idx="162">
                        <c:v>54.936780898181397</c:v>
                      </c:pt>
                      <c:pt idx="163">
                        <c:v>66.091797599901</c:v>
                      </c:pt>
                      <c:pt idx="164">
                        <c:v>66.091797599901</c:v>
                      </c:pt>
                      <c:pt idx="165">
                        <c:v>67.149573178275404</c:v>
                      </c:pt>
                      <c:pt idx="166">
                        <c:v>66.850797971050397</c:v>
                      </c:pt>
                      <c:pt idx="167">
                        <c:v>66.850797971050397</c:v>
                      </c:pt>
                      <c:pt idx="168">
                        <c:v>60.1957194111097</c:v>
                      </c:pt>
                      <c:pt idx="169">
                        <c:v>63.655202276382497</c:v>
                      </c:pt>
                      <c:pt idx="170">
                        <c:v>64.274650501051596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53</c:v>
                      </c:pt>
                      <c:pt idx="9">
                        <c:v>55</c:v>
                      </c:pt>
                      <c:pt idx="10">
                        <c:v>53</c:v>
                      </c:pt>
                      <c:pt idx="11">
                        <c:v>56</c:v>
                      </c:pt>
                      <c:pt idx="12">
                        <c:v>51</c:v>
                      </c:pt>
                      <c:pt idx="13">
                        <c:v>40</c:v>
                      </c:pt>
                      <c:pt idx="14">
                        <c:v>49</c:v>
                      </c:pt>
                      <c:pt idx="15">
                        <c:v>55</c:v>
                      </c:pt>
                      <c:pt idx="16">
                        <c:v>53</c:v>
                      </c:pt>
                      <c:pt idx="17">
                        <c:v>55</c:v>
                      </c:pt>
                      <c:pt idx="18">
                        <c:v>56</c:v>
                      </c:pt>
                      <c:pt idx="19">
                        <c:v>50</c:v>
                      </c:pt>
                      <c:pt idx="20">
                        <c:v>52</c:v>
                      </c:pt>
                      <c:pt idx="21">
                        <c:v>48</c:v>
                      </c:pt>
                      <c:pt idx="22">
                        <c:v>42</c:v>
                      </c:pt>
                      <c:pt idx="23">
                        <c:v>42</c:v>
                      </c:pt>
                      <c:pt idx="24">
                        <c:v>53</c:v>
                      </c:pt>
                      <c:pt idx="25">
                        <c:v>55</c:v>
                      </c:pt>
                      <c:pt idx="26">
                        <c:v>59</c:v>
                      </c:pt>
                      <c:pt idx="27">
                        <c:v>60</c:v>
                      </c:pt>
                      <c:pt idx="28">
                        <c:v>58</c:v>
                      </c:pt>
                      <c:pt idx="29">
                        <c:v>61</c:v>
                      </c:pt>
                      <c:pt idx="30">
                        <c:v>60</c:v>
                      </c:pt>
                      <c:pt idx="31">
                        <c:v>59</c:v>
                      </c:pt>
                      <c:pt idx="32">
                        <c:v>55</c:v>
                      </c:pt>
                      <c:pt idx="33">
                        <c:v>55</c:v>
                      </c:pt>
                      <c:pt idx="34">
                        <c:v>57</c:v>
                      </c:pt>
                      <c:pt idx="35">
                        <c:v>60</c:v>
                      </c:pt>
                      <c:pt idx="36">
                        <c:v>55</c:v>
                      </c:pt>
                      <c:pt idx="37">
                        <c:v>58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56</c:v>
                      </c:pt>
                      <c:pt idx="41">
                        <c:v>49</c:v>
                      </c:pt>
                      <c:pt idx="42">
                        <c:v>48</c:v>
                      </c:pt>
                      <c:pt idx="43">
                        <c:v>50</c:v>
                      </c:pt>
                      <c:pt idx="44">
                        <c:v>48</c:v>
                      </c:pt>
                      <c:pt idx="45">
                        <c:v>51</c:v>
                      </c:pt>
                      <c:pt idx="46">
                        <c:v>51</c:v>
                      </c:pt>
                      <c:pt idx="47">
                        <c:v>49</c:v>
                      </c:pt>
                      <c:pt idx="48">
                        <c:v>48</c:v>
                      </c:pt>
                      <c:pt idx="49">
                        <c:v>48</c:v>
                      </c:pt>
                      <c:pt idx="50">
                        <c:v>49</c:v>
                      </c:pt>
                      <c:pt idx="51">
                        <c:v>54</c:v>
                      </c:pt>
                      <c:pt idx="52">
                        <c:v>56</c:v>
                      </c:pt>
                      <c:pt idx="53">
                        <c:v>42</c:v>
                      </c:pt>
                      <c:pt idx="54">
                        <c:v>46</c:v>
                      </c:pt>
                      <c:pt idx="55">
                        <c:v>43</c:v>
                      </c:pt>
                      <c:pt idx="56">
                        <c:v>48</c:v>
                      </c:pt>
                      <c:pt idx="57">
                        <c:v>55</c:v>
                      </c:pt>
                      <c:pt idx="58">
                        <c:v>50</c:v>
                      </c:pt>
                      <c:pt idx="59">
                        <c:v>57</c:v>
                      </c:pt>
                      <c:pt idx="60">
                        <c:v>57</c:v>
                      </c:pt>
                      <c:pt idx="61">
                        <c:v>57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  <c:pt idx="66">
                        <c:v>56</c:v>
                      </c:pt>
                      <c:pt idx="67">
                        <c:v>56</c:v>
                      </c:pt>
                      <c:pt idx="68">
                        <c:v>51</c:v>
                      </c:pt>
                      <c:pt idx="69">
                        <c:v>55</c:v>
                      </c:pt>
                      <c:pt idx="70">
                        <c:v>54</c:v>
                      </c:pt>
                      <c:pt idx="71">
                        <c:v>55</c:v>
                      </c:pt>
                      <c:pt idx="72">
                        <c:v>57</c:v>
                      </c:pt>
                      <c:pt idx="73">
                        <c:v>56</c:v>
                      </c:pt>
                      <c:pt idx="74">
                        <c:v>58</c:v>
                      </c:pt>
                      <c:pt idx="75">
                        <c:v>56</c:v>
                      </c:pt>
                      <c:pt idx="76">
                        <c:v>56</c:v>
                      </c:pt>
                      <c:pt idx="77">
                        <c:v>57</c:v>
                      </c:pt>
                      <c:pt idx="78">
                        <c:v>57</c:v>
                      </c:pt>
                      <c:pt idx="79">
                        <c:v>56</c:v>
                      </c:pt>
                      <c:pt idx="80">
                        <c:v>55</c:v>
                      </c:pt>
                      <c:pt idx="81">
                        <c:v>57</c:v>
                      </c:pt>
                      <c:pt idx="82">
                        <c:v>56</c:v>
                      </c:pt>
                      <c:pt idx="83">
                        <c:v>56</c:v>
                      </c:pt>
                      <c:pt idx="84">
                        <c:v>57</c:v>
                      </c:pt>
                      <c:pt idx="85">
                        <c:v>56</c:v>
                      </c:pt>
                      <c:pt idx="86">
                        <c:v>56</c:v>
                      </c:pt>
                      <c:pt idx="87">
                        <c:v>53</c:v>
                      </c:pt>
                      <c:pt idx="88">
                        <c:v>56</c:v>
                      </c:pt>
                      <c:pt idx="89">
                        <c:v>54</c:v>
                      </c:pt>
                      <c:pt idx="90">
                        <c:v>57</c:v>
                      </c:pt>
                      <c:pt idx="91">
                        <c:v>57</c:v>
                      </c:pt>
                      <c:pt idx="92">
                        <c:v>57</c:v>
                      </c:pt>
                      <c:pt idx="93">
                        <c:v>51</c:v>
                      </c:pt>
                      <c:pt idx="94">
                        <c:v>27</c:v>
                      </c:pt>
                      <c:pt idx="95">
                        <c:v>37</c:v>
                      </c:pt>
                      <c:pt idx="96">
                        <c:v>57</c:v>
                      </c:pt>
                      <c:pt idx="97">
                        <c:v>57</c:v>
                      </c:pt>
                      <c:pt idx="98">
                        <c:v>57</c:v>
                      </c:pt>
                      <c:pt idx="99">
                        <c:v>55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61</c:v>
                      </c:pt>
                      <c:pt idx="105">
                        <c:v>61</c:v>
                      </c:pt>
                      <c:pt idx="106">
                        <c:v>61</c:v>
                      </c:pt>
                      <c:pt idx="107">
                        <c:v>62</c:v>
                      </c:pt>
                      <c:pt idx="108">
                        <c:v>61</c:v>
                      </c:pt>
                      <c:pt idx="109">
                        <c:v>61</c:v>
                      </c:pt>
                      <c:pt idx="110">
                        <c:v>61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57</c:v>
                      </c:pt>
                      <c:pt idx="115">
                        <c:v>57</c:v>
                      </c:pt>
                      <c:pt idx="116">
                        <c:v>57</c:v>
                      </c:pt>
                      <c:pt idx="117">
                        <c:v>57</c:v>
                      </c:pt>
                      <c:pt idx="118">
                        <c:v>57</c:v>
                      </c:pt>
                      <c:pt idx="119">
                        <c:v>57</c:v>
                      </c:pt>
                      <c:pt idx="120">
                        <c:v>57</c:v>
                      </c:pt>
                      <c:pt idx="121">
                        <c:v>57</c:v>
                      </c:pt>
                      <c:pt idx="122">
                        <c:v>56</c:v>
                      </c:pt>
                      <c:pt idx="123">
                        <c:v>55</c:v>
                      </c:pt>
                      <c:pt idx="124">
                        <c:v>55</c:v>
                      </c:pt>
                      <c:pt idx="125">
                        <c:v>55</c:v>
                      </c:pt>
                      <c:pt idx="126">
                        <c:v>48</c:v>
                      </c:pt>
                      <c:pt idx="127">
                        <c:v>50</c:v>
                      </c:pt>
                      <c:pt idx="128">
                        <c:v>50</c:v>
                      </c:pt>
                      <c:pt idx="129">
                        <c:v>54</c:v>
                      </c:pt>
                      <c:pt idx="130">
                        <c:v>57</c:v>
                      </c:pt>
                      <c:pt idx="131">
                        <c:v>49</c:v>
                      </c:pt>
                      <c:pt idx="132">
                        <c:v>56</c:v>
                      </c:pt>
                      <c:pt idx="133">
                        <c:v>57</c:v>
                      </c:pt>
                      <c:pt idx="134">
                        <c:v>55</c:v>
                      </c:pt>
                      <c:pt idx="135">
                        <c:v>56</c:v>
                      </c:pt>
                      <c:pt idx="136">
                        <c:v>52</c:v>
                      </c:pt>
                      <c:pt idx="137">
                        <c:v>52</c:v>
                      </c:pt>
                      <c:pt idx="138">
                        <c:v>48</c:v>
                      </c:pt>
                      <c:pt idx="139">
                        <c:v>50</c:v>
                      </c:pt>
                      <c:pt idx="140">
                        <c:v>50</c:v>
                      </c:pt>
                      <c:pt idx="141">
                        <c:v>48</c:v>
                      </c:pt>
                      <c:pt idx="142">
                        <c:v>52</c:v>
                      </c:pt>
                      <c:pt idx="143">
                        <c:v>52</c:v>
                      </c:pt>
                      <c:pt idx="144">
                        <c:v>52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51</c:v>
                      </c:pt>
                      <c:pt idx="148">
                        <c:v>39</c:v>
                      </c:pt>
                      <c:pt idx="149">
                        <c:v>41</c:v>
                      </c:pt>
                      <c:pt idx="150">
                        <c:v>50</c:v>
                      </c:pt>
                      <c:pt idx="151">
                        <c:v>46</c:v>
                      </c:pt>
                      <c:pt idx="152">
                        <c:v>50</c:v>
                      </c:pt>
                      <c:pt idx="153">
                        <c:v>52</c:v>
                      </c:pt>
                      <c:pt idx="154">
                        <c:v>57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57</c:v>
                      </c:pt>
                      <c:pt idx="158">
                        <c:v>57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49</c:v>
                      </c:pt>
                      <c:pt idx="162">
                        <c:v>33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56</c:v>
                      </c:pt>
                      <c:pt idx="169">
                        <c:v>56</c:v>
                      </c:pt>
                      <c:pt idx="170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8D9-4D70-AA64-9AC95C15432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65.072967338429507</c:v>
                      </c:pt>
                      <c:pt idx="1">
                        <c:v>66.794202323041802</c:v>
                      </c:pt>
                      <c:pt idx="2">
                        <c:v>64.380323637446594</c:v>
                      </c:pt>
                      <c:pt idx="3">
                        <c:v>67.398888116747699</c:v>
                      </c:pt>
                      <c:pt idx="4">
                        <c:v>65.258215030279004</c:v>
                      </c:pt>
                      <c:pt idx="5">
                        <c:v>63.038915913829101</c:v>
                      </c:pt>
                      <c:pt idx="6">
                        <c:v>65.161322346867905</c:v>
                      </c:pt>
                      <c:pt idx="7">
                        <c:v>64.605877097190501</c:v>
                      </c:pt>
                      <c:pt idx="8">
                        <c:v>64.279857043581899</c:v>
                      </c:pt>
                      <c:pt idx="9">
                        <c:v>63.751315397597502</c:v>
                      </c:pt>
                      <c:pt idx="10">
                        <c:v>65.652635758959605</c:v>
                      </c:pt>
                      <c:pt idx="11">
                        <c:v>65.216122307157704</c:v>
                      </c:pt>
                      <c:pt idx="12">
                        <c:v>64.6862900823985</c:v>
                      </c:pt>
                      <c:pt idx="13">
                        <c:v>63.480194579569101</c:v>
                      </c:pt>
                      <c:pt idx="14">
                        <c:v>64.2314107018763</c:v>
                      </c:pt>
                      <c:pt idx="15">
                        <c:v>66.516231509977203</c:v>
                      </c:pt>
                      <c:pt idx="16">
                        <c:v>64.401171448426496</c:v>
                      </c:pt>
                      <c:pt idx="17">
                        <c:v>63.3952149310037</c:v>
                      </c:pt>
                      <c:pt idx="18">
                        <c:v>63.3800258115755</c:v>
                      </c:pt>
                      <c:pt idx="19">
                        <c:v>63.112677454581601</c:v>
                      </c:pt>
                      <c:pt idx="20">
                        <c:v>61.325722227737501</c:v>
                      </c:pt>
                      <c:pt idx="21">
                        <c:v>61.325722227737501</c:v>
                      </c:pt>
                      <c:pt idx="22">
                        <c:v>57.917303683113303</c:v>
                      </c:pt>
                      <c:pt idx="23">
                        <c:v>57.917303683113303</c:v>
                      </c:pt>
                      <c:pt idx="24">
                        <c:v>63.256428075052099</c:v>
                      </c:pt>
                      <c:pt idx="25">
                        <c:v>63.256328799761697</c:v>
                      </c:pt>
                      <c:pt idx="26">
                        <c:v>65.727390052615903</c:v>
                      </c:pt>
                      <c:pt idx="27">
                        <c:v>64.172242628809698</c:v>
                      </c:pt>
                      <c:pt idx="28">
                        <c:v>64.965948575399594</c:v>
                      </c:pt>
                      <c:pt idx="29">
                        <c:v>66.8505906879778</c:v>
                      </c:pt>
                      <c:pt idx="30">
                        <c:v>66.890102253549102</c:v>
                      </c:pt>
                      <c:pt idx="31">
                        <c:v>66.890102253549102</c:v>
                      </c:pt>
                      <c:pt idx="32">
                        <c:v>67.042191998411596</c:v>
                      </c:pt>
                      <c:pt idx="33">
                        <c:v>67.042191998411596</c:v>
                      </c:pt>
                      <c:pt idx="34">
                        <c:v>67.186041894172504</c:v>
                      </c:pt>
                      <c:pt idx="35">
                        <c:v>67.104636156060707</c:v>
                      </c:pt>
                      <c:pt idx="36">
                        <c:v>66.898838479102594</c:v>
                      </c:pt>
                      <c:pt idx="37">
                        <c:v>66.057083291968596</c:v>
                      </c:pt>
                      <c:pt idx="38">
                        <c:v>66.537178596247401</c:v>
                      </c:pt>
                      <c:pt idx="39">
                        <c:v>68.327707733545097</c:v>
                      </c:pt>
                      <c:pt idx="40">
                        <c:v>66.807902313114297</c:v>
                      </c:pt>
                      <c:pt idx="41">
                        <c:v>66.105628908964604</c:v>
                      </c:pt>
                      <c:pt idx="42">
                        <c:v>64.936662364737401</c:v>
                      </c:pt>
                      <c:pt idx="43">
                        <c:v>65.616995929713099</c:v>
                      </c:pt>
                      <c:pt idx="44">
                        <c:v>64.911347165690501</c:v>
                      </c:pt>
                      <c:pt idx="45">
                        <c:v>66.400476521393799</c:v>
                      </c:pt>
                      <c:pt idx="46">
                        <c:v>66.400476521393799</c:v>
                      </c:pt>
                      <c:pt idx="47">
                        <c:v>66.857937059465897</c:v>
                      </c:pt>
                      <c:pt idx="48">
                        <c:v>67.042886925444293</c:v>
                      </c:pt>
                      <c:pt idx="49">
                        <c:v>67.042886925444293</c:v>
                      </c:pt>
                      <c:pt idx="50">
                        <c:v>66.481981534796006</c:v>
                      </c:pt>
                      <c:pt idx="51">
                        <c:v>65.980839868956593</c:v>
                      </c:pt>
                      <c:pt idx="52">
                        <c:v>65.7400972897846</c:v>
                      </c:pt>
                      <c:pt idx="53">
                        <c:v>65.010523180780297</c:v>
                      </c:pt>
                      <c:pt idx="54">
                        <c:v>64.936563089447006</c:v>
                      </c:pt>
                      <c:pt idx="55">
                        <c:v>65.075945597140901</c:v>
                      </c:pt>
                      <c:pt idx="56">
                        <c:v>64.881862404447503</c:v>
                      </c:pt>
                      <c:pt idx="57">
                        <c:v>64.584930010920303</c:v>
                      </c:pt>
                      <c:pt idx="58">
                        <c:v>64.849300109202801</c:v>
                      </c:pt>
                      <c:pt idx="59">
                        <c:v>65.994341308448298</c:v>
                      </c:pt>
                      <c:pt idx="60">
                        <c:v>66.384393924352196</c:v>
                      </c:pt>
                      <c:pt idx="61">
                        <c:v>66.384393924352196</c:v>
                      </c:pt>
                      <c:pt idx="62">
                        <c:v>66.118931797875504</c:v>
                      </c:pt>
                      <c:pt idx="63">
                        <c:v>61.256130249180998</c:v>
                      </c:pt>
                      <c:pt idx="64">
                        <c:v>67.342896852973297</c:v>
                      </c:pt>
                      <c:pt idx="65">
                        <c:v>66.342996128263707</c:v>
                      </c:pt>
                      <c:pt idx="66">
                        <c:v>61.626029981137698</c:v>
                      </c:pt>
                      <c:pt idx="67">
                        <c:v>61.013699990072503</c:v>
                      </c:pt>
                      <c:pt idx="68">
                        <c:v>62.9028094907178</c:v>
                      </c:pt>
                      <c:pt idx="69">
                        <c:v>62.9028094907178</c:v>
                      </c:pt>
                      <c:pt idx="70">
                        <c:v>64.917402958403699</c:v>
                      </c:pt>
                      <c:pt idx="71">
                        <c:v>64.473741685694407</c:v>
                      </c:pt>
                      <c:pt idx="72">
                        <c:v>64.640821999404395</c:v>
                      </c:pt>
                      <c:pt idx="73">
                        <c:v>64.640821999404395</c:v>
                      </c:pt>
                      <c:pt idx="74">
                        <c:v>64.838677653132095</c:v>
                      </c:pt>
                      <c:pt idx="75">
                        <c:v>64.5318177305669</c:v>
                      </c:pt>
                      <c:pt idx="76">
                        <c:v>67.158741189317993</c:v>
                      </c:pt>
                      <c:pt idx="77">
                        <c:v>68.084483272113602</c:v>
                      </c:pt>
                      <c:pt idx="78">
                        <c:v>66.649558224957801</c:v>
                      </c:pt>
                      <c:pt idx="79">
                        <c:v>66.656408219994006</c:v>
                      </c:pt>
                      <c:pt idx="80">
                        <c:v>66.879579072768806</c:v>
                      </c:pt>
                      <c:pt idx="81">
                        <c:v>66.934279757768294</c:v>
                      </c:pt>
                      <c:pt idx="82">
                        <c:v>66.934279757768294</c:v>
                      </c:pt>
                      <c:pt idx="83">
                        <c:v>65.242827360269999</c:v>
                      </c:pt>
                      <c:pt idx="84">
                        <c:v>65.242827360269999</c:v>
                      </c:pt>
                      <c:pt idx="85">
                        <c:v>65.677950958006505</c:v>
                      </c:pt>
                      <c:pt idx="86">
                        <c:v>65.725503822098702</c:v>
                      </c:pt>
                      <c:pt idx="87">
                        <c:v>66.964757271915005</c:v>
                      </c:pt>
                      <c:pt idx="88">
                        <c:v>66.964757271915005</c:v>
                      </c:pt>
                      <c:pt idx="89">
                        <c:v>67.144048446341699</c:v>
                      </c:pt>
                      <c:pt idx="90">
                        <c:v>67.144048446341699</c:v>
                      </c:pt>
                      <c:pt idx="91">
                        <c:v>67.144048446341699</c:v>
                      </c:pt>
                      <c:pt idx="92">
                        <c:v>67.136205698401696</c:v>
                      </c:pt>
                      <c:pt idx="93">
                        <c:v>66.473940236275197</c:v>
                      </c:pt>
                      <c:pt idx="94">
                        <c:v>65.281445448227899</c:v>
                      </c:pt>
                      <c:pt idx="95">
                        <c:v>65.281445448227899</c:v>
                      </c:pt>
                      <c:pt idx="96">
                        <c:v>65.592971309441097</c:v>
                      </c:pt>
                      <c:pt idx="97">
                        <c:v>64.961779013203596</c:v>
                      </c:pt>
                      <c:pt idx="98">
                        <c:v>64.961779013203596</c:v>
                      </c:pt>
                      <c:pt idx="99">
                        <c:v>64.914027598530694</c:v>
                      </c:pt>
                      <c:pt idx="100">
                        <c:v>65.965750024818803</c:v>
                      </c:pt>
                      <c:pt idx="101">
                        <c:v>66.287501240941097</c:v>
                      </c:pt>
                      <c:pt idx="102">
                        <c:v>66.287501240941097</c:v>
                      </c:pt>
                      <c:pt idx="103">
                        <c:v>66.287501240941097</c:v>
                      </c:pt>
                      <c:pt idx="104">
                        <c:v>67.557232204904196</c:v>
                      </c:pt>
                      <c:pt idx="105">
                        <c:v>65.782090737615405</c:v>
                      </c:pt>
                      <c:pt idx="106">
                        <c:v>66.577583639432106</c:v>
                      </c:pt>
                      <c:pt idx="107">
                        <c:v>66.507495284423698</c:v>
                      </c:pt>
                      <c:pt idx="108">
                        <c:v>65.193785366822198</c:v>
                      </c:pt>
                      <c:pt idx="109">
                        <c:v>65.193785366822198</c:v>
                      </c:pt>
                      <c:pt idx="110">
                        <c:v>62.243025910850797</c:v>
                      </c:pt>
                      <c:pt idx="111">
                        <c:v>62.667527052516597</c:v>
                      </c:pt>
                      <c:pt idx="112">
                        <c:v>62.3765511764122</c:v>
                      </c:pt>
                      <c:pt idx="113">
                        <c:v>61.828055197061502</c:v>
                      </c:pt>
                      <c:pt idx="114">
                        <c:v>61.828055197061502</c:v>
                      </c:pt>
                      <c:pt idx="115">
                        <c:v>60.508488037327503</c:v>
                      </c:pt>
                      <c:pt idx="116">
                        <c:v>62.200734637148798</c:v>
                      </c:pt>
                      <c:pt idx="117">
                        <c:v>62.200734637148798</c:v>
                      </c:pt>
                      <c:pt idx="118">
                        <c:v>62.508885138488999</c:v>
                      </c:pt>
                      <c:pt idx="119">
                        <c:v>63.731658890102302</c:v>
                      </c:pt>
                      <c:pt idx="120">
                        <c:v>63.731658890102302</c:v>
                      </c:pt>
                      <c:pt idx="121">
                        <c:v>63.731658890102302</c:v>
                      </c:pt>
                      <c:pt idx="122">
                        <c:v>63.270723716866897</c:v>
                      </c:pt>
                      <c:pt idx="123">
                        <c:v>63.270723716866897</c:v>
                      </c:pt>
                      <c:pt idx="124">
                        <c:v>63.270723716866897</c:v>
                      </c:pt>
                      <c:pt idx="125">
                        <c:v>63.3214533902512</c:v>
                      </c:pt>
                      <c:pt idx="126">
                        <c:v>63.3214533902512</c:v>
                      </c:pt>
                      <c:pt idx="127">
                        <c:v>63.487739501638004</c:v>
                      </c:pt>
                      <c:pt idx="128">
                        <c:v>63.487739501638004</c:v>
                      </c:pt>
                      <c:pt idx="129">
                        <c:v>64.473344584532896</c:v>
                      </c:pt>
                      <c:pt idx="130">
                        <c:v>62.957510175717303</c:v>
                      </c:pt>
                      <c:pt idx="131">
                        <c:v>62.957510175717303</c:v>
                      </c:pt>
                      <c:pt idx="132">
                        <c:v>64.045964459445997</c:v>
                      </c:pt>
                      <c:pt idx="133">
                        <c:v>64.045964459445997</c:v>
                      </c:pt>
                      <c:pt idx="134">
                        <c:v>63.726298024421702</c:v>
                      </c:pt>
                      <c:pt idx="135">
                        <c:v>63.037625335054102</c:v>
                      </c:pt>
                      <c:pt idx="136">
                        <c:v>64.443462722128501</c:v>
                      </c:pt>
                      <c:pt idx="137">
                        <c:v>66.4732453092425</c:v>
                      </c:pt>
                      <c:pt idx="138">
                        <c:v>65.452695324133799</c:v>
                      </c:pt>
                      <c:pt idx="139">
                        <c:v>66.380224362156298</c:v>
                      </c:pt>
                      <c:pt idx="140">
                        <c:v>66.658790826963198</c:v>
                      </c:pt>
                      <c:pt idx="141">
                        <c:v>66.829742876997898</c:v>
                      </c:pt>
                      <c:pt idx="142">
                        <c:v>67.271021542737998</c:v>
                      </c:pt>
                      <c:pt idx="143">
                        <c:v>65.742876997915204</c:v>
                      </c:pt>
                      <c:pt idx="144">
                        <c:v>65.644991561600307</c:v>
                      </c:pt>
                      <c:pt idx="145">
                        <c:v>65.644991561600307</c:v>
                      </c:pt>
                      <c:pt idx="146">
                        <c:v>65.644991561600307</c:v>
                      </c:pt>
                      <c:pt idx="147">
                        <c:v>49.324828750124098</c:v>
                      </c:pt>
                      <c:pt idx="148">
                        <c:v>53.832621860418897</c:v>
                      </c:pt>
                      <c:pt idx="149">
                        <c:v>60.719249478804699</c:v>
                      </c:pt>
                      <c:pt idx="150">
                        <c:v>61.889308051226102</c:v>
                      </c:pt>
                      <c:pt idx="151">
                        <c:v>66.041695621959704</c:v>
                      </c:pt>
                      <c:pt idx="152">
                        <c:v>66.8892087759357</c:v>
                      </c:pt>
                      <c:pt idx="153">
                        <c:v>67.571031470267002</c:v>
                      </c:pt>
                      <c:pt idx="154">
                        <c:v>69.784870445746094</c:v>
                      </c:pt>
                      <c:pt idx="155">
                        <c:v>68.725603097389097</c:v>
                      </c:pt>
                      <c:pt idx="156">
                        <c:v>67.414871438499006</c:v>
                      </c:pt>
                      <c:pt idx="157">
                        <c:v>67.151593368410602</c:v>
                      </c:pt>
                      <c:pt idx="158">
                        <c:v>67.455077931102906</c:v>
                      </c:pt>
                      <c:pt idx="159">
                        <c:v>65.232403454780098</c:v>
                      </c:pt>
                      <c:pt idx="160">
                        <c:v>64.067507197458596</c:v>
                      </c:pt>
                      <c:pt idx="161">
                        <c:v>61.7390052615904</c:v>
                      </c:pt>
                      <c:pt idx="162">
                        <c:v>61.586121314404799</c:v>
                      </c:pt>
                      <c:pt idx="163">
                        <c:v>65.267646182865093</c:v>
                      </c:pt>
                      <c:pt idx="164">
                        <c:v>65.267646182865093</c:v>
                      </c:pt>
                      <c:pt idx="165">
                        <c:v>65.583639432145304</c:v>
                      </c:pt>
                      <c:pt idx="166">
                        <c:v>65.141566564082197</c:v>
                      </c:pt>
                      <c:pt idx="167">
                        <c:v>65.141566564082197</c:v>
                      </c:pt>
                      <c:pt idx="168">
                        <c:v>61.140772361759197</c:v>
                      </c:pt>
                      <c:pt idx="169">
                        <c:v>61.916211654919103</c:v>
                      </c:pt>
                      <c:pt idx="170">
                        <c:v>62.447632284324399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58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54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D9-4D70-AA64-9AC95C154324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SB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FF3-40D7-98E8-2BF373595877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800540863286659E-2"/>
                  <c:y val="1.054392249065059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worksheet!$H$173:$H$385</c:f>
              <c:numCache>
                <c:formatCode>0.0</c:formatCode>
                <c:ptCount val="213"/>
                <c:pt idx="0">
                  <c:v>70.210077312716606</c:v>
                </c:pt>
                <c:pt idx="1">
                  <c:v>69.994134897360695</c:v>
                </c:pt>
                <c:pt idx="2">
                  <c:v>66.473740335910406</c:v>
                </c:pt>
                <c:pt idx="3">
                  <c:v>66.520927752599306</c:v>
                </c:pt>
                <c:pt idx="4">
                  <c:v>66.376699546787506</c:v>
                </c:pt>
                <c:pt idx="5">
                  <c:v>59.484137563316501</c:v>
                </c:pt>
                <c:pt idx="6">
                  <c:v>57.233004532124802</c:v>
                </c:pt>
                <c:pt idx="7">
                  <c:v>58.595574513463099</c:v>
                </c:pt>
                <c:pt idx="8">
                  <c:v>54.006664889362803</c:v>
                </c:pt>
                <c:pt idx="9">
                  <c:v>54.830978405758501</c:v>
                </c:pt>
                <c:pt idx="10">
                  <c:v>54.486803519061603</c:v>
                </c:pt>
                <c:pt idx="11">
                  <c:v>54.819514796054399</c:v>
                </c:pt>
                <c:pt idx="12">
                  <c:v>52.576646227672597</c:v>
                </c:pt>
                <c:pt idx="13">
                  <c:v>46.029058917622002</c:v>
                </c:pt>
                <c:pt idx="14">
                  <c:v>35.2748600373234</c:v>
                </c:pt>
                <c:pt idx="15">
                  <c:v>33.945614502799302</c:v>
                </c:pt>
                <c:pt idx="16">
                  <c:v>33.945614502799302</c:v>
                </c:pt>
                <c:pt idx="17">
                  <c:v>34.949613436417003</c:v>
                </c:pt>
                <c:pt idx="18">
                  <c:v>35.825113303119203</c:v>
                </c:pt>
                <c:pt idx="19">
                  <c:v>37.2537989869368</c:v>
                </c:pt>
                <c:pt idx="20">
                  <c:v>37.472940549186902</c:v>
                </c:pt>
                <c:pt idx="21">
                  <c:v>40.643295121301001</c:v>
                </c:pt>
                <c:pt idx="22">
                  <c:v>40.643295121301001</c:v>
                </c:pt>
                <c:pt idx="23">
                  <c:v>43.824846707544701</c:v>
                </c:pt>
                <c:pt idx="24">
                  <c:v>44.238603039189499</c:v>
                </c:pt>
                <c:pt idx="25">
                  <c:v>55.691015729138897</c:v>
                </c:pt>
                <c:pt idx="26">
                  <c:v>55.691015729138897</c:v>
                </c:pt>
                <c:pt idx="27">
                  <c:v>66.081844841375599</c:v>
                </c:pt>
                <c:pt idx="28">
                  <c:v>66.919754732071496</c:v>
                </c:pt>
                <c:pt idx="29">
                  <c:v>66.919754732071496</c:v>
                </c:pt>
                <c:pt idx="30">
                  <c:v>55.643828312449997</c:v>
                </c:pt>
                <c:pt idx="31">
                  <c:v>64.832311383630994</c:v>
                </c:pt>
                <c:pt idx="32">
                  <c:v>71.125299920021305</c:v>
                </c:pt>
                <c:pt idx="33">
                  <c:v>71.125299920021305</c:v>
                </c:pt>
                <c:pt idx="34">
                  <c:v>70.434017595307907</c:v>
                </c:pt>
                <c:pt idx="35">
                  <c:v>70.162356704878704</c:v>
                </c:pt>
                <c:pt idx="36">
                  <c:v>69.972007464676096</c:v>
                </c:pt>
                <c:pt idx="37">
                  <c:v>70.312183417755307</c:v>
                </c:pt>
                <c:pt idx="38">
                  <c:v>68.177552652626005</c:v>
                </c:pt>
                <c:pt idx="39">
                  <c:v>68.884030925086606</c:v>
                </c:pt>
                <c:pt idx="40">
                  <c:v>68.884030925086606</c:v>
                </c:pt>
                <c:pt idx="41">
                  <c:v>69.415089309517498</c:v>
                </c:pt>
                <c:pt idx="42">
                  <c:v>69.555585177286105</c:v>
                </c:pt>
                <c:pt idx="43">
                  <c:v>69.948547054118904</c:v>
                </c:pt>
                <c:pt idx="44">
                  <c:v>66.010663822980504</c:v>
                </c:pt>
                <c:pt idx="45">
                  <c:v>66.2687283391096</c:v>
                </c:pt>
                <c:pt idx="46">
                  <c:v>66.2687283391096</c:v>
                </c:pt>
                <c:pt idx="47">
                  <c:v>66.2687283391096</c:v>
                </c:pt>
                <c:pt idx="48">
                  <c:v>64.643561716875496</c:v>
                </c:pt>
                <c:pt idx="49">
                  <c:v>58.130098640362597</c:v>
                </c:pt>
                <c:pt idx="50">
                  <c:v>60.478272460677204</c:v>
                </c:pt>
                <c:pt idx="51">
                  <c:v>62.218341775526497</c:v>
                </c:pt>
                <c:pt idx="52">
                  <c:v>62.218341775526497</c:v>
                </c:pt>
                <c:pt idx="53">
                  <c:v>62.218341775526497</c:v>
                </c:pt>
                <c:pt idx="54">
                  <c:v>60.694481471607602</c:v>
                </c:pt>
                <c:pt idx="55">
                  <c:v>54.632631298320398</c:v>
                </c:pt>
                <c:pt idx="56">
                  <c:v>63.103439082911201</c:v>
                </c:pt>
                <c:pt idx="57">
                  <c:v>65.631031724873395</c:v>
                </c:pt>
                <c:pt idx="58">
                  <c:v>67.344174886696905</c:v>
                </c:pt>
                <c:pt idx="59">
                  <c:v>67.344174886696905</c:v>
                </c:pt>
                <c:pt idx="60">
                  <c:v>66.334310850439905</c:v>
                </c:pt>
                <c:pt idx="61">
                  <c:v>65.054118901626197</c:v>
                </c:pt>
                <c:pt idx="62">
                  <c:v>64.724873367102106</c:v>
                </c:pt>
                <c:pt idx="63">
                  <c:v>65.473473740335905</c:v>
                </c:pt>
                <c:pt idx="64">
                  <c:v>67.155958411090396</c:v>
                </c:pt>
                <c:pt idx="65">
                  <c:v>66.455345241269001</c:v>
                </c:pt>
                <c:pt idx="66">
                  <c:v>66.455345241269001</c:v>
                </c:pt>
                <c:pt idx="67">
                  <c:v>66.564916022394002</c:v>
                </c:pt>
                <c:pt idx="68">
                  <c:v>66.237536656891507</c:v>
                </c:pt>
                <c:pt idx="69">
                  <c:v>65.812050119968006</c:v>
                </c:pt>
                <c:pt idx="70">
                  <c:v>65.998667022127407</c:v>
                </c:pt>
                <c:pt idx="71">
                  <c:v>65.9776059717409</c:v>
                </c:pt>
                <c:pt idx="72">
                  <c:v>64.092242068781701</c:v>
                </c:pt>
                <c:pt idx="73">
                  <c:v>64.563049853372405</c:v>
                </c:pt>
                <c:pt idx="74">
                  <c:v>64.563049853372405</c:v>
                </c:pt>
                <c:pt idx="75">
                  <c:v>63.428685683817598</c:v>
                </c:pt>
                <c:pt idx="76">
                  <c:v>62.948280458544403</c:v>
                </c:pt>
                <c:pt idx="77">
                  <c:v>66.930951746201004</c:v>
                </c:pt>
                <c:pt idx="78">
                  <c:v>66.930951746201004</c:v>
                </c:pt>
                <c:pt idx="79">
                  <c:v>66.140495867768607</c:v>
                </c:pt>
                <c:pt idx="80">
                  <c:v>61.885897094108202</c:v>
                </c:pt>
                <c:pt idx="81">
                  <c:v>63.480405225273302</c:v>
                </c:pt>
                <c:pt idx="82">
                  <c:v>62.112236736870202</c:v>
                </c:pt>
                <c:pt idx="83">
                  <c:v>62.112236736870202</c:v>
                </c:pt>
                <c:pt idx="84">
                  <c:v>62.112236736870202</c:v>
                </c:pt>
                <c:pt idx="85">
                  <c:v>59.113836310317197</c:v>
                </c:pt>
                <c:pt idx="86">
                  <c:v>53.404692082111403</c:v>
                </c:pt>
                <c:pt idx="87">
                  <c:v>58.796854172220698</c:v>
                </c:pt>
                <c:pt idx="88">
                  <c:v>65.236736870168002</c:v>
                </c:pt>
                <c:pt idx="89">
                  <c:v>63.686217008797698</c:v>
                </c:pt>
                <c:pt idx="90">
                  <c:v>63.686217008797698</c:v>
                </c:pt>
                <c:pt idx="91">
                  <c:v>54.541455611836803</c:v>
                </c:pt>
                <c:pt idx="92">
                  <c:v>48.643828312449997</c:v>
                </c:pt>
                <c:pt idx="93">
                  <c:v>51.453212476672903</c:v>
                </c:pt>
                <c:pt idx="94">
                  <c:v>51.453212476672903</c:v>
                </c:pt>
                <c:pt idx="95">
                  <c:v>49.499866702212699</c:v>
                </c:pt>
                <c:pt idx="96">
                  <c:v>45.082644628099203</c:v>
                </c:pt>
                <c:pt idx="97">
                  <c:v>51.1255665155958</c:v>
                </c:pt>
                <c:pt idx="98">
                  <c:v>51.1255665155958</c:v>
                </c:pt>
                <c:pt idx="99">
                  <c:v>50.683551053052497</c:v>
                </c:pt>
                <c:pt idx="100">
                  <c:v>56.489202879232202</c:v>
                </c:pt>
                <c:pt idx="101">
                  <c:v>56.489202879232202</c:v>
                </c:pt>
                <c:pt idx="102">
                  <c:v>56.489202879232202</c:v>
                </c:pt>
                <c:pt idx="103">
                  <c:v>60.813116502266098</c:v>
                </c:pt>
                <c:pt idx="104">
                  <c:v>60.1306318315116</c:v>
                </c:pt>
                <c:pt idx="105">
                  <c:v>60.1306318315116</c:v>
                </c:pt>
                <c:pt idx="106">
                  <c:v>56.146627565982399</c:v>
                </c:pt>
                <c:pt idx="107">
                  <c:v>62.926419621434299</c:v>
                </c:pt>
                <c:pt idx="108">
                  <c:v>62.926419621434299</c:v>
                </c:pt>
                <c:pt idx="109">
                  <c:v>52.054385497200698</c:v>
                </c:pt>
                <c:pt idx="110">
                  <c:v>52.054385497200698</c:v>
                </c:pt>
                <c:pt idx="111">
                  <c:v>52.613436416955501</c:v>
                </c:pt>
                <c:pt idx="112">
                  <c:v>52.181018395094597</c:v>
                </c:pt>
                <c:pt idx="113">
                  <c:v>59.653958944281499</c:v>
                </c:pt>
                <c:pt idx="114">
                  <c:v>64.725939749400197</c:v>
                </c:pt>
                <c:pt idx="115">
                  <c:v>64.568648360437194</c:v>
                </c:pt>
                <c:pt idx="116">
                  <c:v>65.036790189282897</c:v>
                </c:pt>
                <c:pt idx="117">
                  <c:v>66.815249266862196</c:v>
                </c:pt>
                <c:pt idx="118">
                  <c:v>66.815249266862196</c:v>
                </c:pt>
                <c:pt idx="119">
                  <c:v>68.326846174353506</c:v>
                </c:pt>
                <c:pt idx="120">
                  <c:v>69.247667288722994</c:v>
                </c:pt>
                <c:pt idx="121">
                  <c:v>70.573980271927496</c:v>
                </c:pt>
                <c:pt idx="122">
                  <c:v>70.155958411090396</c:v>
                </c:pt>
                <c:pt idx="123">
                  <c:v>70.155958411090396</c:v>
                </c:pt>
                <c:pt idx="124">
                  <c:v>68.634764062916602</c:v>
                </c:pt>
                <c:pt idx="125">
                  <c:v>68.247134097574005</c:v>
                </c:pt>
                <c:pt idx="126">
                  <c:v>68.247134097574005</c:v>
                </c:pt>
                <c:pt idx="127">
                  <c:v>67.334577446014407</c:v>
                </c:pt>
                <c:pt idx="128">
                  <c:v>66.394294854705393</c:v>
                </c:pt>
                <c:pt idx="129">
                  <c:v>66.394294854705393</c:v>
                </c:pt>
                <c:pt idx="130">
                  <c:v>66.394294854705393</c:v>
                </c:pt>
                <c:pt idx="131">
                  <c:v>66.427619301519599</c:v>
                </c:pt>
                <c:pt idx="132">
                  <c:v>63.451079712076798</c:v>
                </c:pt>
                <c:pt idx="133">
                  <c:v>66.842442015462495</c:v>
                </c:pt>
                <c:pt idx="134">
                  <c:v>66.121834177552699</c:v>
                </c:pt>
                <c:pt idx="135">
                  <c:v>66.350839776059701</c:v>
                </c:pt>
                <c:pt idx="136">
                  <c:v>68.788856304985302</c:v>
                </c:pt>
                <c:pt idx="137">
                  <c:v>68.788856304985302</c:v>
                </c:pt>
                <c:pt idx="138">
                  <c:v>64.972007464676096</c:v>
                </c:pt>
                <c:pt idx="139">
                  <c:v>67.6715542521994</c:v>
                </c:pt>
                <c:pt idx="140">
                  <c:v>67.6715542521994</c:v>
                </c:pt>
                <c:pt idx="141">
                  <c:v>67.6715542521994</c:v>
                </c:pt>
                <c:pt idx="142">
                  <c:v>65.380431884830699</c:v>
                </c:pt>
                <c:pt idx="143">
                  <c:v>65.380431884830699</c:v>
                </c:pt>
                <c:pt idx="144">
                  <c:v>65.380431884830699</c:v>
                </c:pt>
                <c:pt idx="145">
                  <c:v>69.0447880565183</c:v>
                </c:pt>
                <c:pt idx="146">
                  <c:v>67.867235403892295</c:v>
                </c:pt>
                <c:pt idx="147">
                  <c:v>67.867235403892295</c:v>
                </c:pt>
                <c:pt idx="148">
                  <c:v>69.775793121834198</c:v>
                </c:pt>
                <c:pt idx="149">
                  <c:v>68.898160490535901</c:v>
                </c:pt>
                <c:pt idx="150">
                  <c:v>68.402825913089799</c:v>
                </c:pt>
                <c:pt idx="151">
                  <c:v>67.334310850439905</c:v>
                </c:pt>
                <c:pt idx="152">
                  <c:v>67.959744068248497</c:v>
                </c:pt>
                <c:pt idx="153">
                  <c:v>68.825379898693697</c:v>
                </c:pt>
                <c:pt idx="154">
                  <c:v>67.033857637963195</c:v>
                </c:pt>
                <c:pt idx="155">
                  <c:v>66.437216742202096</c:v>
                </c:pt>
                <c:pt idx="156">
                  <c:v>67.845641162356699</c:v>
                </c:pt>
                <c:pt idx="157">
                  <c:v>67.117035457211401</c:v>
                </c:pt>
                <c:pt idx="158">
                  <c:v>67.117035457211401</c:v>
                </c:pt>
                <c:pt idx="159">
                  <c:v>66.639829378832303</c:v>
                </c:pt>
                <c:pt idx="160">
                  <c:v>66.979472140762496</c:v>
                </c:pt>
                <c:pt idx="161">
                  <c:v>66.979472140762496</c:v>
                </c:pt>
                <c:pt idx="162">
                  <c:v>65.849373500399906</c:v>
                </c:pt>
                <c:pt idx="163">
                  <c:v>65.377765929085598</c:v>
                </c:pt>
                <c:pt idx="164">
                  <c:v>65.377765929085598</c:v>
                </c:pt>
                <c:pt idx="165">
                  <c:v>65.377765929085598</c:v>
                </c:pt>
                <c:pt idx="166">
                  <c:v>65.706744868035202</c:v>
                </c:pt>
                <c:pt idx="167">
                  <c:v>65.706744868035202</c:v>
                </c:pt>
                <c:pt idx="168">
                  <c:v>65.706744868035202</c:v>
                </c:pt>
                <c:pt idx="169">
                  <c:v>65.706744868035202</c:v>
                </c:pt>
                <c:pt idx="170">
                  <c:v>64.043721674220194</c:v>
                </c:pt>
                <c:pt idx="171">
                  <c:v>61.894961343641697</c:v>
                </c:pt>
                <c:pt idx="172">
                  <c:v>61.894961343641697</c:v>
                </c:pt>
                <c:pt idx="173">
                  <c:v>61.894961343641697</c:v>
                </c:pt>
                <c:pt idx="174">
                  <c:v>61.496667555318602</c:v>
                </c:pt>
                <c:pt idx="175">
                  <c:v>63.234337509997303</c:v>
                </c:pt>
                <c:pt idx="176">
                  <c:v>63.512663289789401</c:v>
                </c:pt>
                <c:pt idx="177">
                  <c:v>63.512663289789401</c:v>
                </c:pt>
                <c:pt idx="178">
                  <c:v>64.932018128499095</c:v>
                </c:pt>
                <c:pt idx="179">
                  <c:v>62.454545454545503</c:v>
                </c:pt>
                <c:pt idx="180">
                  <c:v>67.405225273260498</c:v>
                </c:pt>
                <c:pt idx="181">
                  <c:v>67.405225273260498</c:v>
                </c:pt>
                <c:pt idx="182">
                  <c:v>67.405225273260498</c:v>
                </c:pt>
                <c:pt idx="183">
                  <c:v>66.776592908557703</c:v>
                </c:pt>
                <c:pt idx="184">
                  <c:v>69.667288723007204</c:v>
                </c:pt>
                <c:pt idx="185">
                  <c:v>67.773127166088997</c:v>
                </c:pt>
                <c:pt idx="186">
                  <c:v>66.922687283391099</c:v>
                </c:pt>
                <c:pt idx="187">
                  <c:v>66.446014396161004</c:v>
                </c:pt>
                <c:pt idx="188">
                  <c:v>70.493201812849904</c:v>
                </c:pt>
                <c:pt idx="189">
                  <c:v>67.975739802719303</c:v>
                </c:pt>
                <c:pt idx="190">
                  <c:v>68.448946947480707</c:v>
                </c:pt>
                <c:pt idx="191">
                  <c:v>64.9776059717409</c:v>
                </c:pt>
                <c:pt idx="192">
                  <c:v>64.9776059717409</c:v>
                </c:pt>
                <c:pt idx="193">
                  <c:v>68.213009864036295</c:v>
                </c:pt>
                <c:pt idx="194">
                  <c:v>66.936283657691305</c:v>
                </c:pt>
                <c:pt idx="195">
                  <c:v>66.936283657691305</c:v>
                </c:pt>
                <c:pt idx="196">
                  <c:v>63.607837909890698</c:v>
                </c:pt>
                <c:pt idx="197">
                  <c:v>44.8320447880565</c:v>
                </c:pt>
                <c:pt idx="198">
                  <c:v>44.4713409757398</c:v>
                </c:pt>
                <c:pt idx="199">
                  <c:v>58.069581444948</c:v>
                </c:pt>
                <c:pt idx="200">
                  <c:v>64.306318315116002</c:v>
                </c:pt>
                <c:pt idx="201">
                  <c:v>65.348440415889101</c:v>
                </c:pt>
                <c:pt idx="202">
                  <c:v>66.0050653159158</c:v>
                </c:pt>
                <c:pt idx="203">
                  <c:v>60.085577179418799</c:v>
                </c:pt>
                <c:pt idx="204">
                  <c:v>37.2450013329779</c:v>
                </c:pt>
                <c:pt idx="205">
                  <c:v>62.9042921887497</c:v>
                </c:pt>
                <c:pt idx="206">
                  <c:v>60.984004265529201</c:v>
                </c:pt>
                <c:pt idx="207">
                  <c:v>63.630231938149798</c:v>
                </c:pt>
                <c:pt idx="208">
                  <c:v>49.4241535590509</c:v>
                </c:pt>
                <c:pt idx="209">
                  <c:v>62.644094908024499</c:v>
                </c:pt>
                <c:pt idx="210">
                  <c:v>63.205011996800899</c:v>
                </c:pt>
                <c:pt idx="211">
                  <c:v>63.523327112769898</c:v>
                </c:pt>
                <c:pt idx="212">
                  <c:v>29.477472673953599</c:v>
                </c:pt>
              </c:numCache>
            </c:numRef>
          </c:xVal>
          <c:yVal>
            <c:numRef>
              <c:f>worksheet!$M$173:$M$385</c:f>
              <c:numCache>
                <c:formatCode>0.0</c:formatCode>
                <c:ptCount val="213"/>
                <c:pt idx="0">
                  <c:v>61</c:v>
                </c:pt>
                <c:pt idx="1">
                  <c:v>61</c:v>
                </c:pt>
                <c:pt idx="2">
                  <c:v>53</c:v>
                </c:pt>
                <c:pt idx="3">
                  <c:v>45</c:v>
                </c:pt>
                <c:pt idx="4">
                  <c:v>44</c:v>
                </c:pt>
                <c:pt idx="5">
                  <c:v>39</c:v>
                </c:pt>
                <c:pt idx="6">
                  <c:v>44</c:v>
                </c:pt>
                <c:pt idx="7">
                  <c:v>53</c:v>
                </c:pt>
                <c:pt idx="8">
                  <c:v>36</c:v>
                </c:pt>
                <c:pt idx="9">
                  <c:v>38</c:v>
                </c:pt>
                <c:pt idx="10">
                  <c:v>33</c:v>
                </c:pt>
                <c:pt idx="11">
                  <c:v>39</c:v>
                </c:pt>
                <c:pt idx="12">
                  <c:v>41</c:v>
                </c:pt>
                <c:pt idx="13">
                  <c:v>39</c:v>
                </c:pt>
                <c:pt idx="14">
                  <c:v>34</c:v>
                </c:pt>
                <c:pt idx="15">
                  <c:v>31</c:v>
                </c:pt>
                <c:pt idx="16">
                  <c:v>31</c:v>
                </c:pt>
                <c:pt idx="17">
                  <c:v>34</c:v>
                </c:pt>
                <c:pt idx="18">
                  <c:v>25</c:v>
                </c:pt>
                <c:pt idx="19">
                  <c:v>31</c:v>
                </c:pt>
                <c:pt idx="20">
                  <c:v>27</c:v>
                </c:pt>
                <c:pt idx="21">
                  <c:v>33</c:v>
                </c:pt>
                <c:pt idx="22">
                  <c:v>33</c:v>
                </c:pt>
                <c:pt idx="23">
                  <c:v>32</c:v>
                </c:pt>
                <c:pt idx="24">
                  <c:v>23</c:v>
                </c:pt>
                <c:pt idx="25">
                  <c:v>27</c:v>
                </c:pt>
                <c:pt idx="26">
                  <c:v>22</c:v>
                </c:pt>
                <c:pt idx="27">
                  <c:v>35</c:v>
                </c:pt>
                <c:pt idx="28">
                  <c:v>30</c:v>
                </c:pt>
                <c:pt idx="29">
                  <c:v>25</c:v>
                </c:pt>
                <c:pt idx="30">
                  <c:v>44</c:v>
                </c:pt>
                <c:pt idx="31">
                  <c:v>48</c:v>
                </c:pt>
                <c:pt idx="32">
                  <c:v>55</c:v>
                </c:pt>
                <c:pt idx="33">
                  <c:v>54</c:v>
                </c:pt>
                <c:pt idx="34">
                  <c:v>49</c:v>
                </c:pt>
                <c:pt idx="35">
                  <c:v>53</c:v>
                </c:pt>
                <c:pt idx="36">
                  <c:v>56</c:v>
                </c:pt>
                <c:pt idx="37">
                  <c:v>57</c:v>
                </c:pt>
                <c:pt idx="38">
                  <c:v>52</c:v>
                </c:pt>
                <c:pt idx="39">
                  <c:v>47</c:v>
                </c:pt>
                <c:pt idx="40">
                  <c:v>50</c:v>
                </c:pt>
                <c:pt idx="41">
                  <c:v>48</c:v>
                </c:pt>
                <c:pt idx="42">
                  <c:v>48</c:v>
                </c:pt>
                <c:pt idx="43">
                  <c:v>55</c:v>
                </c:pt>
                <c:pt idx="44">
                  <c:v>48</c:v>
                </c:pt>
                <c:pt idx="45">
                  <c:v>49</c:v>
                </c:pt>
                <c:pt idx="46">
                  <c:v>53</c:v>
                </c:pt>
                <c:pt idx="47">
                  <c:v>51</c:v>
                </c:pt>
                <c:pt idx="48">
                  <c:v>49</c:v>
                </c:pt>
                <c:pt idx="49">
                  <c:v>47</c:v>
                </c:pt>
                <c:pt idx="50">
                  <c:v>51</c:v>
                </c:pt>
                <c:pt idx="51">
                  <c:v>56</c:v>
                </c:pt>
                <c:pt idx="52">
                  <c:v>57</c:v>
                </c:pt>
                <c:pt idx="53">
                  <c:v>52</c:v>
                </c:pt>
                <c:pt idx="54">
                  <c:v>54</c:v>
                </c:pt>
                <c:pt idx="55">
                  <c:v>51</c:v>
                </c:pt>
                <c:pt idx="56">
                  <c:v>56</c:v>
                </c:pt>
                <c:pt idx="57">
                  <c:v>55</c:v>
                </c:pt>
                <c:pt idx="58">
                  <c:v>56</c:v>
                </c:pt>
                <c:pt idx="59">
                  <c:v>57</c:v>
                </c:pt>
                <c:pt idx="60">
                  <c:v>50</c:v>
                </c:pt>
                <c:pt idx="61">
                  <c:v>50</c:v>
                </c:pt>
                <c:pt idx="62">
                  <c:v>51</c:v>
                </c:pt>
                <c:pt idx="63">
                  <c:v>53</c:v>
                </c:pt>
                <c:pt idx="64">
                  <c:v>53</c:v>
                </c:pt>
                <c:pt idx="65">
                  <c:v>52</c:v>
                </c:pt>
                <c:pt idx="66">
                  <c:v>56</c:v>
                </c:pt>
                <c:pt idx="67">
                  <c:v>57</c:v>
                </c:pt>
                <c:pt idx="68">
                  <c:v>55</c:v>
                </c:pt>
                <c:pt idx="69">
                  <c:v>56</c:v>
                </c:pt>
                <c:pt idx="70">
                  <c:v>57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  <c:pt idx="80">
                  <c:v>61</c:v>
                </c:pt>
                <c:pt idx="81">
                  <c:v>61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60</c:v>
                </c:pt>
                <c:pt idx="86">
                  <c:v>60</c:v>
                </c:pt>
                <c:pt idx="87">
                  <c:v>58</c:v>
                </c:pt>
                <c:pt idx="88">
                  <c:v>59</c:v>
                </c:pt>
                <c:pt idx="89">
                  <c:v>54</c:v>
                </c:pt>
                <c:pt idx="90">
                  <c:v>54</c:v>
                </c:pt>
                <c:pt idx="91">
                  <c:v>56</c:v>
                </c:pt>
                <c:pt idx="92">
                  <c:v>53</c:v>
                </c:pt>
                <c:pt idx="93">
                  <c:v>56</c:v>
                </c:pt>
                <c:pt idx="94">
                  <c:v>50</c:v>
                </c:pt>
                <c:pt idx="95">
                  <c:v>48</c:v>
                </c:pt>
                <c:pt idx="96">
                  <c:v>43</c:v>
                </c:pt>
                <c:pt idx="97">
                  <c:v>37</c:v>
                </c:pt>
                <c:pt idx="98">
                  <c:v>39</c:v>
                </c:pt>
                <c:pt idx="99">
                  <c:v>38</c:v>
                </c:pt>
                <c:pt idx="100">
                  <c:v>35</c:v>
                </c:pt>
                <c:pt idx="101">
                  <c:v>25</c:v>
                </c:pt>
                <c:pt idx="102">
                  <c:v>25</c:v>
                </c:pt>
                <c:pt idx="103">
                  <c:v>38</c:v>
                </c:pt>
                <c:pt idx="104">
                  <c:v>44</c:v>
                </c:pt>
                <c:pt idx="105">
                  <c:v>47</c:v>
                </c:pt>
                <c:pt idx="106">
                  <c:v>39</c:v>
                </c:pt>
                <c:pt idx="107">
                  <c:v>47</c:v>
                </c:pt>
                <c:pt idx="108">
                  <c:v>44</c:v>
                </c:pt>
                <c:pt idx="109">
                  <c:v>46</c:v>
                </c:pt>
                <c:pt idx="110">
                  <c:v>49</c:v>
                </c:pt>
                <c:pt idx="111">
                  <c:v>45</c:v>
                </c:pt>
                <c:pt idx="112">
                  <c:v>42</c:v>
                </c:pt>
                <c:pt idx="113">
                  <c:v>38</c:v>
                </c:pt>
                <c:pt idx="114">
                  <c:v>37</c:v>
                </c:pt>
                <c:pt idx="115">
                  <c:v>42</c:v>
                </c:pt>
                <c:pt idx="116">
                  <c:v>42</c:v>
                </c:pt>
                <c:pt idx="117">
                  <c:v>41</c:v>
                </c:pt>
                <c:pt idx="118">
                  <c:v>46</c:v>
                </c:pt>
                <c:pt idx="119">
                  <c:v>46</c:v>
                </c:pt>
                <c:pt idx="120">
                  <c:v>44</c:v>
                </c:pt>
                <c:pt idx="121">
                  <c:v>52</c:v>
                </c:pt>
                <c:pt idx="122">
                  <c:v>47</c:v>
                </c:pt>
                <c:pt idx="123">
                  <c:v>43</c:v>
                </c:pt>
                <c:pt idx="124">
                  <c:v>45</c:v>
                </c:pt>
                <c:pt idx="125">
                  <c:v>50</c:v>
                </c:pt>
                <c:pt idx="126">
                  <c:v>52</c:v>
                </c:pt>
                <c:pt idx="127">
                  <c:v>55</c:v>
                </c:pt>
                <c:pt idx="128">
                  <c:v>56</c:v>
                </c:pt>
                <c:pt idx="129">
                  <c:v>54</c:v>
                </c:pt>
                <c:pt idx="130">
                  <c:v>54</c:v>
                </c:pt>
                <c:pt idx="131">
                  <c:v>56</c:v>
                </c:pt>
                <c:pt idx="132">
                  <c:v>55</c:v>
                </c:pt>
                <c:pt idx="133">
                  <c:v>56</c:v>
                </c:pt>
                <c:pt idx="134">
                  <c:v>54</c:v>
                </c:pt>
                <c:pt idx="135">
                  <c:v>57</c:v>
                </c:pt>
                <c:pt idx="136">
                  <c:v>53</c:v>
                </c:pt>
                <c:pt idx="137">
                  <c:v>48</c:v>
                </c:pt>
                <c:pt idx="138">
                  <c:v>36</c:v>
                </c:pt>
                <c:pt idx="139">
                  <c:v>35</c:v>
                </c:pt>
                <c:pt idx="140">
                  <c:v>34</c:v>
                </c:pt>
                <c:pt idx="141">
                  <c:v>43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47</c:v>
                </c:pt>
                <c:pt idx="146">
                  <c:v>37</c:v>
                </c:pt>
                <c:pt idx="147">
                  <c:v>37</c:v>
                </c:pt>
                <c:pt idx="148">
                  <c:v>43</c:v>
                </c:pt>
                <c:pt idx="149">
                  <c:v>43</c:v>
                </c:pt>
                <c:pt idx="150">
                  <c:v>44</c:v>
                </c:pt>
                <c:pt idx="151">
                  <c:v>46</c:v>
                </c:pt>
                <c:pt idx="152">
                  <c:v>51</c:v>
                </c:pt>
                <c:pt idx="153">
                  <c:v>50</c:v>
                </c:pt>
                <c:pt idx="154">
                  <c:v>51</c:v>
                </c:pt>
                <c:pt idx="155">
                  <c:v>52</c:v>
                </c:pt>
                <c:pt idx="156">
                  <c:v>53</c:v>
                </c:pt>
                <c:pt idx="157">
                  <c:v>52</c:v>
                </c:pt>
                <c:pt idx="158">
                  <c:v>51</c:v>
                </c:pt>
                <c:pt idx="159">
                  <c:v>55</c:v>
                </c:pt>
                <c:pt idx="160">
                  <c:v>57</c:v>
                </c:pt>
                <c:pt idx="161">
                  <c:v>58</c:v>
                </c:pt>
                <c:pt idx="162">
                  <c:v>53</c:v>
                </c:pt>
                <c:pt idx="163">
                  <c:v>53</c:v>
                </c:pt>
                <c:pt idx="164">
                  <c:v>51</c:v>
                </c:pt>
                <c:pt idx="165">
                  <c:v>51</c:v>
                </c:pt>
                <c:pt idx="166">
                  <c:v>59</c:v>
                </c:pt>
                <c:pt idx="167">
                  <c:v>60</c:v>
                </c:pt>
                <c:pt idx="168">
                  <c:v>56</c:v>
                </c:pt>
                <c:pt idx="169">
                  <c:v>56</c:v>
                </c:pt>
                <c:pt idx="170">
                  <c:v>55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55</c:v>
                </c:pt>
                <c:pt idx="175">
                  <c:v>57</c:v>
                </c:pt>
                <c:pt idx="176">
                  <c:v>56</c:v>
                </c:pt>
                <c:pt idx="177">
                  <c:v>57</c:v>
                </c:pt>
                <c:pt idx="178">
                  <c:v>56</c:v>
                </c:pt>
                <c:pt idx="179">
                  <c:v>57</c:v>
                </c:pt>
                <c:pt idx="180">
                  <c:v>58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54</c:v>
                </c:pt>
                <c:pt idx="185">
                  <c:v>50</c:v>
                </c:pt>
                <c:pt idx="186">
                  <c:v>54</c:v>
                </c:pt>
                <c:pt idx="187">
                  <c:v>49</c:v>
                </c:pt>
                <c:pt idx="188">
                  <c:v>58</c:v>
                </c:pt>
                <c:pt idx="189">
                  <c:v>57</c:v>
                </c:pt>
                <c:pt idx="190">
                  <c:v>51</c:v>
                </c:pt>
                <c:pt idx="191">
                  <c:v>47</c:v>
                </c:pt>
                <c:pt idx="192">
                  <c:v>42</c:v>
                </c:pt>
                <c:pt idx="193">
                  <c:v>45</c:v>
                </c:pt>
                <c:pt idx="194">
                  <c:v>39</c:v>
                </c:pt>
                <c:pt idx="195">
                  <c:v>39</c:v>
                </c:pt>
                <c:pt idx="196">
                  <c:v>46</c:v>
                </c:pt>
                <c:pt idx="197">
                  <c:v>45</c:v>
                </c:pt>
                <c:pt idx="198">
                  <c:v>61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62</c:v>
                </c:pt>
                <c:pt idx="204">
                  <c:v>61</c:v>
                </c:pt>
                <c:pt idx="205">
                  <c:v>32</c:v>
                </c:pt>
                <c:pt idx="206">
                  <c:v>48</c:v>
                </c:pt>
                <c:pt idx="207">
                  <c:v>55</c:v>
                </c:pt>
                <c:pt idx="208">
                  <c:v>57</c:v>
                </c:pt>
                <c:pt idx="209">
                  <c:v>47</c:v>
                </c:pt>
                <c:pt idx="210">
                  <c:v>51</c:v>
                </c:pt>
                <c:pt idx="211">
                  <c:v>57</c:v>
                </c:pt>
                <c:pt idx="212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FF3-40D7-98E8-2BF373595877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8365661674698241E-2"/>
                  <c:y val="-2.7201736850831697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worksheet!$J$173:$J$385</c:f>
              <c:numCache>
                <c:formatCode>0.0</c:formatCode>
                <c:ptCount val="213"/>
                <c:pt idx="0">
                  <c:v>71.706242905788898</c:v>
                </c:pt>
                <c:pt idx="1">
                  <c:v>70.685811577752602</c:v>
                </c:pt>
                <c:pt idx="2">
                  <c:v>63.285811577752597</c:v>
                </c:pt>
                <c:pt idx="3">
                  <c:v>62.528944381384797</c:v>
                </c:pt>
                <c:pt idx="4">
                  <c:v>63.797729852440398</c:v>
                </c:pt>
                <c:pt idx="5">
                  <c:v>60.9069239500568</c:v>
                </c:pt>
                <c:pt idx="6">
                  <c:v>63.010669693530097</c:v>
                </c:pt>
                <c:pt idx="7">
                  <c:v>69.9377979568672</c:v>
                </c:pt>
                <c:pt idx="8">
                  <c:v>67.464018161180505</c:v>
                </c:pt>
                <c:pt idx="9">
                  <c:v>68.189330306469898</c:v>
                </c:pt>
                <c:pt idx="10">
                  <c:v>67.008626560726398</c:v>
                </c:pt>
                <c:pt idx="11">
                  <c:v>67.335073779795707</c:v>
                </c:pt>
                <c:pt idx="12">
                  <c:v>67.559364358683297</c:v>
                </c:pt>
                <c:pt idx="13">
                  <c:v>66.665834279228207</c:v>
                </c:pt>
                <c:pt idx="14">
                  <c:v>65.911237230419999</c:v>
                </c:pt>
                <c:pt idx="15">
                  <c:v>63.997729852440401</c:v>
                </c:pt>
                <c:pt idx="16">
                  <c:v>63.997729852440401</c:v>
                </c:pt>
                <c:pt idx="17">
                  <c:v>65.140295119182795</c:v>
                </c:pt>
                <c:pt idx="18">
                  <c:v>65.688762769579995</c:v>
                </c:pt>
                <c:pt idx="19">
                  <c:v>66.6683314415437</c:v>
                </c:pt>
                <c:pt idx="20">
                  <c:v>64.395232690124899</c:v>
                </c:pt>
                <c:pt idx="21">
                  <c:v>64.217026106696906</c:v>
                </c:pt>
                <c:pt idx="22">
                  <c:v>64.217026106696906</c:v>
                </c:pt>
                <c:pt idx="23">
                  <c:v>67.465380249716205</c:v>
                </c:pt>
                <c:pt idx="24">
                  <c:v>67.438138479001097</c:v>
                </c:pt>
                <c:pt idx="25">
                  <c:v>66.399772985243999</c:v>
                </c:pt>
                <c:pt idx="26">
                  <c:v>66.399772985243999</c:v>
                </c:pt>
                <c:pt idx="27">
                  <c:v>70.5466515323496</c:v>
                </c:pt>
                <c:pt idx="28">
                  <c:v>70.772985244040896</c:v>
                </c:pt>
                <c:pt idx="29">
                  <c:v>70.772985244040896</c:v>
                </c:pt>
                <c:pt idx="30">
                  <c:v>44.500567536889903</c:v>
                </c:pt>
                <c:pt idx="31">
                  <c:v>28.9368898978434</c:v>
                </c:pt>
                <c:pt idx="32">
                  <c:v>28.3468785471056</c:v>
                </c:pt>
                <c:pt idx="33">
                  <c:v>28.3468785471056</c:v>
                </c:pt>
                <c:pt idx="34">
                  <c:v>35.914415437003399</c:v>
                </c:pt>
                <c:pt idx="35">
                  <c:v>36.734846765039698</c:v>
                </c:pt>
                <c:pt idx="36">
                  <c:v>34.933484676504001</c:v>
                </c:pt>
                <c:pt idx="37">
                  <c:v>33.080136208853602</c:v>
                </c:pt>
                <c:pt idx="38">
                  <c:v>39.9677639046538</c:v>
                </c:pt>
                <c:pt idx="39">
                  <c:v>41.730987514188399</c:v>
                </c:pt>
                <c:pt idx="40">
                  <c:v>41.730987514188399</c:v>
                </c:pt>
                <c:pt idx="41">
                  <c:v>42.597048808172502</c:v>
                </c:pt>
                <c:pt idx="42">
                  <c:v>52.099205448354098</c:v>
                </c:pt>
                <c:pt idx="43">
                  <c:v>66.675822928490305</c:v>
                </c:pt>
                <c:pt idx="44">
                  <c:v>59.888762769579998</c:v>
                </c:pt>
                <c:pt idx="45">
                  <c:v>28.473552780930799</c:v>
                </c:pt>
                <c:pt idx="46">
                  <c:v>28.473552780930799</c:v>
                </c:pt>
                <c:pt idx="47">
                  <c:v>28.473552780930799</c:v>
                </c:pt>
                <c:pt idx="48">
                  <c:v>23.296935300794601</c:v>
                </c:pt>
                <c:pt idx="49">
                  <c:v>27.130306469920502</c:v>
                </c:pt>
                <c:pt idx="50">
                  <c:v>33.609988649262199</c:v>
                </c:pt>
                <c:pt idx="51">
                  <c:v>48.826333711691298</c:v>
                </c:pt>
                <c:pt idx="52">
                  <c:v>48.826333711691298</c:v>
                </c:pt>
                <c:pt idx="53">
                  <c:v>48.826333711691298</c:v>
                </c:pt>
                <c:pt idx="54">
                  <c:v>47.728036322361</c:v>
                </c:pt>
                <c:pt idx="55">
                  <c:v>43.162542565266698</c:v>
                </c:pt>
                <c:pt idx="56">
                  <c:v>39.036549375709399</c:v>
                </c:pt>
                <c:pt idx="57">
                  <c:v>35.827014755959098</c:v>
                </c:pt>
                <c:pt idx="58">
                  <c:v>39.821339387060199</c:v>
                </c:pt>
                <c:pt idx="59">
                  <c:v>39.821339387060199</c:v>
                </c:pt>
                <c:pt idx="60">
                  <c:v>33.336889897843399</c:v>
                </c:pt>
                <c:pt idx="61">
                  <c:v>34.9984108967083</c:v>
                </c:pt>
                <c:pt idx="62">
                  <c:v>38.312145289443798</c:v>
                </c:pt>
                <c:pt idx="63">
                  <c:v>47.8508513053348</c:v>
                </c:pt>
                <c:pt idx="64">
                  <c:v>50.632690124858101</c:v>
                </c:pt>
                <c:pt idx="65">
                  <c:v>51.244267877412</c:v>
                </c:pt>
                <c:pt idx="66">
                  <c:v>51.244267877412</c:v>
                </c:pt>
                <c:pt idx="67">
                  <c:v>44.3017026106697</c:v>
                </c:pt>
                <c:pt idx="68">
                  <c:v>53.897843359818403</c:v>
                </c:pt>
                <c:pt idx="69">
                  <c:v>59.671055618615199</c:v>
                </c:pt>
                <c:pt idx="70">
                  <c:v>62.410896708286003</c:v>
                </c:pt>
                <c:pt idx="71">
                  <c:v>62.223836549375697</c:v>
                </c:pt>
                <c:pt idx="72">
                  <c:v>60.928036322361002</c:v>
                </c:pt>
                <c:pt idx="73">
                  <c:v>63.539387060158901</c:v>
                </c:pt>
                <c:pt idx="74">
                  <c:v>63.539387060158901</c:v>
                </c:pt>
                <c:pt idx="75">
                  <c:v>63.298524404086301</c:v>
                </c:pt>
                <c:pt idx="76">
                  <c:v>63.196594778660597</c:v>
                </c:pt>
                <c:pt idx="77">
                  <c:v>67.266515323495994</c:v>
                </c:pt>
                <c:pt idx="78">
                  <c:v>67.266515323495994</c:v>
                </c:pt>
                <c:pt idx="79">
                  <c:v>63.248581157775298</c:v>
                </c:pt>
                <c:pt idx="80">
                  <c:v>72.296481271282602</c:v>
                </c:pt>
                <c:pt idx="81">
                  <c:v>71.264926220204302</c:v>
                </c:pt>
                <c:pt idx="82">
                  <c:v>71.029511918274693</c:v>
                </c:pt>
                <c:pt idx="83">
                  <c:v>71.029511918274693</c:v>
                </c:pt>
                <c:pt idx="84">
                  <c:v>71.029511918274693</c:v>
                </c:pt>
                <c:pt idx="85">
                  <c:v>66.689216799091895</c:v>
                </c:pt>
                <c:pt idx="86">
                  <c:v>68.2410896708286</c:v>
                </c:pt>
                <c:pt idx="87">
                  <c:v>68.864472190692396</c:v>
                </c:pt>
                <c:pt idx="88">
                  <c:v>70.153007945516507</c:v>
                </c:pt>
                <c:pt idx="89">
                  <c:v>71.010896708285998</c:v>
                </c:pt>
                <c:pt idx="90">
                  <c:v>71.010896708285998</c:v>
                </c:pt>
                <c:pt idx="91">
                  <c:v>71.104199772985197</c:v>
                </c:pt>
                <c:pt idx="92">
                  <c:v>68.583654937570898</c:v>
                </c:pt>
                <c:pt idx="93">
                  <c:v>68.139160045402903</c:v>
                </c:pt>
                <c:pt idx="94">
                  <c:v>68.139160045402903</c:v>
                </c:pt>
                <c:pt idx="95">
                  <c:v>66.348467650397296</c:v>
                </c:pt>
                <c:pt idx="96">
                  <c:v>70.271509648127093</c:v>
                </c:pt>
                <c:pt idx="97">
                  <c:v>69.643359818388205</c:v>
                </c:pt>
                <c:pt idx="98">
                  <c:v>69.643359818388205</c:v>
                </c:pt>
                <c:pt idx="99">
                  <c:v>69.809080590238395</c:v>
                </c:pt>
                <c:pt idx="100">
                  <c:v>70.562315550510803</c:v>
                </c:pt>
                <c:pt idx="101">
                  <c:v>70.562315550510803</c:v>
                </c:pt>
                <c:pt idx="102">
                  <c:v>70.562315550510803</c:v>
                </c:pt>
                <c:pt idx="103">
                  <c:v>69.306015891032899</c:v>
                </c:pt>
                <c:pt idx="104">
                  <c:v>68.822928490351899</c:v>
                </c:pt>
                <c:pt idx="105">
                  <c:v>68.822928490351899</c:v>
                </c:pt>
                <c:pt idx="106">
                  <c:v>67.696481271282593</c:v>
                </c:pt>
                <c:pt idx="107">
                  <c:v>68.083541430192994</c:v>
                </c:pt>
                <c:pt idx="108">
                  <c:v>68.083541430192994</c:v>
                </c:pt>
                <c:pt idx="109">
                  <c:v>67.358910329171394</c:v>
                </c:pt>
                <c:pt idx="110">
                  <c:v>67.358910329171394</c:v>
                </c:pt>
                <c:pt idx="111">
                  <c:v>68.239273552780901</c:v>
                </c:pt>
                <c:pt idx="112">
                  <c:v>65.928036322360995</c:v>
                </c:pt>
                <c:pt idx="113">
                  <c:v>66.883768444948899</c:v>
                </c:pt>
                <c:pt idx="114">
                  <c:v>68.146424517593601</c:v>
                </c:pt>
                <c:pt idx="115">
                  <c:v>67.6358683314415</c:v>
                </c:pt>
                <c:pt idx="116">
                  <c:v>67.264699205448395</c:v>
                </c:pt>
                <c:pt idx="117">
                  <c:v>66.0622020431328</c:v>
                </c:pt>
                <c:pt idx="118">
                  <c:v>66.0622020431328</c:v>
                </c:pt>
                <c:pt idx="119">
                  <c:v>64.592054483541403</c:v>
                </c:pt>
                <c:pt idx="120">
                  <c:v>61.977979568671998</c:v>
                </c:pt>
                <c:pt idx="121">
                  <c:v>15.5847900113507</c:v>
                </c:pt>
                <c:pt idx="122">
                  <c:v>23.035868331441499</c:v>
                </c:pt>
                <c:pt idx="123">
                  <c:v>23.035868331441499</c:v>
                </c:pt>
                <c:pt idx="124">
                  <c:v>45.265380249716202</c:v>
                </c:pt>
                <c:pt idx="125">
                  <c:v>53.934392735527801</c:v>
                </c:pt>
                <c:pt idx="126">
                  <c:v>53.934392735527801</c:v>
                </c:pt>
                <c:pt idx="127">
                  <c:v>56.585698070374598</c:v>
                </c:pt>
                <c:pt idx="128">
                  <c:v>60.154143019296299</c:v>
                </c:pt>
                <c:pt idx="129">
                  <c:v>60.154143019296299</c:v>
                </c:pt>
                <c:pt idx="130">
                  <c:v>60.154143019296299</c:v>
                </c:pt>
                <c:pt idx="131">
                  <c:v>60.956867196367803</c:v>
                </c:pt>
                <c:pt idx="132">
                  <c:v>57.674006810442698</c:v>
                </c:pt>
                <c:pt idx="133">
                  <c:v>51.441770715096503</c:v>
                </c:pt>
                <c:pt idx="134">
                  <c:v>46.681498297389297</c:v>
                </c:pt>
                <c:pt idx="135">
                  <c:v>32.449489216799101</c:v>
                </c:pt>
                <c:pt idx="136">
                  <c:v>51.008172531214498</c:v>
                </c:pt>
                <c:pt idx="137">
                  <c:v>51.008172531214498</c:v>
                </c:pt>
                <c:pt idx="138">
                  <c:v>54.978660612939798</c:v>
                </c:pt>
                <c:pt idx="139">
                  <c:v>47.569807037457402</c:v>
                </c:pt>
                <c:pt idx="140">
                  <c:v>47.569807037457402</c:v>
                </c:pt>
                <c:pt idx="141">
                  <c:v>47.569807037457402</c:v>
                </c:pt>
                <c:pt idx="142">
                  <c:v>35.445629965947802</c:v>
                </c:pt>
                <c:pt idx="143">
                  <c:v>35.445629965947802</c:v>
                </c:pt>
                <c:pt idx="144">
                  <c:v>35.445629965947802</c:v>
                </c:pt>
                <c:pt idx="145">
                  <c:v>28.913053348467599</c:v>
                </c:pt>
                <c:pt idx="146">
                  <c:v>33.083087400681002</c:v>
                </c:pt>
                <c:pt idx="147">
                  <c:v>33.083087400681002</c:v>
                </c:pt>
                <c:pt idx="148">
                  <c:v>27.7264472190692</c:v>
                </c:pt>
                <c:pt idx="149">
                  <c:v>24.1661748013621</c:v>
                </c:pt>
                <c:pt idx="150">
                  <c:v>20.869239500567499</c:v>
                </c:pt>
                <c:pt idx="151">
                  <c:v>20.093303064699199</c:v>
                </c:pt>
                <c:pt idx="152">
                  <c:v>23.175936435868302</c:v>
                </c:pt>
                <c:pt idx="153">
                  <c:v>19.8774120317821</c:v>
                </c:pt>
                <c:pt idx="154">
                  <c:v>28.896254256526699</c:v>
                </c:pt>
                <c:pt idx="155">
                  <c:v>29.976163450624298</c:v>
                </c:pt>
                <c:pt idx="156">
                  <c:v>26.087627695800201</c:v>
                </c:pt>
                <c:pt idx="157">
                  <c:v>32.010896708285998</c:v>
                </c:pt>
                <c:pt idx="158">
                  <c:v>32.010896708285998</c:v>
                </c:pt>
                <c:pt idx="159">
                  <c:v>56.271963677639</c:v>
                </c:pt>
                <c:pt idx="160">
                  <c:v>58.971396140749199</c:v>
                </c:pt>
                <c:pt idx="161">
                  <c:v>58.971396140749199</c:v>
                </c:pt>
                <c:pt idx="162">
                  <c:v>52.488762769579999</c:v>
                </c:pt>
                <c:pt idx="163">
                  <c:v>58.643359818388198</c:v>
                </c:pt>
                <c:pt idx="164">
                  <c:v>58.643359818388198</c:v>
                </c:pt>
                <c:pt idx="165">
                  <c:v>58.643359818388198</c:v>
                </c:pt>
                <c:pt idx="166">
                  <c:v>62.145516458569801</c:v>
                </c:pt>
                <c:pt idx="167">
                  <c:v>62.145516458569801</c:v>
                </c:pt>
                <c:pt idx="168">
                  <c:v>62.145516458569801</c:v>
                </c:pt>
                <c:pt idx="169">
                  <c:v>62.145516458569801</c:v>
                </c:pt>
                <c:pt idx="170">
                  <c:v>59.921225879682197</c:v>
                </c:pt>
                <c:pt idx="171">
                  <c:v>56.355732122588002</c:v>
                </c:pt>
                <c:pt idx="172">
                  <c:v>56.355732122588002</c:v>
                </c:pt>
                <c:pt idx="173">
                  <c:v>56.355732122588002</c:v>
                </c:pt>
                <c:pt idx="174">
                  <c:v>52.506696935300802</c:v>
                </c:pt>
                <c:pt idx="175">
                  <c:v>62.647900113507397</c:v>
                </c:pt>
                <c:pt idx="176">
                  <c:v>61.418388195232701</c:v>
                </c:pt>
                <c:pt idx="177">
                  <c:v>61.418388195232701</c:v>
                </c:pt>
                <c:pt idx="178">
                  <c:v>62.929398410896702</c:v>
                </c:pt>
                <c:pt idx="179">
                  <c:v>61.9069239500568</c:v>
                </c:pt>
                <c:pt idx="180">
                  <c:v>66.930760499432495</c:v>
                </c:pt>
                <c:pt idx="181">
                  <c:v>66.930760499432495</c:v>
                </c:pt>
                <c:pt idx="182">
                  <c:v>66.930760499432495</c:v>
                </c:pt>
                <c:pt idx="183">
                  <c:v>62.2717366628831</c:v>
                </c:pt>
                <c:pt idx="184">
                  <c:v>42.650170261066997</c:v>
                </c:pt>
                <c:pt idx="185">
                  <c:v>62.045629965947803</c:v>
                </c:pt>
                <c:pt idx="186">
                  <c:v>60.017480136208903</c:v>
                </c:pt>
                <c:pt idx="187">
                  <c:v>56.291032917139603</c:v>
                </c:pt>
                <c:pt idx="188">
                  <c:v>43.402270147559598</c:v>
                </c:pt>
                <c:pt idx="189">
                  <c:v>41.499659477866103</c:v>
                </c:pt>
                <c:pt idx="190">
                  <c:v>53.623836549375703</c:v>
                </c:pt>
                <c:pt idx="191">
                  <c:v>44.463337116912598</c:v>
                </c:pt>
                <c:pt idx="192">
                  <c:v>44.463337116912598</c:v>
                </c:pt>
                <c:pt idx="193">
                  <c:v>39.499205448354097</c:v>
                </c:pt>
                <c:pt idx="194">
                  <c:v>38.987968217934203</c:v>
                </c:pt>
                <c:pt idx="195">
                  <c:v>38.987968217934203</c:v>
                </c:pt>
                <c:pt idx="196">
                  <c:v>36.464245175936398</c:v>
                </c:pt>
                <c:pt idx="197">
                  <c:v>32.798183881952298</c:v>
                </c:pt>
                <c:pt idx="198">
                  <c:v>44.185471055618599</c:v>
                </c:pt>
                <c:pt idx="199">
                  <c:v>59.2118047673099</c:v>
                </c:pt>
                <c:pt idx="200">
                  <c:v>66.177525539160001</c:v>
                </c:pt>
                <c:pt idx="201">
                  <c:v>67.389784335981801</c:v>
                </c:pt>
                <c:pt idx="202">
                  <c:v>67.689216799091895</c:v>
                </c:pt>
                <c:pt idx="203">
                  <c:v>56.043813847900097</c:v>
                </c:pt>
                <c:pt idx="204">
                  <c:v>30.460612939841099</c:v>
                </c:pt>
                <c:pt idx="205">
                  <c:v>49.591373439273603</c:v>
                </c:pt>
                <c:pt idx="206">
                  <c:v>58.179341657207701</c:v>
                </c:pt>
                <c:pt idx="207">
                  <c:v>58.509875141884201</c:v>
                </c:pt>
                <c:pt idx="208">
                  <c:v>54.2744608399546</c:v>
                </c:pt>
                <c:pt idx="209">
                  <c:v>63.609988649262199</c:v>
                </c:pt>
                <c:pt idx="210">
                  <c:v>64.693530079455201</c:v>
                </c:pt>
                <c:pt idx="211">
                  <c:v>65.066515323496006</c:v>
                </c:pt>
                <c:pt idx="212">
                  <c:v>26.813393870601601</c:v>
                </c:pt>
              </c:numCache>
            </c:numRef>
          </c:xVal>
          <c:yVal>
            <c:numRef>
              <c:f>worksheet!$O$173:$O$385</c:f>
              <c:numCache>
                <c:formatCode>0.0</c:formatCode>
                <c:ptCount val="213"/>
                <c:pt idx="0">
                  <c:v>61</c:v>
                </c:pt>
                <c:pt idx="1">
                  <c:v>61</c:v>
                </c:pt>
                <c:pt idx="2">
                  <c:v>57</c:v>
                </c:pt>
                <c:pt idx="3">
                  <c:v>55</c:v>
                </c:pt>
                <c:pt idx="4">
                  <c:v>55</c:v>
                </c:pt>
                <c:pt idx="5">
                  <c:v>54</c:v>
                </c:pt>
                <c:pt idx="6">
                  <c:v>56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55</c:v>
                </c:pt>
                <c:pt idx="11">
                  <c:v>56</c:v>
                </c:pt>
                <c:pt idx="12">
                  <c:v>56</c:v>
                </c:pt>
                <c:pt idx="13">
                  <c:v>54</c:v>
                </c:pt>
                <c:pt idx="14">
                  <c:v>53</c:v>
                </c:pt>
                <c:pt idx="15">
                  <c:v>53</c:v>
                </c:pt>
                <c:pt idx="16">
                  <c:v>53</c:v>
                </c:pt>
                <c:pt idx="17">
                  <c:v>55</c:v>
                </c:pt>
                <c:pt idx="18">
                  <c:v>52</c:v>
                </c:pt>
                <c:pt idx="19">
                  <c:v>55</c:v>
                </c:pt>
                <c:pt idx="20">
                  <c:v>53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52</c:v>
                </c:pt>
                <c:pt idx="25">
                  <c:v>53</c:v>
                </c:pt>
                <c:pt idx="26">
                  <c:v>53</c:v>
                </c:pt>
                <c:pt idx="27">
                  <c:v>55</c:v>
                </c:pt>
                <c:pt idx="28">
                  <c:v>53</c:v>
                </c:pt>
                <c:pt idx="29">
                  <c:v>50</c:v>
                </c:pt>
                <c:pt idx="30">
                  <c:v>56</c:v>
                </c:pt>
                <c:pt idx="31">
                  <c:v>50</c:v>
                </c:pt>
                <c:pt idx="32">
                  <c:v>55</c:v>
                </c:pt>
                <c:pt idx="33">
                  <c:v>52</c:v>
                </c:pt>
                <c:pt idx="34">
                  <c:v>44</c:v>
                </c:pt>
                <c:pt idx="35">
                  <c:v>47</c:v>
                </c:pt>
                <c:pt idx="36">
                  <c:v>50</c:v>
                </c:pt>
                <c:pt idx="37">
                  <c:v>54</c:v>
                </c:pt>
                <c:pt idx="38">
                  <c:v>52</c:v>
                </c:pt>
                <c:pt idx="39">
                  <c:v>48</c:v>
                </c:pt>
                <c:pt idx="40">
                  <c:v>52</c:v>
                </c:pt>
                <c:pt idx="41">
                  <c:v>51</c:v>
                </c:pt>
                <c:pt idx="42">
                  <c:v>51</c:v>
                </c:pt>
                <c:pt idx="43">
                  <c:v>56</c:v>
                </c:pt>
                <c:pt idx="44">
                  <c:v>53</c:v>
                </c:pt>
                <c:pt idx="45">
                  <c:v>52</c:v>
                </c:pt>
                <c:pt idx="46">
                  <c:v>53</c:v>
                </c:pt>
                <c:pt idx="47">
                  <c:v>51</c:v>
                </c:pt>
                <c:pt idx="48">
                  <c:v>46</c:v>
                </c:pt>
                <c:pt idx="49">
                  <c:v>34</c:v>
                </c:pt>
                <c:pt idx="50">
                  <c:v>39</c:v>
                </c:pt>
                <c:pt idx="51">
                  <c:v>47</c:v>
                </c:pt>
                <c:pt idx="52">
                  <c:v>56</c:v>
                </c:pt>
                <c:pt idx="53">
                  <c:v>35</c:v>
                </c:pt>
                <c:pt idx="54">
                  <c:v>41</c:v>
                </c:pt>
                <c:pt idx="55">
                  <c:v>32</c:v>
                </c:pt>
                <c:pt idx="56">
                  <c:v>44</c:v>
                </c:pt>
                <c:pt idx="57">
                  <c:v>35</c:v>
                </c:pt>
                <c:pt idx="58">
                  <c:v>39</c:v>
                </c:pt>
                <c:pt idx="59">
                  <c:v>46</c:v>
                </c:pt>
                <c:pt idx="60">
                  <c:v>34</c:v>
                </c:pt>
                <c:pt idx="61">
                  <c:v>33</c:v>
                </c:pt>
                <c:pt idx="62">
                  <c:v>33</c:v>
                </c:pt>
                <c:pt idx="63">
                  <c:v>42</c:v>
                </c:pt>
                <c:pt idx="64">
                  <c:v>44</c:v>
                </c:pt>
                <c:pt idx="65">
                  <c:v>45</c:v>
                </c:pt>
                <c:pt idx="66">
                  <c:v>53</c:v>
                </c:pt>
                <c:pt idx="67">
                  <c:v>50</c:v>
                </c:pt>
                <c:pt idx="68">
                  <c:v>47</c:v>
                </c:pt>
                <c:pt idx="69">
                  <c:v>50</c:v>
                </c:pt>
                <c:pt idx="70">
                  <c:v>50</c:v>
                </c:pt>
                <c:pt idx="71">
                  <c:v>54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  <c:pt idx="80">
                  <c:v>62</c:v>
                </c:pt>
                <c:pt idx="81">
                  <c:v>62</c:v>
                </c:pt>
                <c:pt idx="82">
                  <c:v>62</c:v>
                </c:pt>
                <c:pt idx="83">
                  <c:v>62</c:v>
                </c:pt>
                <c:pt idx="84">
                  <c:v>62</c:v>
                </c:pt>
                <c:pt idx="85">
                  <c:v>62</c:v>
                </c:pt>
                <c:pt idx="86">
                  <c:v>62</c:v>
                </c:pt>
                <c:pt idx="87">
                  <c:v>62</c:v>
                </c:pt>
                <c:pt idx="88">
                  <c:v>62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57</c:v>
                </c:pt>
                <c:pt idx="95">
                  <c:v>56</c:v>
                </c:pt>
                <c:pt idx="96">
                  <c:v>55</c:v>
                </c:pt>
                <c:pt idx="97">
                  <c:v>53</c:v>
                </c:pt>
                <c:pt idx="98">
                  <c:v>53</c:v>
                </c:pt>
                <c:pt idx="99">
                  <c:v>52</c:v>
                </c:pt>
                <c:pt idx="100">
                  <c:v>51</c:v>
                </c:pt>
                <c:pt idx="101">
                  <c:v>48</c:v>
                </c:pt>
                <c:pt idx="102">
                  <c:v>48</c:v>
                </c:pt>
                <c:pt idx="103">
                  <c:v>54</c:v>
                </c:pt>
                <c:pt idx="104">
                  <c:v>57</c:v>
                </c:pt>
                <c:pt idx="105">
                  <c:v>57</c:v>
                </c:pt>
                <c:pt idx="106">
                  <c:v>56</c:v>
                </c:pt>
                <c:pt idx="107">
                  <c:v>57</c:v>
                </c:pt>
                <c:pt idx="108">
                  <c:v>57</c:v>
                </c:pt>
                <c:pt idx="109">
                  <c:v>56</c:v>
                </c:pt>
                <c:pt idx="110">
                  <c:v>57</c:v>
                </c:pt>
                <c:pt idx="111">
                  <c:v>57</c:v>
                </c:pt>
                <c:pt idx="112">
                  <c:v>56</c:v>
                </c:pt>
                <c:pt idx="113">
                  <c:v>55</c:v>
                </c:pt>
                <c:pt idx="114">
                  <c:v>55</c:v>
                </c:pt>
                <c:pt idx="115">
                  <c:v>56</c:v>
                </c:pt>
                <c:pt idx="116">
                  <c:v>56</c:v>
                </c:pt>
                <c:pt idx="117">
                  <c:v>55</c:v>
                </c:pt>
                <c:pt idx="118">
                  <c:v>56</c:v>
                </c:pt>
                <c:pt idx="119">
                  <c:v>56</c:v>
                </c:pt>
                <c:pt idx="120">
                  <c:v>55</c:v>
                </c:pt>
                <c:pt idx="121">
                  <c:v>56</c:v>
                </c:pt>
                <c:pt idx="122">
                  <c:v>45</c:v>
                </c:pt>
                <c:pt idx="123">
                  <c:v>41</c:v>
                </c:pt>
                <c:pt idx="124">
                  <c:v>40</c:v>
                </c:pt>
                <c:pt idx="125">
                  <c:v>45</c:v>
                </c:pt>
                <c:pt idx="126">
                  <c:v>46</c:v>
                </c:pt>
                <c:pt idx="127">
                  <c:v>50</c:v>
                </c:pt>
                <c:pt idx="128">
                  <c:v>53</c:v>
                </c:pt>
                <c:pt idx="129">
                  <c:v>54</c:v>
                </c:pt>
                <c:pt idx="130">
                  <c:v>53</c:v>
                </c:pt>
                <c:pt idx="131">
                  <c:v>52</c:v>
                </c:pt>
                <c:pt idx="132">
                  <c:v>49</c:v>
                </c:pt>
                <c:pt idx="133">
                  <c:v>54</c:v>
                </c:pt>
                <c:pt idx="134">
                  <c:v>52</c:v>
                </c:pt>
                <c:pt idx="135">
                  <c:v>56</c:v>
                </c:pt>
                <c:pt idx="136">
                  <c:v>53</c:v>
                </c:pt>
                <c:pt idx="137">
                  <c:v>50</c:v>
                </c:pt>
                <c:pt idx="138">
                  <c:v>39</c:v>
                </c:pt>
                <c:pt idx="139">
                  <c:v>50</c:v>
                </c:pt>
                <c:pt idx="140">
                  <c:v>49</c:v>
                </c:pt>
                <c:pt idx="141">
                  <c:v>50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46</c:v>
                </c:pt>
                <c:pt idx="146">
                  <c:v>31</c:v>
                </c:pt>
                <c:pt idx="147">
                  <c:v>31</c:v>
                </c:pt>
                <c:pt idx="148">
                  <c:v>39</c:v>
                </c:pt>
                <c:pt idx="149">
                  <c:v>40</c:v>
                </c:pt>
                <c:pt idx="150">
                  <c:v>39</c:v>
                </c:pt>
                <c:pt idx="151">
                  <c:v>40</c:v>
                </c:pt>
                <c:pt idx="152">
                  <c:v>44</c:v>
                </c:pt>
                <c:pt idx="153">
                  <c:v>43</c:v>
                </c:pt>
                <c:pt idx="154">
                  <c:v>37</c:v>
                </c:pt>
                <c:pt idx="155">
                  <c:v>41</c:v>
                </c:pt>
                <c:pt idx="156">
                  <c:v>44</c:v>
                </c:pt>
                <c:pt idx="157">
                  <c:v>39</c:v>
                </c:pt>
                <c:pt idx="158">
                  <c:v>39</c:v>
                </c:pt>
                <c:pt idx="159">
                  <c:v>32</c:v>
                </c:pt>
                <c:pt idx="160">
                  <c:v>43</c:v>
                </c:pt>
                <c:pt idx="161">
                  <c:v>49</c:v>
                </c:pt>
                <c:pt idx="162">
                  <c:v>39</c:v>
                </c:pt>
                <c:pt idx="163">
                  <c:v>41</c:v>
                </c:pt>
                <c:pt idx="164">
                  <c:v>40</c:v>
                </c:pt>
                <c:pt idx="165">
                  <c:v>40</c:v>
                </c:pt>
                <c:pt idx="166">
                  <c:v>55</c:v>
                </c:pt>
                <c:pt idx="167">
                  <c:v>54</c:v>
                </c:pt>
                <c:pt idx="168">
                  <c:v>49</c:v>
                </c:pt>
                <c:pt idx="169">
                  <c:v>50</c:v>
                </c:pt>
                <c:pt idx="170">
                  <c:v>50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52</c:v>
                </c:pt>
                <c:pt idx="175">
                  <c:v>57</c:v>
                </c:pt>
                <c:pt idx="176">
                  <c:v>56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58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59</c:v>
                </c:pt>
                <c:pt idx="188">
                  <c:v>61</c:v>
                </c:pt>
                <c:pt idx="189">
                  <c:v>59</c:v>
                </c:pt>
                <c:pt idx="190">
                  <c:v>53</c:v>
                </c:pt>
                <c:pt idx="191">
                  <c:v>51</c:v>
                </c:pt>
                <c:pt idx="192">
                  <c:v>48</c:v>
                </c:pt>
                <c:pt idx="193">
                  <c:v>47</c:v>
                </c:pt>
                <c:pt idx="194">
                  <c:v>40</c:v>
                </c:pt>
                <c:pt idx="195">
                  <c:v>40</c:v>
                </c:pt>
                <c:pt idx="196">
                  <c:v>47</c:v>
                </c:pt>
                <c:pt idx="197">
                  <c:v>45</c:v>
                </c:pt>
                <c:pt idx="198">
                  <c:v>61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62</c:v>
                </c:pt>
                <c:pt idx="204">
                  <c:v>61</c:v>
                </c:pt>
                <c:pt idx="205">
                  <c:v>33</c:v>
                </c:pt>
                <c:pt idx="206">
                  <c:v>51</c:v>
                </c:pt>
                <c:pt idx="207">
                  <c:v>50</c:v>
                </c:pt>
                <c:pt idx="208">
                  <c:v>58</c:v>
                </c:pt>
                <c:pt idx="209">
                  <c:v>56</c:v>
                </c:pt>
                <c:pt idx="210">
                  <c:v>57</c:v>
                </c:pt>
                <c:pt idx="211">
                  <c:v>58</c:v>
                </c:pt>
                <c:pt idx="212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FF3-40D7-98E8-2BF37359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worksheet!$G$173:$G$385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64.472620946305199</c:v>
                      </c:pt>
                      <c:pt idx="1">
                        <c:v>65.3333333333333</c:v>
                      </c:pt>
                      <c:pt idx="2">
                        <c:v>63.385964912280699</c:v>
                      </c:pt>
                      <c:pt idx="3">
                        <c:v>64.082934609250401</c:v>
                      </c:pt>
                      <c:pt idx="4">
                        <c:v>65.855396065922406</c:v>
                      </c:pt>
                      <c:pt idx="5">
                        <c:v>64.313131313131294</c:v>
                      </c:pt>
                      <c:pt idx="6">
                        <c:v>63.263955342902698</c:v>
                      </c:pt>
                      <c:pt idx="7">
                        <c:v>67.0225943646996</c:v>
                      </c:pt>
                      <c:pt idx="8">
                        <c:v>64.660287081339703</c:v>
                      </c:pt>
                      <c:pt idx="9">
                        <c:v>65.563795853269497</c:v>
                      </c:pt>
                      <c:pt idx="10">
                        <c:v>65.093301435406701</c:v>
                      </c:pt>
                      <c:pt idx="11">
                        <c:v>66.291068580542301</c:v>
                      </c:pt>
                      <c:pt idx="12">
                        <c:v>65.984051036682601</c:v>
                      </c:pt>
                      <c:pt idx="13">
                        <c:v>65.468367889420506</c:v>
                      </c:pt>
                      <c:pt idx="14">
                        <c:v>66.188197767145098</c:v>
                      </c:pt>
                      <c:pt idx="15">
                        <c:v>64.7918660287081</c:v>
                      </c:pt>
                      <c:pt idx="16">
                        <c:v>64.7918660287081</c:v>
                      </c:pt>
                      <c:pt idx="17">
                        <c:v>65.353269537480102</c:v>
                      </c:pt>
                      <c:pt idx="18">
                        <c:v>66.194577352472095</c:v>
                      </c:pt>
                      <c:pt idx="19">
                        <c:v>65.9096225412015</c:v>
                      </c:pt>
                      <c:pt idx="20">
                        <c:v>64.944976076554994</c:v>
                      </c:pt>
                      <c:pt idx="21">
                        <c:v>64.924508240297698</c:v>
                      </c:pt>
                      <c:pt idx="22">
                        <c:v>64.924508240297698</c:v>
                      </c:pt>
                      <c:pt idx="23">
                        <c:v>66.813662945241902</c:v>
                      </c:pt>
                      <c:pt idx="24">
                        <c:v>65.485911749069601</c:v>
                      </c:pt>
                      <c:pt idx="25">
                        <c:v>64.346358320042498</c:v>
                      </c:pt>
                      <c:pt idx="26">
                        <c:v>64.346358320042498</c:v>
                      </c:pt>
                      <c:pt idx="27">
                        <c:v>66.318713450292407</c:v>
                      </c:pt>
                      <c:pt idx="28">
                        <c:v>66.194577352472095</c:v>
                      </c:pt>
                      <c:pt idx="29">
                        <c:v>66.194577352472095</c:v>
                      </c:pt>
                      <c:pt idx="30">
                        <c:v>65.798777246145704</c:v>
                      </c:pt>
                      <c:pt idx="31">
                        <c:v>66.214247740563493</c:v>
                      </c:pt>
                      <c:pt idx="32">
                        <c:v>68.627060074428499</c:v>
                      </c:pt>
                      <c:pt idx="33">
                        <c:v>68.627060074428499</c:v>
                      </c:pt>
                      <c:pt idx="34">
                        <c:v>68.129186602870803</c:v>
                      </c:pt>
                      <c:pt idx="35">
                        <c:v>68.376129718235006</c:v>
                      </c:pt>
                      <c:pt idx="36">
                        <c:v>68.110047846889998</c:v>
                      </c:pt>
                      <c:pt idx="37">
                        <c:v>68.353003721424798</c:v>
                      </c:pt>
                      <c:pt idx="38">
                        <c:v>67.196172248803805</c:v>
                      </c:pt>
                      <c:pt idx="39">
                        <c:v>68.148325358851693</c:v>
                      </c:pt>
                      <c:pt idx="40">
                        <c:v>68.148325358851693</c:v>
                      </c:pt>
                      <c:pt idx="41">
                        <c:v>67.9077618288145</c:v>
                      </c:pt>
                      <c:pt idx="42">
                        <c:v>68.166135034556106</c:v>
                      </c:pt>
                      <c:pt idx="43">
                        <c:v>68.752525252525203</c:v>
                      </c:pt>
                      <c:pt idx="44">
                        <c:v>64.679691653375897</c:v>
                      </c:pt>
                      <c:pt idx="45">
                        <c:v>64.796650717703301</c:v>
                      </c:pt>
                      <c:pt idx="46">
                        <c:v>64.796650717703301</c:v>
                      </c:pt>
                      <c:pt idx="47">
                        <c:v>64.796650717703301</c:v>
                      </c:pt>
                      <c:pt idx="48">
                        <c:v>64.170122275385395</c:v>
                      </c:pt>
                      <c:pt idx="49">
                        <c:v>58.336257309941502</c:v>
                      </c:pt>
                      <c:pt idx="50">
                        <c:v>60.157097288676198</c:v>
                      </c:pt>
                      <c:pt idx="51">
                        <c:v>64.816321105794799</c:v>
                      </c:pt>
                      <c:pt idx="52">
                        <c:v>64.816321105794799</c:v>
                      </c:pt>
                      <c:pt idx="53">
                        <c:v>64.816321105794799</c:v>
                      </c:pt>
                      <c:pt idx="54">
                        <c:v>63.629186602870803</c:v>
                      </c:pt>
                      <c:pt idx="55">
                        <c:v>58.307283359914898</c:v>
                      </c:pt>
                      <c:pt idx="56">
                        <c:v>62.019670388091399</c:v>
                      </c:pt>
                      <c:pt idx="57">
                        <c:v>64.559011164274295</c:v>
                      </c:pt>
                      <c:pt idx="58">
                        <c:v>65.452684742158397</c:v>
                      </c:pt>
                      <c:pt idx="59">
                        <c:v>65.452684742158397</c:v>
                      </c:pt>
                      <c:pt idx="60">
                        <c:v>63.731791600212702</c:v>
                      </c:pt>
                      <c:pt idx="61">
                        <c:v>63.524455077086699</c:v>
                      </c:pt>
                      <c:pt idx="62">
                        <c:v>63.219298245613999</c:v>
                      </c:pt>
                      <c:pt idx="63">
                        <c:v>63.487240829346099</c:v>
                      </c:pt>
                      <c:pt idx="64">
                        <c:v>64.652844231791605</c:v>
                      </c:pt>
                      <c:pt idx="65">
                        <c:v>64.294258373205693</c:v>
                      </c:pt>
                      <c:pt idx="66">
                        <c:v>64.294258373205693</c:v>
                      </c:pt>
                      <c:pt idx="67">
                        <c:v>65.584263689526907</c:v>
                      </c:pt>
                      <c:pt idx="68">
                        <c:v>64.105528973950001</c:v>
                      </c:pt>
                      <c:pt idx="69">
                        <c:v>63.780435938330697</c:v>
                      </c:pt>
                      <c:pt idx="70">
                        <c:v>64.35778841042</c:v>
                      </c:pt>
                      <c:pt idx="71">
                        <c:v>63.965709728867601</c:v>
                      </c:pt>
                      <c:pt idx="72">
                        <c:v>62.831738437001597</c:v>
                      </c:pt>
                      <c:pt idx="73">
                        <c:v>63.186602870813402</c:v>
                      </c:pt>
                      <c:pt idx="74">
                        <c:v>63.186602870813402</c:v>
                      </c:pt>
                      <c:pt idx="75">
                        <c:v>62.483519404572</c:v>
                      </c:pt>
                      <c:pt idx="76">
                        <c:v>62.389154704944197</c:v>
                      </c:pt>
                      <c:pt idx="77">
                        <c:v>66.953748006379598</c:v>
                      </c:pt>
                      <c:pt idx="78">
                        <c:v>66.953748006379598</c:v>
                      </c:pt>
                      <c:pt idx="79">
                        <c:v>65.714247740563493</c:v>
                      </c:pt>
                      <c:pt idx="80">
                        <c:v>68.656034024455096</c:v>
                      </c:pt>
                      <c:pt idx="81">
                        <c:v>66.977671451355704</c:v>
                      </c:pt>
                      <c:pt idx="82">
                        <c:v>67.284423179160001</c:v>
                      </c:pt>
                      <c:pt idx="83">
                        <c:v>67.284423179160001</c:v>
                      </c:pt>
                      <c:pt idx="84">
                        <c:v>67.284423179160001</c:v>
                      </c:pt>
                      <c:pt idx="85">
                        <c:v>60.990696438064901</c:v>
                      </c:pt>
                      <c:pt idx="86">
                        <c:v>63.723285486443402</c:v>
                      </c:pt>
                      <c:pt idx="87">
                        <c:v>63.036948431685303</c:v>
                      </c:pt>
                      <c:pt idx="88">
                        <c:v>65.4218500797448</c:v>
                      </c:pt>
                      <c:pt idx="89">
                        <c:v>67.1459330143541</c:v>
                      </c:pt>
                      <c:pt idx="90">
                        <c:v>67.1459330143541</c:v>
                      </c:pt>
                      <c:pt idx="91">
                        <c:v>67.596225412014903</c:v>
                      </c:pt>
                      <c:pt idx="92">
                        <c:v>65.910154173312094</c:v>
                      </c:pt>
                      <c:pt idx="93">
                        <c:v>66.494683678894205</c:v>
                      </c:pt>
                      <c:pt idx="94">
                        <c:v>66.494683678894205</c:v>
                      </c:pt>
                      <c:pt idx="95">
                        <c:v>65.023125996810194</c:v>
                      </c:pt>
                      <c:pt idx="96">
                        <c:v>67.2448165869219</c:v>
                      </c:pt>
                      <c:pt idx="97">
                        <c:v>67.369218500797402</c:v>
                      </c:pt>
                      <c:pt idx="98">
                        <c:v>67.369218500797402</c:v>
                      </c:pt>
                      <c:pt idx="99">
                        <c:v>67.104997341839507</c:v>
                      </c:pt>
                      <c:pt idx="100">
                        <c:v>67.441254651780994</c:v>
                      </c:pt>
                      <c:pt idx="101">
                        <c:v>67.441254651780994</c:v>
                      </c:pt>
                      <c:pt idx="102">
                        <c:v>67.441254651780994</c:v>
                      </c:pt>
                      <c:pt idx="103">
                        <c:v>66.511961722487996</c:v>
                      </c:pt>
                      <c:pt idx="104">
                        <c:v>64.997607655502406</c:v>
                      </c:pt>
                      <c:pt idx="105">
                        <c:v>64.997607655502406</c:v>
                      </c:pt>
                      <c:pt idx="106">
                        <c:v>64.017012227538501</c:v>
                      </c:pt>
                      <c:pt idx="107">
                        <c:v>64.934343434343404</c:v>
                      </c:pt>
                      <c:pt idx="108">
                        <c:v>64.934343434343404</c:v>
                      </c:pt>
                      <c:pt idx="109">
                        <c:v>65.955608718766598</c:v>
                      </c:pt>
                      <c:pt idx="110">
                        <c:v>65.955608718766598</c:v>
                      </c:pt>
                      <c:pt idx="111">
                        <c:v>65.615364167995807</c:v>
                      </c:pt>
                      <c:pt idx="112">
                        <c:v>64.284954811270595</c:v>
                      </c:pt>
                      <c:pt idx="113">
                        <c:v>64.882775119617193</c:v>
                      </c:pt>
                      <c:pt idx="114">
                        <c:v>66.276182881446005</c:v>
                      </c:pt>
                      <c:pt idx="115">
                        <c:v>65.648591174906997</c:v>
                      </c:pt>
                      <c:pt idx="116">
                        <c:v>65.509835194045706</c:v>
                      </c:pt>
                      <c:pt idx="117">
                        <c:v>65.517012227538501</c:v>
                      </c:pt>
                      <c:pt idx="118">
                        <c:v>65.517012227538501</c:v>
                      </c:pt>
                      <c:pt idx="119">
                        <c:v>66.807283359914905</c:v>
                      </c:pt>
                      <c:pt idx="120">
                        <c:v>67.031366294524204</c:v>
                      </c:pt>
                      <c:pt idx="121">
                        <c:v>65.963317384370001</c:v>
                      </c:pt>
                      <c:pt idx="122">
                        <c:v>65.8926103136629</c:v>
                      </c:pt>
                      <c:pt idx="123">
                        <c:v>65.8926103136629</c:v>
                      </c:pt>
                      <c:pt idx="124">
                        <c:v>65.368952684742197</c:v>
                      </c:pt>
                      <c:pt idx="125">
                        <c:v>65.141148325358898</c:v>
                      </c:pt>
                      <c:pt idx="126">
                        <c:v>65.141148325358898</c:v>
                      </c:pt>
                      <c:pt idx="127">
                        <c:v>64.223019670388098</c:v>
                      </c:pt>
                      <c:pt idx="128">
                        <c:v>62.657628920786799</c:v>
                      </c:pt>
                      <c:pt idx="129">
                        <c:v>62.657628920786799</c:v>
                      </c:pt>
                      <c:pt idx="130">
                        <c:v>62.657628920786799</c:v>
                      </c:pt>
                      <c:pt idx="131">
                        <c:v>62.620148856991001</c:v>
                      </c:pt>
                      <c:pt idx="132">
                        <c:v>57.687666135034597</c:v>
                      </c:pt>
                      <c:pt idx="133">
                        <c:v>62.376129718234999</c:v>
                      </c:pt>
                      <c:pt idx="134">
                        <c:v>62.707868155236604</c:v>
                      </c:pt>
                      <c:pt idx="135">
                        <c:v>62.884104199893699</c:v>
                      </c:pt>
                      <c:pt idx="136">
                        <c:v>66.022062732589006</c:v>
                      </c:pt>
                      <c:pt idx="137">
                        <c:v>66.022062732589006</c:v>
                      </c:pt>
                      <c:pt idx="138">
                        <c:v>63.732854864433797</c:v>
                      </c:pt>
                      <c:pt idx="139">
                        <c:v>61.702286018075498</c:v>
                      </c:pt>
                      <c:pt idx="140">
                        <c:v>61.702286018075498</c:v>
                      </c:pt>
                      <c:pt idx="141">
                        <c:v>61.702286018075498</c:v>
                      </c:pt>
                      <c:pt idx="142">
                        <c:v>58.719829877724599</c:v>
                      </c:pt>
                      <c:pt idx="143">
                        <c:v>58.719829877724599</c:v>
                      </c:pt>
                      <c:pt idx="144">
                        <c:v>58.719829877724599</c:v>
                      </c:pt>
                      <c:pt idx="145">
                        <c:v>61.534024455077102</c:v>
                      </c:pt>
                      <c:pt idx="146">
                        <c:v>63.458798511430103</c:v>
                      </c:pt>
                      <c:pt idx="147">
                        <c:v>63.458798511430103</c:v>
                      </c:pt>
                      <c:pt idx="148">
                        <c:v>65.077884104199896</c:v>
                      </c:pt>
                      <c:pt idx="149">
                        <c:v>64.363902179691706</c:v>
                      </c:pt>
                      <c:pt idx="150">
                        <c:v>64.094364699627903</c:v>
                      </c:pt>
                      <c:pt idx="151">
                        <c:v>63.120414673046298</c:v>
                      </c:pt>
                      <c:pt idx="152">
                        <c:v>63.919191919191903</c:v>
                      </c:pt>
                      <c:pt idx="153">
                        <c:v>64.357256778309406</c:v>
                      </c:pt>
                      <c:pt idx="154">
                        <c:v>64.001860712387</c:v>
                      </c:pt>
                      <c:pt idx="155">
                        <c:v>62.163742690058498</c:v>
                      </c:pt>
                      <c:pt idx="156">
                        <c:v>63.8003721424774</c:v>
                      </c:pt>
                      <c:pt idx="157">
                        <c:v>63.4688995215311</c:v>
                      </c:pt>
                      <c:pt idx="158">
                        <c:v>63.4688995215311</c:v>
                      </c:pt>
                      <c:pt idx="159">
                        <c:v>64.569112174375306</c:v>
                      </c:pt>
                      <c:pt idx="160">
                        <c:v>63.885699096225402</c:v>
                      </c:pt>
                      <c:pt idx="161">
                        <c:v>63.885699096225402</c:v>
                      </c:pt>
                      <c:pt idx="162">
                        <c:v>62.458532695374799</c:v>
                      </c:pt>
                      <c:pt idx="163">
                        <c:v>61.914938862307302</c:v>
                      </c:pt>
                      <c:pt idx="164">
                        <c:v>61.914938862307302</c:v>
                      </c:pt>
                      <c:pt idx="165">
                        <c:v>61.914938862307302</c:v>
                      </c:pt>
                      <c:pt idx="166">
                        <c:v>62.874534821903197</c:v>
                      </c:pt>
                      <c:pt idx="167">
                        <c:v>62.874534821903197</c:v>
                      </c:pt>
                      <c:pt idx="168">
                        <c:v>62.874534821903197</c:v>
                      </c:pt>
                      <c:pt idx="169">
                        <c:v>62.874534821903197</c:v>
                      </c:pt>
                      <c:pt idx="170">
                        <c:v>62.3455608718767</c:v>
                      </c:pt>
                      <c:pt idx="171">
                        <c:v>59.120148856991001</c:v>
                      </c:pt>
                      <c:pt idx="172">
                        <c:v>59.120148856991001</c:v>
                      </c:pt>
                      <c:pt idx="173">
                        <c:v>59.120148856991001</c:v>
                      </c:pt>
                      <c:pt idx="174">
                        <c:v>58.752525252525302</c:v>
                      </c:pt>
                      <c:pt idx="175">
                        <c:v>60.462519936204103</c:v>
                      </c:pt>
                      <c:pt idx="176">
                        <c:v>61.216640085061101</c:v>
                      </c:pt>
                      <c:pt idx="177">
                        <c:v>61.216640085061101</c:v>
                      </c:pt>
                      <c:pt idx="178">
                        <c:v>62.631047315257803</c:v>
                      </c:pt>
                      <c:pt idx="179">
                        <c:v>61.025784157363098</c:v>
                      </c:pt>
                      <c:pt idx="180">
                        <c:v>65.762360446570995</c:v>
                      </c:pt>
                      <c:pt idx="181">
                        <c:v>65.762360446570995</c:v>
                      </c:pt>
                      <c:pt idx="182">
                        <c:v>65.762360446570995</c:v>
                      </c:pt>
                      <c:pt idx="183">
                        <c:v>65.327485380116997</c:v>
                      </c:pt>
                      <c:pt idx="184">
                        <c:v>65.8437001594896</c:v>
                      </c:pt>
                      <c:pt idx="185">
                        <c:v>66.865762892078706</c:v>
                      </c:pt>
                      <c:pt idx="186">
                        <c:v>67.865762892078706</c:v>
                      </c:pt>
                      <c:pt idx="187">
                        <c:v>66.837586390217993</c:v>
                      </c:pt>
                      <c:pt idx="188">
                        <c:v>68.715045188729405</c:v>
                      </c:pt>
                      <c:pt idx="189">
                        <c:v>67.372408293460893</c:v>
                      </c:pt>
                      <c:pt idx="190">
                        <c:v>69.058213716108497</c:v>
                      </c:pt>
                      <c:pt idx="191">
                        <c:v>67.842371079213194</c:v>
                      </c:pt>
                      <c:pt idx="192">
                        <c:v>67.842371079213194</c:v>
                      </c:pt>
                      <c:pt idx="193">
                        <c:v>68.464114832535898</c:v>
                      </c:pt>
                      <c:pt idx="194">
                        <c:v>68.365762892078706</c:v>
                      </c:pt>
                      <c:pt idx="195">
                        <c:v>68.365762892078706</c:v>
                      </c:pt>
                      <c:pt idx="196">
                        <c:v>67.593035619351397</c:v>
                      </c:pt>
                      <c:pt idx="197">
                        <c:v>61.018607123870297</c:v>
                      </c:pt>
                      <c:pt idx="198">
                        <c:v>44.986709197235498</c:v>
                      </c:pt>
                      <c:pt idx="199">
                        <c:v>57.167729930887802</c:v>
                      </c:pt>
                      <c:pt idx="200">
                        <c:v>63.654970760233901</c:v>
                      </c:pt>
                      <c:pt idx="201">
                        <c:v>64.1318447634237</c:v>
                      </c:pt>
                      <c:pt idx="202">
                        <c:v>64.715576820839999</c:v>
                      </c:pt>
                      <c:pt idx="203">
                        <c:v>61.468367889420499</c:v>
                      </c:pt>
                      <c:pt idx="204">
                        <c:v>62.184742158426403</c:v>
                      </c:pt>
                      <c:pt idx="205">
                        <c:v>63.820308346624103</c:v>
                      </c:pt>
                      <c:pt idx="206">
                        <c:v>60.976608187134502</c:v>
                      </c:pt>
                      <c:pt idx="207">
                        <c:v>62.857522594364703</c:v>
                      </c:pt>
                      <c:pt idx="208">
                        <c:v>49.8022328548644</c:v>
                      </c:pt>
                      <c:pt idx="209">
                        <c:v>61.202286018075498</c:v>
                      </c:pt>
                      <c:pt idx="210">
                        <c:v>61.328017012227498</c:v>
                      </c:pt>
                      <c:pt idx="211">
                        <c:v>62.389154704944197</c:v>
                      </c:pt>
                      <c:pt idx="212">
                        <c:v>37.320308346624103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worksheet!$L$173:$L$385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57</c:v>
                      </c:pt>
                      <c:pt idx="15">
                        <c:v>57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56</c:v>
                      </c:pt>
                      <c:pt idx="21">
                        <c:v>57</c:v>
                      </c:pt>
                      <c:pt idx="22">
                        <c:v>57</c:v>
                      </c:pt>
                      <c:pt idx="23">
                        <c:v>57</c:v>
                      </c:pt>
                      <c:pt idx="24">
                        <c:v>57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57</c:v>
                      </c:pt>
                      <c:pt idx="28">
                        <c:v>57</c:v>
                      </c:pt>
                      <c:pt idx="29">
                        <c:v>56</c:v>
                      </c:pt>
                      <c:pt idx="30">
                        <c:v>58</c:v>
                      </c:pt>
                      <c:pt idx="31">
                        <c:v>58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58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62</c:v>
                      </c:pt>
                      <c:pt idx="42">
                        <c:v>62</c:v>
                      </c:pt>
                      <c:pt idx="43">
                        <c:v>58</c:v>
                      </c:pt>
                      <c:pt idx="44">
                        <c:v>57</c:v>
                      </c:pt>
                      <c:pt idx="45">
                        <c:v>57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57</c:v>
                      </c:pt>
                      <c:pt idx="52">
                        <c:v>57</c:v>
                      </c:pt>
                      <c:pt idx="53">
                        <c:v>57</c:v>
                      </c:pt>
                      <c:pt idx="54">
                        <c:v>57</c:v>
                      </c:pt>
                      <c:pt idx="55">
                        <c:v>57</c:v>
                      </c:pt>
                      <c:pt idx="56">
                        <c:v>57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58</c:v>
                      </c:pt>
                      <c:pt idx="60">
                        <c:v>53</c:v>
                      </c:pt>
                      <c:pt idx="61">
                        <c:v>53</c:v>
                      </c:pt>
                      <c:pt idx="62">
                        <c:v>53</c:v>
                      </c:pt>
                      <c:pt idx="63">
                        <c:v>53</c:v>
                      </c:pt>
                      <c:pt idx="64">
                        <c:v>53</c:v>
                      </c:pt>
                      <c:pt idx="65">
                        <c:v>53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58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62</c:v>
                      </c:pt>
                      <c:pt idx="88">
                        <c:v>62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57</c:v>
                      </c:pt>
                      <c:pt idx="93">
                        <c:v>58</c:v>
                      </c:pt>
                      <c:pt idx="94">
                        <c:v>57</c:v>
                      </c:pt>
                      <c:pt idx="95">
                        <c:v>57</c:v>
                      </c:pt>
                      <c:pt idx="96">
                        <c:v>57</c:v>
                      </c:pt>
                      <c:pt idx="97">
                        <c:v>57</c:v>
                      </c:pt>
                      <c:pt idx="98">
                        <c:v>57</c:v>
                      </c:pt>
                      <c:pt idx="99">
                        <c:v>57</c:v>
                      </c:pt>
                      <c:pt idx="100">
                        <c:v>57</c:v>
                      </c:pt>
                      <c:pt idx="101">
                        <c:v>56</c:v>
                      </c:pt>
                      <c:pt idx="102">
                        <c:v>56</c:v>
                      </c:pt>
                      <c:pt idx="103">
                        <c:v>57</c:v>
                      </c:pt>
                      <c:pt idx="104">
                        <c:v>57</c:v>
                      </c:pt>
                      <c:pt idx="105">
                        <c:v>58</c:v>
                      </c:pt>
                      <c:pt idx="106">
                        <c:v>57</c:v>
                      </c:pt>
                      <c:pt idx="107">
                        <c:v>58</c:v>
                      </c:pt>
                      <c:pt idx="108">
                        <c:v>58</c:v>
                      </c:pt>
                      <c:pt idx="109">
                        <c:v>57</c:v>
                      </c:pt>
                      <c:pt idx="110">
                        <c:v>57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58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55</c:v>
                      </c:pt>
                      <c:pt idx="130">
                        <c:v>55</c:v>
                      </c:pt>
                      <c:pt idx="131">
                        <c:v>57</c:v>
                      </c:pt>
                      <c:pt idx="132">
                        <c:v>56</c:v>
                      </c:pt>
                      <c:pt idx="133">
                        <c:v>58</c:v>
                      </c:pt>
                      <c:pt idx="134">
                        <c:v>58</c:v>
                      </c:pt>
                      <c:pt idx="135">
                        <c:v>58</c:v>
                      </c:pt>
                      <c:pt idx="136">
                        <c:v>53</c:v>
                      </c:pt>
                      <c:pt idx="137">
                        <c:v>53</c:v>
                      </c:pt>
                      <c:pt idx="138">
                        <c:v>53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51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52</c:v>
                      </c:pt>
                      <c:pt idx="154">
                        <c:v>53</c:v>
                      </c:pt>
                      <c:pt idx="155">
                        <c:v>53</c:v>
                      </c:pt>
                      <c:pt idx="156">
                        <c:v>53</c:v>
                      </c:pt>
                      <c:pt idx="157">
                        <c:v>53</c:v>
                      </c:pt>
                      <c:pt idx="158">
                        <c:v>52</c:v>
                      </c:pt>
                      <c:pt idx="159">
                        <c:v>62</c:v>
                      </c:pt>
                      <c:pt idx="160">
                        <c:v>62</c:v>
                      </c:pt>
                      <c:pt idx="161">
                        <c:v>62</c:v>
                      </c:pt>
                      <c:pt idx="162">
                        <c:v>57</c:v>
                      </c:pt>
                      <c:pt idx="163">
                        <c:v>58</c:v>
                      </c:pt>
                      <c:pt idx="164">
                        <c:v>58</c:v>
                      </c:pt>
                      <c:pt idx="165">
                        <c:v>58</c:v>
                      </c:pt>
                      <c:pt idx="166">
                        <c:v>61</c:v>
                      </c:pt>
                      <c:pt idx="167">
                        <c:v>61</c:v>
                      </c:pt>
                      <c:pt idx="168">
                        <c:v>57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58</c:v>
                      </c:pt>
                      <c:pt idx="172">
                        <c:v>58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62</c:v>
                      </c:pt>
                      <c:pt idx="185">
                        <c:v>62</c:v>
                      </c:pt>
                      <c:pt idx="186">
                        <c:v>62</c:v>
                      </c:pt>
                      <c:pt idx="187">
                        <c:v>60</c:v>
                      </c:pt>
                      <c:pt idx="188">
                        <c:v>62</c:v>
                      </c:pt>
                      <c:pt idx="189">
                        <c:v>62</c:v>
                      </c:pt>
                      <c:pt idx="190">
                        <c:v>53</c:v>
                      </c:pt>
                      <c:pt idx="191">
                        <c:v>53</c:v>
                      </c:pt>
                      <c:pt idx="192">
                        <c:v>52</c:v>
                      </c:pt>
                      <c:pt idx="193">
                        <c:v>53</c:v>
                      </c:pt>
                      <c:pt idx="194">
                        <c:v>53</c:v>
                      </c:pt>
                      <c:pt idx="195">
                        <c:v>53</c:v>
                      </c:pt>
                      <c:pt idx="196">
                        <c:v>53</c:v>
                      </c:pt>
                      <c:pt idx="197">
                        <c:v>52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62</c:v>
                      </c:pt>
                      <c:pt idx="206">
                        <c:v>62</c:v>
                      </c:pt>
                      <c:pt idx="207">
                        <c:v>57</c:v>
                      </c:pt>
                      <c:pt idx="208">
                        <c:v>58</c:v>
                      </c:pt>
                      <c:pt idx="209">
                        <c:v>58</c:v>
                      </c:pt>
                      <c:pt idx="210">
                        <c:v>58</c:v>
                      </c:pt>
                      <c:pt idx="211">
                        <c:v>58</c:v>
                      </c:pt>
                      <c:pt idx="212">
                        <c:v>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FFF3-40D7-98E8-2BF37359587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worksheet!$I$173:$I$385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70.384881850797996</c:v>
                      </c:pt>
                      <c:pt idx="1">
                        <c:v>70.1597179265124</c:v>
                      </c:pt>
                      <c:pt idx="2">
                        <c:v>64.6423357664234</c:v>
                      </c:pt>
                      <c:pt idx="3">
                        <c:v>64.9208214771743</c:v>
                      </c:pt>
                      <c:pt idx="4">
                        <c:v>66.393418285290096</c:v>
                      </c:pt>
                      <c:pt idx="5">
                        <c:v>64.848447358653999</c:v>
                      </c:pt>
                      <c:pt idx="6">
                        <c:v>65.198317456390001</c:v>
                      </c:pt>
                      <c:pt idx="7">
                        <c:v>70.259062229370301</c:v>
                      </c:pt>
                      <c:pt idx="8">
                        <c:v>66.343560559198295</c:v>
                      </c:pt>
                      <c:pt idx="9">
                        <c:v>67.564641840900606</c:v>
                      </c:pt>
                      <c:pt idx="10">
                        <c:v>66.166646047259704</c:v>
                      </c:pt>
                      <c:pt idx="11">
                        <c:v>66.4129654831127</c:v>
                      </c:pt>
                      <c:pt idx="12">
                        <c:v>66.1597179265124</c:v>
                      </c:pt>
                      <c:pt idx="13">
                        <c:v>65.109860200420599</c:v>
                      </c:pt>
                      <c:pt idx="14">
                        <c:v>63.743412099468003</c:v>
                      </c:pt>
                      <c:pt idx="15">
                        <c:v>59.416429543486302</c:v>
                      </c:pt>
                      <c:pt idx="16">
                        <c:v>59.416429543486302</c:v>
                      </c:pt>
                      <c:pt idx="17">
                        <c:v>60.329951750587703</c:v>
                      </c:pt>
                      <c:pt idx="18">
                        <c:v>60.630830137325198</c:v>
                      </c:pt>
                      <c:pt idx="19">
                        <c:v>61.819373994803897</c:v>
                      </c:pt>
                      <c:pt idx="20">
                        <c:v>59.571569961647903</c:v>
                      </c:pt>
                      <c:pt idx="21">
                        <c:v>59.957194111097401</c:v>
                      </c:pt>
                      <c:pt idx="22">
                        <c:v>59.957194111097401</c:v>
                      </c:pt>
                      <c:pt idx="23">
                        <c:v>63.259185945812199</c:v>
                      </c:pt>
                      <c:pt idx="24">
                        <c:v>62.564641840900698</c:v>
                      </c:pt>
                      <c:pt idx="25">
                        <c:v>63.172831869355399</c:v>
                      </c:pt>
                      <c:pt idx="26">
                        <c:v>63.172831869355399</c:v>
                      </c:pt>
                      <c:pt idx="27">
                        <c:v>68.750835085982899</c:v>
                      </c:pt>
                      <c:pt idx="28">
                        <c:v>69.212915996535898</c:v>
                      </c:pt>
                      <c:pt idx="29">
                        <c:v>69.212915996535898</c:v>
                      </c:pt>
                      <c:pt idx="30">
                        <c:v>66.034764320178198</c:v>
                      </c:pt>
                      <c:pt idx="31">
                        <c:v>65.677347519485295</c:v>
                      </c:pt>
                      <c:pt idx="32">
                        <c:v>68.704070270938999</c:v>
                      </c:pt>
                      <c:pt idx="33">
                        <c:v>68.704070270938999</c:v>
                      </c:pt>
                      <c:pt idx="34">
                        <c:v>68.112705678584703</c:v>
                      </c:pt>
                      <c:pt idx="35">
                        <c:v>68.115427440306803</c:v>
                      </c:pt>
                      <c:pt idx="36">
                        <c:v>68.081281702338202</c:v>
                      </c:pt>
                      <c:pt idx="37">
                        <c:v>68.981689966596605</c:v>
                      </c:pt>
                      <c:pt idx="38">
                        <c:v>65.064085116911997</c:v>
                      </c:pt>
                      <c:pt idx="39">
                        <c:v>66.188667573920597</c:v>
                      </c:pt>
                      <c:pt idx="40">
                        <c:v>66.188667573920597</c:v>
                      </c:pt>
                      <c:pt idx="41">
                        <c:v>66.397006062105703</c:v>
                      </c:pt>
                      <c:pt idx="42">
                        <c:v>67.937646913274804</c:v>
                      </c:pt>
                      <c:pt idx="43">
                        <c:v>69.410491154274396</c:v>
                      </c:pt>
                      <c:pt idx="44">
                        <c:v>65.449956699245305</c:v>
                      </c:pt>
                      <c:pt idx="45">
                        <c:v>64.565755288877895</c:v>
                      </c:pt>
                      <c:pt idx="46">
                        <c:v>64.565755288877895</c:v>
                      </c:pt>
                      <c:pt idx="47">
                        <c:v>64.565755288877895</c:v>
                      </c:pt>
                      <c:pt idx="48">
                        <c:v>61.059012742793499</c:v>
                      </c:pt>
                      <c:pt idx="49">
                        <c:v>53.3733762216999</c:v>
                      </c:pt>
                      <c:pt idx="50">
                        <c:v>56.692564641840903</c:v>
                      </c:pt>
                      <c:pt idx="51">
                        <c:v>63.693554373376202</c:v>
                      </c:pt>
                      <c:pt idx="52">
                        <c:v>63.693554373376202</c:v>
                      </c:pt>
                      <c:pt idx="53">
                        <c:v>63.693554373376202</c:v>
                      </c:pt>
                      <c:pt idx="54">
                        <c:v>63.381665223308197</c:v>
                      </c:pt>
                      <c:pt idx="55">
                        <c:v>58.850055672398902</c:v>
                      </c:pt>
                      <c:pt idx="56">
                        <c:v>60.233700358777703</c:v>
                      </c:pt>
                      <c:pt idx="57">
                        <c:v>61.087591240875902</c:v>
                      </c:pt>
                      <c:pt idx="58">
                        <c:v>64.858839539774806</c:v>
                      </c:pt>
                      <c:pt idx="59">
                        <c:v>64.858839539774806</c:v>
                      </c:pt>
                      <c:pt idx="60">
                        <c:v>62.194358530248699</c:v>
                      </c:pt>
                      <c:pt idx="61">
                        <c:v>61.2851663986144</c:v>
                      </c:pt>
                      <c:pt idx="62">
                        <c:v>61.350241247061703</c:v>
                      </c:pt>
                      <c:pt idx="63">
                        <c:v>62.853519732772497</c:v>
                      </c:pt>
                      <c:pt idx="64">
                        <c:v>64.806012619077094</c:v>
                      </c:pt>
                      <c:pt idx="65">
                        <c:v>64.293579116664603</c:v>
                      </c:pt>
                      <c:pt idx="66">
                        <c:v>64.293579116664603</c:v>
                      </c:pt>
                      <c:pt idx="67">
                        <c:v>65.531980700235096</c:v>
                      </c:pt>
                      <c:pt idx="68">
                        <c:v>65.494989484102405</c:v>
                      </c:pt>
                      <c:pt idx="69">
                        <c:v>65.073858715823306</c:v>
                      </c:pt>
                      <c:pt idx="70">
                        <c:v>65.164542867747102</c:v>
                      </c:pt>
                      <c:pt idx="71">
                        <c:v>65.219225535073605</c:v>
                      </c:pt>
                      <c:pt idx="72">
                        <c:v>63.634541630582703</c:v>
                      </c:pt>
                      <c:pt idx="73">
                        <c:v>64.664975875293806</c:v>
                      </c:pt>
                      <c:pt idx="74">
                        <c:v>64.664975875293806</c:v>
                      </c:pt>
                      <c:pt idx="75">
                        <c:v>63.724483483855003</c:v>
                      </c:pt>
                      <c:pt idx="76">
                        <c:v>62.997649387603602</c:v>
                      </c:pt>
                      <c:pt idx="77">
                        <c:v>68.269083261165406</c:v>
                      </c:pt>
                      <c:pt idx="78">
                        <c:v>68.269083261165406</c:v>
                      </c:pt>
                      <c:pt idx="79">
                        <c:v>66.935172584436501</c:v>
                      </c:pt>
                      <c:pt idx="80">
                        <c:v>71.914264505752797</c:v>
                      </c:pt>
                      <c:pt idx="81">
                        <c:v>70.710503525918597</c:v>
                      </c:pt>
                      <c:pt idx="82">
                        <c:v>70.405047630830097</c:v>
                      </c:pt>
                      <c:pt idx="83">
                        <c:v>70.405047630830097</c:v>
                      </c:pt>
                      <c:pt idx="84">
                        <c:v>70.405047630830097</c:v>
                      </c:pt>
                      <c:pt idx="85">
                        <c:v>66.927007299270102</c:v>
                      </c:pt>
                      <c:pt idx="86">
                        <c:v>67.924038104664106</c:v>
                      </c:pt>
                      <c:pt idx="87">
                        <c:v>68.337993319312105</c:v>
                      </c:pt>
                      <c:pt idx="88">
                        <c:v>69.754917728566099</c:v>
                      </c:pt>
                      <c:pt idx="89">
                        <c:v>70.2757639490288</c:v>
                      </c:pt>
                      <c:pt idx="90">
                        <c:v>70.2757639490288</c:v>
                      </c:pt>
                      <c:pt idx="91">
                        <c:v>70.101200049486593</c:v>
                      </c:pt>
                      <c:pt idx="92">
                        <c:v>67.239638747989602</c:v>
                      </c:pt>
                      <c:pt idx="93">
                        <c:v>68.365334652975406</c:v>
                      </c:pt>
                      <c:pt idx="94">
                        <c:v>68.365334652975406</c:v>
                      </c:pt>
                      <c:pt idx="95">
                        <c:v>65.585302486700499</c:v>
                      </c:pt>
                      <c:pt idx="96">
                        <c:v>68.107014722256594</c:v>
                      </c:pt>
                      <c:pt idx="97">
                        <c:v>67.754917728566099</c:v>
                      </c:pt>
                      <c:pt idx="98">
                        <c:v>67.754917728566099</c:v>
                      </c:pt>
                      <c:pt idx="99">
                        <c:v>67.450451565012997</c:v>
                      </c:pt>
                      <c:pt idx="100">
                        <c:v>68.583941605839399</c:v>
                      </c:pt>
                      <c:pt idx="101">
                        <c:v>68.583941605839399</c:v>
                      </c:pt>
                      <c:pt idx="102">
                        <c:v>68.583941605839399</c:v>
                      </c:pt>
                      <c:pt idx="103">
                        <c:v>67.969318322405002</c:v>
                      </c:pt>
                      <c:pt idx="104">
                        <c:v>67.126190770753396</c:v>
                      </c:pt>
                      <c:pt idx="105">
                        <c:v>67.126190770753396</c:v>
                      </c:pt>
                      <c:pt idx="106">
                        <c:v>65.473091673883502</c:v>
                      </c:pt>
                      <c:pt idx="107">
                        <c:v>66.954719782259104</c:v>
                      </c:pt>
                      <c:pt idx="108">
                        <c:v>66.954719782259104</c:v>
                      </c:pt>
                      <c:pt idx="109">
                        <c:v>65.314982061115899</c:v>
                      </c:pt>
                      <c:pt idx="110">
                        <c:v>65.314982061115899</c:v>
                      </c:pt>
                      <c:pt idx="111">
                        <c:v>66.309662254113604</c:v>
                      </c:pt>
                      <c:pt idx="112">
                        <c:v>64.835580848694804</c:v>
                      </c:pt>
                      <c:pt idx="113">
                        <c:v>66.110726215514006</c:v>
                      </c:pt>
                      <c:pt idx="114">
                        <c:v>68.273908202400094</c:v>
                      </c:pt>
                      <c:pt idx="115">
                        <c:v>67.552393913151107</c:v>
                      </c:pt>
                      <c:pt idx="116">
                        <c:v>67.655573425708297</c:v>
                      </c:pt>
                      <c:pt idx="117">
                        <c:v>68.972534949894793</c:v>
                      </c:pt>
                      <c:pt idx="118">
                        <c:v>68.972534949894793</c:v>
                      </c:pt>
                      <c:pt idx="119">
                        <c:v>68.845354447606098</c:v>
                      </c:pt>
                      <c:pt idx="120">
                        <c:v>69.400222689595495</c:v>
                      </c:pt>
                      <c:pt idx="121">
                        <c:v>66.031918842014093</c:v>
                      </c:pt>
                      <c:pt idx="122">
                        <c:v>64.711245824570099</c:v>
                      </c:pt>
                      <c:pt idx="123">
                        <c:v>64.711245824570099</c:v>
                      </c:pt>
                      <c:pt idx="124">
                        <c:v>65.815662501546498</c:v>
                      </c:pt>
                      <c:pt idx="125">
                        <c:v>66.085116912037606</c:v>
                      </c:pt>
                      <c:pt idx="126">
                        <c:v>66.085116912037606</c:v>
                      </c:pt>
                      <c:pt idx="127">
                        <c:v>65.198812322157593</c:v>
                      </c:pt>
                      <c:pt idx="128">
                        <c:v>64.357540517134694</c:v>
                      </c:pt>
                      <c:pt idx="129">
                        <c:v>64.357540517134694</c:v>
                      </c:pt>
                      <c:pt idx="130">
                        <c:v>64.357540517134694</c:v>
                      </c:pt>
                      <c:pt idx="131">
                        <c:v>64.359148830879604</c:v>
                      </c:pt>
                      <c:pt idx="132">
                        <c:v>61.279970308053898</c:v>
                      </c:pt>
                      <c:pt idx="133">
                        <c:v>63.929605344550303</c:v>
                      </c:pt>
                      <c:pt idx="134">
                        <c:v>62.641346034888002</c:v>
                      </c:pt>
                      <c:pt idx="135">
                        <c:v>60.894222442162601</c:v>
                      </c:pt>
                      <c:pt idx="136">
                        <c:v>66.160831374489703</c:v>
                      </c:pt>
                      <c:pt idx="137">
                        <c:v>66.160831374489703</c:v>
                      </c:pt>
                      <c:pt idx="138">
                        <c:v>64.192873932945702</c:v>
                      </c:pt>
                      <c:pt idx="139">
                        <c:v>65.403315600643296</c:v>
                      </c:pt>
                      <c:pt idx="140">
                        <c:v>65.403315600643296</c:v>
                      </c:pt>
                      <c:pt idx="141">
                        <c:v>65.403315600643296</c:v>
                      </c:pt>
                      <c:pt idx="142">
                        <c:v>60.270567858468397</c:v>
                      </c:pt>
                      <c:pt idx="143">
                        <c:v>60.270567858468397</c:v>
                      </c:pt>
                      <c:pt idx="144">
                        <c:v>60.270567858468397</c:v>
                      </c:pt>
                      <c:pt idx="145">
                        <c:v>62.0967462575776</c:v>
                      </c:pt>
                      <c:pt idx="146">
                        <c:v>63.888778918718302</c:v>
                      </c:pt>
                      <c:pt idx="147">
                        <c:v>63.888778918718302</c:v>
                      </c:pt>
                      <c:pt idx="148">
                        <c:v>67.603488803662003</c:v>
                      </c:pt>
                      <c:pt idx="149">
                        <c:v>65.862056167264598</c:v>
                      </c:pt>
                      <c:pt idx="150">
                        <c:v>64.831374489669699</c:v>
                      </c:pt>
                      <c:pt idx="151">
                        <c:v>63.333786960287</c:v>
                      </c:pt>
                      <c:pt idx="152">
                        <c:v>64.998267969813199</c:v>
                      </c:pt>
                      <c:pt idx="153">
                        <c:v>65.864901645428702</c:v>
                      </c:pt>
                      <c:pt idx="154">
                        <c:v>65.086725225782502</c:v>
                      </c:pt>
                      <c:pt idx="155">
                        <c:v>64.634294197698907</c:v>
                      </c:pt>
                      <c:pt idx="156">
                        <c:v>65.745267846096795</c:v>
                      </c:pt>
                      <c:pt idx="157">
                        <c:v>63.9455647655573</c:v>
                      </c:pt>
                      <c:pt idx="158">
                        <c:v>63.9455647655573</c:v>
                      </c:pt>
                      <c:pt idx="159">
                        <c:v>66.115551156748694</c:v>
                      </c:pt>
                      <c:pt idx="160">
                        <c:v>66.409625139181003</c:v>
                      </c:pt>
                      <c:pt idx="161">
                        <c:v>66.409625139181003</c:v>
                      </c:pt>
                      <c:pt idx="162">
                        <c:v>64.635036496350395</c:v>
                      </c:pt>
                      <c:pt idx="163">
                        <c:v>64.766918223431901</c:v>
                      </c:pt>
                      <c:pt idx="164">
                        <c:v>64.766918223431901</c:v>
                      </c:pt>
                      <c:pt idx="165">
                        <c:v>64.766918223431901</c:v>
                      </c:pt>
                      <c:pt idx="166">
                        <c:v>65.084498329827994</c:v>
                      </c:pt>
                      <c:pt idx="167">
                        <c:v>65.084498329827994</c:v>
                      </c:pt>
                      <c:pt idx="168">
                        <c:v>65.084498329827994</c:v>
                      </c:pt>
                      <c:pt idx="169">
                        <c:v>65.084498329827994</c:v>
                      </c:pt>
                      <c:pt idx="170">
                        <c:v>64.307559074601002</c:v>
                      </c:pt>
                      <c:pt idx="171">
                        <c:v>61.437090189286202</c:v>
                      </c:pt>
                      <c:pt idx="172">
                        <c:v>61.437090189286202</c:v>
                      </c:pt>
                      <c:pt idx="173">
                        <c:v>61.437090189286202</c:v>
                      </c:pt>
                      <c:pt idx="174">
                        <c:v>61.094643078065097</c:v>
                      </c:pt>
                      <c:pt idx="175">
                        <c:v>63.390572807126098</c:v>
                      </c:pt>
                      <c:pt idx="176">
                        <c:v>63.2892490411976</c:v>
                      </c:pt>
                      <c:pt idx="177">
                        <c:v>63.2892490411976</c:v>
                      </c:pt>
                      <c:pt idx="178">
                        <c:v>63.941853272299902</c:v>
                      </c:pt>
                      <c:pt idx="179">
                        <c:v>61.943585302486703</c:v>
                      </c:pt>
                      <c:pt idx="180">
                        <c:v>67.490906841519205</c:v>
                      </c:pt>
                      <c:pt idx="181">
                        <c:v>67.490906841519205</c:v>
                      </c:pt>
                      <c:pt idx="182">
                        <c:v>67.490906841519205</c:v>
                      </c:pt>
                      <c:pt idx="183">
                        <c:v>66.506371396758595</c:v>
                      </c:pt>
                      <c:pt idx="184">
                        <c:v>68.3648397872077</c:v>
                      </c:pt>
                      <c:pt idx="185">
                        <c:v>70.014598540145997</c:v>
                      </c:pt>
                      <c:pt idx="186">
                        <c:v>69.295311146851404</c:v>
                      </c:pt>
                      <c:pt idx="187">
                        <c:v>67.082890016083098</c:v>
                      </c:pt>
                      <c:pt idx="188">
                        <c:v>69.801682543609999</c:v>
                      </c:pt>
                      <c:pt idx="189">
                        <c:v>67.732030186811798</c:v>
                      </c:pt>
                      <c:pt idx="190">
                        <c:v>70.421873066930601</c:v>
                      </c:pt>
                      <c:pt idx="191">
                        <c:v>67.460472596808103</c:v>
                      </c:pt>
                      <c:pt idx="192">
                        <c:v>67.460472596808103</c:v>
                      </c:pt>
                      <c:pt idx="193">
                        <c:v>69.849931955956905</c:v>
                      </c:pt>
                      <c:pt idx="194">
                        <c:v>68.355437337622206</c:v>
                      </c:pt>
                      <c:pt idx="195">
                        <c:v>68.355437337622206</c:v>
                      </c:pt>
                      <c:pt idx="196">
                        <c:v>67.653717679079506</c:v>
                      </c:pt>
                      <c:pt idx="197">
                        <c:v>57.294073982432302</c:v>
                      </c:pt>
                      <c:pt idx="198">
                        <c:v>43.8947173079302</c:v>
                      </c:pt>
                      <c:pt idx="199">
                        <c:v>58.252505257948798</c:v>
                      </c:pt>
                      <c:pt idx="200">
                        <c:v>64.622788568600797</c:v>
                      </c:pt>
                      <c:pt idx="201">
                        <c:v>65.676234071508105</c:v>
                      </c:pt>
                      <c:pt idx="202">
                        <c:v>66.382036372633905</c:v>
                      </c:pt>
                      <c:pt idx="203">
                        <c:v>64.042805888902606</c:v>
                      </c:pt>
                      <c:pt idx="204">
                        <c:v>61.126067054311498</c:v>
                      </c:pt>
                      <c:pt idx="205">
                        <c:v>62.106767289372797</c:v>
                      </c:pt>
                      <c:pt idx="206">
                        <c:v>62.401583570456502</c:v>
                      </c:pt>
                      <c:pt idx="207">
                        <c:v>64.816775949523702</c:v>
                      </c:pt>
                      <c:pt idx="208">
                        <c:v>51.492267722380298</c:v>
                      </c:pt>
                      <c:pt idx="209">
                        <c:v>63.251515526413499</c:v>
                      </c:pt>
                      <c:pt idx="210">
                        <c:v>63.744896696771001</c:v>
                      </c:pt>
                      <c:pt idx="211">
                        <c:v>64.332797228751701</c:v>
                      </c:pt>
                      <c:pt idx="212">
                        <c:v>30.949276258814798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worksheet!$N$173:$N$385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57</c:v>
                      </c:pt>
                      <c:pt idx="3">
                        <c:v>53</c:v>
                      </c:pt>
                      <c:pt idx="4">
                        <c:v>53</c:v>
                      </c:pt>
                      <c:pt idx="5">
                        <c:v>49</c:v>
                      </c:pt>
                      <c:pt idx="6">
                        <c:v>53</c:v>
                      </c:pt>
                      <c:pt idx="7">
                        <c:v>57</c:v>
                      </c:pt>
                      <c:pt idx="8">
                        <c:v>49</c:v>
                      </c:pt>
                      <c:pt idx="9">
                        <c:v>51</c:v>
                      </c:pt>
                      <c:pt idx="10">
                        <c:v>44</c:v>
                      </c:pt>
                      <c:pt idx="11">
                        <c:v>51</c:v>
                      </c:pt>
                      <c:pt idx="12">
                        <c:v>51</c:v>
                      </c:pt>
                      <c:pt idx="13">
                        <c:v>51</c:v>
                      </c:pt>
                      <c:pt idx="14">
                        <c:v>43</c:v>
                      </c:pt>
                      <c:pt idx="15">
                        <c:v>49</c:v>
                      </c:pt>
                      <c:pt idx="16">
                        <c:v>49</c:v>
                      </c:pt>
                      <c:pt idx="17">
                        <c:v>51</c:v>
                      </c:pt>
                      <c:pt idx="18">
                        <c:v>47</c:v>
                      </c:pt>
                      <c:pt idx="19">
                        <c:v>51</c:v>
                      </c:pt>
                      <c:pt idx="20">
                        <c:v>43</c:v>
                      </c:pt>
                      <c:pt idx="21">
                        <c:v>51</c:v>
                      </c:pt>
                      <c:pt idx="22">
                        <c:v>51</c:v>
                      </c:pt>
                      <c:pt idx="23">
                        <c:v>50</c:v>
                      </c:pt>
                      <c:pt idx="24">
                        <c:v>48</c:v>
                      </c:pt>
                      <c:pt idx="25">
                        <c:v>48</c:v>
                      </c:pt>
                      <c:pt idx="26">
                        <c:v>48</c:v>
                      </c:pt>
                      <c:pt idx="27">
                        <c:v>54</c:v>
                      </c:pt>
                      <c:pt idx="28">
                        <c:v>52</c:v>
                      </c:pt>
                      <c:pt idx="29">
                        <c:v>49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57</c:v>
                      </c:pt>
                      <c:pt idx="35">
                        <c:v>61</c:v>
                      </c:pt>
                      <c:pt idx="36">
                        <c:v>61</c:v>
                      </c:pt>
                      <c:pt idx="37">
                        <c:v>62</c:v>
                      </c:pt>
                      <c:pt idx="38">
                        <c:v>59</c:v>
                      </c:pt>
                      <c:pt idx="39">
                        <c:v>57</c:v>
                      </c:pt>
                      <c:pt idx="40">
                        <c:v>59</c:v>
                      </c:pt>
                      <c:pt idx="41">
                        <c:v>59</c:v>
                      </c:pt>
                      <c:pt idx="42">
                        <c:v>59</c:v>
                      </c:pt>
                      <c:pt idx="43">
                        <c:v>57</c:v>
                      </c:pt>
                      <c:pt idx="44">
                        <c:v>56</c:v>
                      </c:pt>
                      <c:pt idx="45">
                        <c:v>56</c:v>
                      </c:pt>
                      <c:pt idx="46">
                        <c:v>57</c:v>
                      </c:pt>
                      <c:pt idx="47">
                        <c:v>56</c:v>
                      </c:pt>
                      <c:pt idx="48">
                        <c:v>55</c:v>
                      </c:pt>
                      <c:pt idx="49">
                        <c:v>48</c:v>
                      </c:pt>
                      <c:pt idx="50">
                        <c:v>53</c:v>
                      </c:pt>
                      <c:pt idx="51">
                        <c:v>56</c:v>
                      </c:pt>
                      <c:pt idx="52">
                        <c:v>57</c:v>
                      </c:pt>
                      <c:pt idx="53">
                        <c:v>51</c:v>
                      </c:pt>
                      <c:pt idx="54">
                        <c:v>53</c:v>
                      </c:pt>
                      <c:pt idx="55">
                        <c:v>49</c:v>
                      </c:pt>
                      <c:pt idx="56">
                        <c:v>56</c:v>
                      </c:pt>
                      <c:pt idx="57">
                        <c:v>54</c:v>
                      </c:pt>
                      <c:pt idx="58">
                        <c:v>55</c:v>
                      </c:pt>
                      <c:pt idx="59">
                        <c:v>57</c:v>
                      </c:pt>
                      <c:pt idx="60">
                        <c:v>49</c:v>
                      </c:pt>
                      <c:pt idx="61">
                        <c:v>48</c:v>
                      </c:pt>
                      <c:pt idx="62">
                        <c:v>50</c:v>
                      </c:pt>
                      <c:pt idx="63">
                        <c:v>52</c:v>
                      </c:pt>
                      <c:pt idx="64">
                        <c:v>53</c:v>
                      </c:pt>
                      <c:pt idx="65">
                        <c:v>52</c:v>
                      </c:pt>
                      <c:pt idx="66">
                        <c:v>56</c:v>
                      </c:pt>
                      <c:pt idx="67">
                        <c:v>57</c:v>
                      </c:pt>
                      <c:pt idx="68">
                        <c:v>56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61</c:v>
                      </c:pt>
                      <c:pt idx="88">
                        <c:v>62</c:v>
                      </c:pt>
                      <c:pt idx="89">
                        <c:v>57</c:v>
                      </c:pt>
                      <c:pt idx="90">
                        <c:v>57</c:v>
                      </c:pt>
                      <c:pt idx="91">
                        <c:v>58</c:v>
                      </c:pt>
                      <c:pt idx="92">
                        <c:v>57</c:v>
                      </c:pt>
                      <c:pt idx="93">
                        <c:v>57</c:v>
                      </c:pt>
                      <c:pt idx="94">
                        <c:v>56</c:v>
                      </c:pt>
                      <c:pt idx="95">
                        <c:v>56</c:v>
                      </c:pt>
                      <c:pt idx="96">
                        <c:v>54</c:v>
                      </c:pt>
                      <c:pt idx="97">
                        <c:v>53</c:v>
                      </c:pt>
                      <c:pt idx="98">
                        <c:v>54</c:v>
                      </c:pt>
                      <c:pt idx="99">
                        <c:v>53</c:v>
                      </c:pt>
                      <c:pt idx="100">
                        <c:v>51</c:v>
                      </c:pt>
                      <c:pt idx="101">
                        <c:v>48</c:v>
                      </c:pt>
                      <c:pt idx="102">
                        <c:v>48</c:v>
                      </c:pt>
                      <c:pt idx="103">
                        <c:v>53</c:v>
                      </c:pt>
                      <c:pt idx="104">
                        <c:v>55</c:v>
                      </c:pt>
                      <c:pt idx="105">
                        <c:v>57</c:v>
                      </c:pt>
                      <c:pt idx="106">
                        <c:v>55</c:v>
                      </c:pt>
                      <c:pt idx="107">
                        <c:v>57</c:v>
                      </c:pt>
                      <c:pt idx="108">
                        <c:v>57</c:v>
                      </c:pt>
                      <c:pt idx="109">
                        <c:v>56</c:v>
                      </c:pt>
                      <c:pt idx="110">
                        <c:v>56</c:v>
                      </c:pt>
                      <c:pt idx="111">
                        <c:v>55</c:v>
                      </c:pt>
                      <c:pt idx="112">
                        <c:v>53</c:v>
                      </c:pt>
                      <c:pt idx="113">
                        <c:v>53</c:v>
                      </c:pt>
                      <c:pt idx="114">
                        <c:v>52</c:v>
                      </c:pt>
                      <c:pt idx="115">
                        <c:v>56</c:v>
                      </c:pt>
                      <c:pt idx="116">
                        <c:v>56</c:v>
                      </c:pt>
                      <c:pt idx="117">
                        <c:v>55</c:v>
                      </c:pt>
                      <c:pt idx="118">
                        <c:v>56</c:v>
                      </c:pt>
                      <c:pt idx="119">
                        <c:v>55</c:v>
                      </c:pt>
                      <c:pt idx="120">
                        <c:v>54</c:v>
                      </c:pt>
                      <c:pt idx="121">
                        <c:v>57</c:v>
                      </c:pt>
                      <c:pt idx="122">
                        <c:v>54</c:v>
                      </c:pt>
                      <c:pt idx="123">
                        <c:v>51</c:v>
                      </c:pt>
                      <c:pt idx="124">
                        <c:v>51</c:v>
                      </c:pt>
                      <c:pt idx="125">
                        <c:v>54</c:v>
                      </c:pt>
                      <c:pt idx="126">
                        <c:v>55</c:v>
                      </c:pt>
                      <c:pt idx="127">
                        <c:v>56</c:v>
                      </c:pt>
                      <c:pt idx="128">
                        <c:v>57</c:v>
                      </c:pt>
                      <c:pt idx="129">
                        <c:v>55</c:v>
                      </c:pt>
                      <c:pt idx="130">
                        <c:v>54</c:v>
                      </c:pt>
                      <c:pt idx="131">
                        <c:v>56</c:v>
                      </c:pt>
                      <c:pt idx="132">
                        <c:v>55</c:v>
                      </c:pt>
                      <c:pt idx="133">
                        <c:v>57</c:v>
                      </c:pt>
                      <c:pt idx="134">
                        <c:v>56</c:v>
                      </c:pt>
                      <c:pt idx="135">
                        <c:v>57</c:v>
                      </c:pt>
                      <c:pt idx="136">
                        <c:v>53</c:v>
                      </c:pt>
                      <c:pt idx="137">
                        <c:v>50</c:v>
                      </c:pt>
                      <c:pt idx="138">
                        <c:v>49</c:v>
                      </c:pt>
                      <c:pt idx="139">
                        <c:v>52</c:v>
                      </c:pt>
                      <c:pt idx="140">
                        <c:v>52</c:v>
                      </c:pt>
                      <c:pt idx="141">
                        <c:v>53</c:v>
                      </c:pt>
                      <c:pt idx="142">
                        <c:v>52</c:v>
                      </c:pt>
                      <c:pt idx="143">
                        <c:v>52</c:v>
                      </c:pt>
                      <c:pt idx="144">
                        <c:v>52</c:v>
                      </c:pt>
                      <c:pt idx="145">
                        <c:v>52</c:v>
                      </c:pt>
                      <c:pt idx="146">
                        <c:v>42</c:v>
                      </c:pt>
                      <c:pt idx="147">
                        <c:v>42</c:v>
                      </c:pt>
                      <c:pt idx="148">
                        <c:v>48</c:v>
                      </c:pt>
                      <c:pt idx="149">
                        <c:v>50</c:v>
                      </c:pt>
                      <c:pt idx="150">
                        <c:v>50</c:v>
                      </c:pt>
                      <c:pt idx="151">
                        <c:v>50</c:v>
                      </c:pt>
                      <c:pt idx="152">
                        <c:v>52</c:v>
                      </c:pt>
                      <c:pt idx="153">
                        <c:v>52</c:v>
                      </c:pt>
                      <c:pt idx="154">
                        <c:v>52</c:v>
                      </c:pt>
                      <c:pt idx="155">
                        <c:v>52</c:v>
                      </c:pt>
                      <c:pt idx="156">
                        <c:v>53</c:v>
                      </c:pt>
                      <c:pt idx="157">
                        <c:v>52</c:v>
                      </c:pt>
                      <c:pt idx="158">
                        <c:v>51</c:v>
                      </c:pt>
                      <c:pt idx="159">
                        <c:v>54</c:v>
                      </c:pt>
                      <c:pt idx="160">
                        <c:v>60</c:v>
                      </c:pt>
                      <c:pt idx="161">
                        <c:v>60</c:v>
                      </c:pt>
                      <c:pt idx="162">
                        <c:v>55</c:v>
                      </c:pt>
                      <c:pt idx="163">
                        <c:v>55</c:v>
                      </c:pt>
                      <c:pt idx="164">
                        <c:v>54</c:v>
                      </c:pt>
                      <c:pt idx="165">
                        <c:v>54</c:v>
                      </c:pt>
                      <c:pt idx="166">
                        <c:v>59</c:v>
                      </c:pt>
                      <c:pt idx="167">
                        <c:v>60</c:v>
                      </c:pt>
                      <c:pt idx="168">
                        <c:v>56</c:v>
                      </c:pt>
                      <c:pt idx="169">
                        <c:v>56</c:v>
                      </c:pt>
                      <c:pt idx="170">
                        <c:v>54</c:v>
                      </c:pt>
                      <c:pt idx="171">
                        <c:v>57</c:v>
                      </c:pt>
                      <c:pt idx="172">
                        <c:v>57</c:v>
                      </c:pt>
                      <c:pt idx="173">
                        <c:v>57</c:v>
                      </c:pt>
                      <c:pt idx="174">
                        <c:v>57</c:v>
                      </c:pt>
                      <c:pt idx="175">
                        <c:v>58</c:v>
                      </c:pt>
                      <c:pt idx="176">
                        <c:v>57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61</c:v>
                      </c:pt>
                      <c:pt idx="185">
                        <c:v>61</c:v>
                      </c:pt>
                      <c:pt idx="186">
                        <c:v>62</c:v>
                      </c:pt>
                      <c:pt idx="187">
                        <c:v>59</c:v>
                      </c:pt>
                      <c:pt idx="188">
                        <c:v>62</c:v>
                      </c:pt>
                      <c:pt idx="189">
                        <c:v>61</c:v>
                      </c:pt>
                      <c:pt idx="190">
                        <c:v>53</c:v>
                      </c:pt>
                      <c:pt idx="191">
                        <c:v>51</c:v>
                      </c:pt>
                      <c:pt idx="192">
                        <c:v>49</c:v>
                      </c:pt>
                      <c:pt idx="193">
                        <c:v>51</c:v>
                      </c:pt>
                      <c:pt idx="194">
                        <c:v>47</c:v>
                      </c:pt>
                      <c:pt idx="195">
                        <c:v>47</c:v>
                      </c:pt>
                      <c:pt idx="196">
                        <c:v>52</c:v>
                      </c:pt>
                      <c:pt idx="197">
                        <c:v>47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43</c:v>
                      </c:pt>
                      <c:pt idx="206">
                        <c:v>57</c:v>
                      </c:pt>
                      <c:pt idx="207">
                        <c:v>56</c:v>
                      </c:pt>
                      <c:pt idx="208">
                        <c:v>58</c:v>
                      </c:pt>
                      <c:pt idx="209">
                        <c:v>56</c:v>
                      </c:pt>
                      <c:pt idx="210">
                        <c:v>57</c:v>
                      </c:pt>
                      <c:pt idx="211">
                        <c:v>58</c:v>
                      </c:pt>
                      <c:pt idx="212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FF3-40D7-98E8-2BF37359587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worksheet!$K$173:$K$385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66.974883351533805</c:v>
                      </c:pt>
                      <c:pt idx="1">
                        <c:v>67.740295840365306</c:v>
                      </c:pt>
                      <c:pt idx="2">
                        <c:v>65.328601211158499</c:v>
                      </c:pt>
                      <c:pt idx="3">
                        <c:v>65.439193884642094</c:v>
                      </c:pt>
                      <c:pt idx="4">
                        <c:v>67.405738111784004</c:v>
                      </c:pt>
                      <c:pt idx="5">
                        <c:v>65.874218207088305</c:v>
                      </c:pt>
                      <c:pt idx="6">
                        <c:v>65.069790529137293</c:v>
                      </c:pt>
                      <c:pt idx="7">
                        <c:v>68.429961282636796</c:v>
                      </c:pt>
                      <c:pt idx="8">
                        <c:v>66.250868658790793</c:v>
                      </c:pt>
                      <c:pt idx="9">
                        <c:v>67.247294748337097</c:v>
                      </c:pt>
                      <c:pt idx="10">
                        <c:v>66.473940236275197</c:v>
                      </c:pt>
                      <c:pt idx="11">
                        <c:v>67.722128462225797</c:v>
                      </c:pt>
                      <c:pt idx="12">
                        <c:v>67.450213441874297</c:v>
                      </c:pt>
                      <c:pt idx="13">
                        <c:v>67.065918792812496</c:v>
                      </c:pt>
                      <c:pt idx="14">
                        <c:v>67.682616896654395</c:v>
                      </c:pt>
                      <c:pt idx="15">
                        <c:v>66.314702670505298</c:v>
                      </c:pt>
                      <c:pt idx="16">
                        <c:v>66.314702670505298</c:v>
                      </c:pt>
                      <c:pt idx="17">
                        <c:v>66.986002184056403</c:v>
                      </c:pt>
                      <c:pt idx="18">
                        <c:v>67.538965551474206</c:v>
                      </c:pt>
                      <c:pt idx="19">
                        <c:v>67.604983619577098</c:v>
                      </c:pt>
                      <c:pt idx="20">
                        <c:v>66.267447632284302</c:v>
                      </c:pt>
                      <c:pt idx="21">
                        <c:v>65.952943512359795</c:v>
                      </c:pt>
                      <c:pt idx="22">
                        <c:v>65.952943512359795</c:v>
                      </c:pt>
                      <c:pt idx="23">
                        <c:v>68.020748535689506</c:v>
                      </c:pt>
                      <c:pt idx="24">
                        <c:v>67.091035441278706</c:v>
                      </c:pt>
                      <c:pt idx="25">
                        <c:v>65.687580661173399</c:v>
                      </c:pt>
                      <c:pt idx="26">
                        <c:v>65.687580661173399</c:v>
                      </c:pt>
                      <c:pt idx="27">
                        <c:v>67.304874416757698</c:v>
                      </c:pt>
                      <c:pt idx="28">
                        <c:v>67.254144743373402</c:v>
                      </c:pt>
                      <c:pt idx="29">
                        <c:v>67.254144743373402</c:v>
                      </c:pt>
                      <c:pt idx="30">
                        <c:v>64.983718852377606</c:v>
                      </c:pt>
                      <c:pt idx="31">
                        <c:v>65.592077831827694</c:v>
                      </c:pt>
                      <c:pt idx="32">
                        <c:v>67.840067507197503</c:v>
                      </c:pt>
                      <c:pt idx="33">
                        <c:v>67.840067507197503</c:v>
                      </c:pt>
                      <c:pt idx="34">
                        <c:v>67.291372977265993</c:v>
                      </c:pt>
                      <c:pt idx="35">
                        <c:v>67.060557927131896</c:v>
                      </c:pt>
                      <c:pt idx="36">
                        <c:v>66.769681326317894</c:v>
                      </c:pt>
                      <c:pt idx="37">
                        <c:v>66.845626923458795</c:v>
                      </c:pt>
                      <c:pt idx="38">
                        <c:v>65.545219894768195</c:v>
                      </c:pt>
                      <c:pt idx="39">
                        <c:v>66.920281941824697</c:v>
                      </c:pt>
                      <c:pt idx="40">
                        <c:v>66.920281941824697</c:v>
                      </c:pt>
                      <c:pt idx="41">
                        <c:v>67.283033852873999</c:v>
                      </c:pt>
                      <c:pt idx="42">
                        <c:v>67.475330090340506</c:v>
                      </c:pt>
                      <c:pt idx="43">
                        <c:v>68.151394817829797</c:v>
                      </c:pt>
                      <c:pt idx="44">
                        <c:v>64.6191799861015</c:v>
                      </c:pt>
                      <c:pt idx="45">
                        <c:v>64.436017075349994</c:v>
                      </c:pt>
                      <c:pt idx="46">
                        <c:v>64.436017075349994</c:v>
                      </c:pt>
                      <c:pt idx="47">
                        <c:v>64.436017075349994</c:v>
                      </c:pt>
                      <c:pt idx="48">
                        <c:v>62.940732651643003</c:v>
                      </c:pt>
                      <c:pt idx="49">
                        <c:v>55.256924451503998</c:v>
                      </c:pt>
                      <c:pt idx="50">
                        <c:v>58.484463417055501</c:v>
                      </c:pt>
                      <c:pt idx="51">
                        <c:v>65.560806115357906</c:v>
                      </c:pt>
                      <c:pt idx="52">
                        <c:v>65.560806115357906</c:v>
                      </c:pt>
                      <c:pt idx="53">
                        <c:v>65.560806115357906</c:v>
                      </c:pt>
                      <c:pt idx="54">
                        <c:v>65.617095205003494</c:v>
                      </c:pt>
                      <c:pt idx="55">
                        <c:v>61.198550580760397</c:v>
                      </c:pt>
                      <c:pt idx="56">
                        <c:v>63.691948773950202</c:v>
                      </c:pt>
                      <c:pt idx="57">
                        <c:v>65.538369899732004</c:v>
                      </c:pt>
                      <c:pt idx="58">
                        <c:v>65.449717065422405</c:v>
                      </c:pt>
                      <c:pt idx="59">
                        <c:v>65.449717065422405</c:v>
                      </c:pt>
                      <c:pt idx="60">
                        <c:v>64.311327310632393</c:v>
                      </c:pt>
                      <c:pt idx="61">
                        <c:v>63.892782686389403</c:v>
                      </c:pt>
                      <c:pt idx="62">
                        <c:v>63.695621959694201</c:v>
                      </c:pt>
                      <c:pt idx="63">
                        <c:v>64.199841159535396</c:v>
                      </c:pt>
                      <c:pt idx="64">
                        <c:v>65.108408617095193</c:v>
                      </c:pt>
                      <c:pt idx="65">
                        <c:v>65.122604983619595</c:v>
                      </c:pt>
                      <c:pt idx="66">
                        <c:v>65.122604983619595</c:v>
                      </c:pt>
                      <c:pt idx="67">
                        <c:v>66.119726000198597</c:v>
                      </c:pt>
                      <c:pt idx="68">
                        <c:v>64.636354611337197</c:v>
                      </c:pt>
                      <c:pt idx="69">
                        <c:v>64.149210761441495</c:v>
                      </c:pt>
                      <c:pt idx="70">
                        <c:v>64.975379727985697</c:v>
                      </c:pt>
                      <c:pt idx="71">
                        <c:v>64.252457063436907</c:v>
                      </c:pt>
                      <c:pt idx="72">
                        <c:v>63.174724511069201</c:v>
                      </c:pt>
                      <c:pt idx="73">
                        <c:v>63.7014792018267</c:v>
                      </c:pt>
                      <c:pt idx="74">
                        <c:v>63.7014792018267</c:v>
                      </c:pt>
                      <c:pt idx="75">
                        <c:v>62.637347364241002</c:v>
                      </c:pt>
                      <c:pt idx="76">
                        <c:v>62.404646083589803</c:v>
                      </c:pt>
                      <c:pt idx="77">
                        <c:v>66.630100268043293</c:v>
                      </c:pt>
                      <c:pt idx="78">
                        <c:v>66.630100268043293</c:v>
                      </c:pt>
                      <c:pt idx="79">
                        <c:v>65.697011813759602</c:v>
                      </c:pt>
                      <c:pt idx="80">
                        <c:v>68.026605777821899</c:v>
                      </c:pt>
                      <c:pt idx="81">
                        <c:v>65.863297925146398</c:v>
                      </c:pt>
                      <c:pt idx="82">
                        <c:v>66.2785664648069</c:v>
                      </c:pt>
                      <c:pt idx="83">
                        <c:v>66.2785664648069</c:v>
                      </c:pt>
                      <c:pt idx="84">
                        <c:v>66.2785664648069</c:v>
                      </c:pt>
                      <c:pt idx="85">
                        <c:v>60.164598431450401</c:v>
                      </c:pt>
                      <c:pt idx="86">
                        <c:v>62.958900029782598</c:v>
                      </c:pt>
                      <c:pt idx="87">
                        <c:v>62.471656904596401</c:v>
                      </c:pt>
                      <c:pt idx="88">
                        <c:v>64.581852476918499</c:v>
                      </c:pt>
                      <c:pt idx="89">
                        <c:v>66.051523875707304</c:v>
                      </c:pt>
                      <c:pt idx="90">
                        <c:v>66.051523875707304</c:v>
                      </c:pt>
                      <c:pt idx="91">
                        <c:v>66.617790132036106</c:v>
                      </c:pt>
                      <c:pt idx="92">
                        <c:v>65.1209173036831</c:v>
                      </c:pt>
                      <c:pt idx="93">
                        <c:v>65.468777921175402</c:v>
                      </c:pt>
                      <c:pt idx="94">
                        <c:v>65.468777921175402</c:v>
                      </c:pt>
                      <c:pt idx="95">
                        <c:v>64.170058572421297</c:v>
                      </c:pt>
                      <c:pt idx="96">
                        <c:v>66.557033654323405</c:v>
                      </c:pt>
                      <c:pt idx="97">
                        <c:v>66.864687779211707</c:v>
                      </c:pt>
                      <c:pt idx="98">
                        <c:v>66.864687779211707</c:v>
                      </c:pt>
                      <c:pt idx="99">
                        <c:v>66.727985704358204</c:v>
                      </c:pt>
                      <c:pt idx="100">
                        <c:v>66.846818226943299</c:v>
                      </c:pt>
                      <c:pt idx="101">
                        <c:v>66.846818226943299</c:v>
                      </c:pt>
                      <c:pt idx="102">
                        <c:v>66.846818226943299</c:v>
                      </c:pt>
                      <c:pt idx="103">
                        <c:v>66.186041894172504</c:v>
                      </c:pt>
                      <c:pt idx="104">
                        <c:v>64.901419636652406</c:v>
                      </c:pt>
                      <c:pt idx="105">
                        <c:v>64.901419636652406</c:v>
                      </c:pt>
                      <c:pt idx="106">
                        <c:v>64.514841655911795</c:v>
                      </c:pt>
                      <c:pt idx="107">
                        <c:v>64.931400774347296</c:v>
                      </c:pt>
                      <c:pt idx="108">
                        <c:v>64.931400774347296</c:v>
                      </c:pt>
                      <c:pt idx="109">
                        <c:v>66.029087660081402</c:v>
                      </c:pt>
                      <c:pt idx="110">
                        <c:v>66.029087660081402</c:v>
                      </c:pt>
                      <c:pt idx="111">
                        <c:v>65.708428472153301</c:v>
                      </c:pt>
                      <c:pt idx="112">
                        <c:v>64.400079420232302</c:v>
                      </c:pt>
                      <c:pt idx="113">
                        <c:v>64.3507396009133</c:v>
                      </c:pt>
                      <c:pt idx="114">
                        <c:v>65.703166881763096</c:v>
                      </c:pt>
                      <c:pt idx="115">
                        <c:v>65.488930805122607</c:v>
                      </c:pt>
                      <c:pt idx="116">
                        <c:v>65.765412488831501</c:v>
                      </c:pt>
                      <c:pt idx="117">
                        <c:v>66.211654919090606</c:v>
                      </c:pt>
                      <c:pt idx="118">
                        <c:v>66.211654919090606</c:v>
                      </c:pt>
                      <c:pt idx="119">
                        <c:v>66.805122604983595</c:v>
                      </c:pt>
                      <c:pt idx="120">
                        <c:v>67.483867765313207</c:v>
                      </c:pt>
                      <c:pt idx="121">
                        <c:v>65.710016876799401</c:v>
                      </c:pt>
                      <c:pt idx="122">
                        <c:v>65.545021344187404</c:v>
                      </c:pt>
                      <c:pt idx="123">
                        <c:v>65.545021344187404</c:v>
                      </c:pt>
                      <c:pt idx="124">
                        <c:v>64.638439392435203</c:v>
                      </c:pt>
                      <c:pt idx="125">
                        <c:v>64.246103444852594</c:v>
                      </c:pt>
                      <c:pt idx="126">
                        <c:v>64.246103444852594</c:v>
                      </c:pt>
                      <c:pt idx="127">
                        <c:v>63.640722724113999</c:v>
                      </c:pt>
                      <c:pt idx="128">
                        <c:v>62.338230914325401</c:v>
                      </c:pt>
                      <c:pt idx="129">
                        <c:v>62.338230914325401</c:v>
                      </c:pt>
                      <c:pt idx="130">
                        <c:v>62.338230914325401</c:v>
                      </c:pt>
                      <c:pt idx="131">
                        <c:v>62.292167179589001</c:v>
                      </c:pt>
                      <c:pt idx="132">
                        <c:v>58.134716569045999</c:v>
                      </c:pt>
                      <c:pt idx="133">
                        <c:v>61.830437804030602</c:v>
                      </c:pt>
                      <c:pt idx="134">
                        <c:v>61.772063933287001</c:v>
                      </c:pt>
                      <c:pt idx="135">
                        <c:v>60.7515139481783</c:v>
                      </c:pt>
                      <c:pt idx="136">
                        <c:v>64.6074655018366</c:v>
                      </c:pt>
                      <c:pt idx="137">
                        <c:v>64.6074655018366</c:v>
                      </c:pt>
                      <c:pt idx="138">
                        <c:v>63.027201429564201</c:v>
                      </c:pt>
                      <c:pt idx="139">
                        <c:v>64.336443959098602</c:v>
                      </c:pt>
                      <c:pt idx="140">
                        <c:v>64.336443959098602</c:v>
                      </c:pt>
                      <c:pt idx="141">
                        <c:v>64.336443959098602</c:v>
                      </c:pt>
                      <c:pt idx="142">
                        <c:v>61.871041397796098</c:v>
                      </c:pt>
                      <c:pt idx="143">
                        <c:v>61.871041397796098</c:v>
                      </c:pt>
                      <c:pt idx="144">
                        <c:v>61.871041397796098</c:v>
                      </c:pt>
                      <c:pt idx="145">
                        <c:v>64.760746550183697</c:v>
                      </c:pt>
                      <c:pt idx="146">
                        <c:v>65.642807505211906</c:v>
                      </c:pt>
                      <c:pt idx="147">
                        <c:v>65.642807505211906</c:v>
                      </c:pt>
                      <c:pt idx="148">
                        <c:v>67.252556338727302</c:v>
                      </c:pt>
                      <c:pt idx="149">
                        <c:v>66.064926039908698</c:v>
                      </c:pt>
                      <c:pt idx="150">
                        <c:v>65.634269830239205</c:v>
                      </c:pt>
                      <c:pt idx="151">
                        <c:v>64.868758066117294</c:v>
                      </c:pt>
                      <c:pt idx="152">
                        <c:v>65.509580065521703</c:v>
                      </c:pt>
                      <c:pt idx="153">
                        <c:v>66.090936165988296</c:v>
                      </c:pt>
                      <c:pt idx="154">
                        <c:v>64.953142062940501</c:v>
                      </c:pt>
                      <c:pt idx="155">
                        <c:v>64.471656904596401</c:v>
                      </c:pt>
                      <c:pt idx="156">
                        <c:v>65.746450908368899</c:v>
                      </c:pt>
                      <c:pt idx="157">
                        <c:v>64.549985108706394</c:v>
                      </c:pt>
                      <c:pt idx="158">
                        <c:v>64.549985108706394</c:v>
                      </c:pt>
                      <c:pt idx="159">
                        <c:v>65.154174525960499</c:v>
                      </c:pt>
                      <c:pt idx="160">
                        <c:v>64.974188424501094</c:v>
                      </c:pt>
                      <c:pt idx="161">
                        <c:v>64.974188424501094</c:v>
                      </c:pt>
                      <c:pt idx="162">
                        <c:v>64.004963764519005</c:v>
                      </c:pt>
                      <c:pt idx="163">
                        <c:v>63.289784572619901</c:v>
                      </c:pt>
                      <c:pt idx="164">
                        <c:v>63.289784572619901</c:v>
                      </c:pt>
                      <c:pt idx="165">
                        <c:v>63.289784572619901</c:v>
                      </c:pt>
                      <c:pt idx="166">
                        <c:v>64.101856447930103</c:v>
                      </c:pt>
                      <c:pt idx="167">
                        <c:v>64.101856447930103</c:v>
                      </c:pt>
                      <c:pt idx="168">
                        <c:v>64.101856447930103</c:v>
                      </c:pt>
                      <c:pt idx="169">
                        <c:v>64.101856447930103</c:v>
                      </c:pt>
                      <c:pt idx="170">
                        <c:v>63.073066613719803</c:v>
                      </c:pt>
                      <c:pt idx="171">
                        <c:v>60.031370991760099</c:v>
                      </c:pt>
                      <c:pt idx="172">
                        <c:v>60.031370991760099</c:v>
                      </c:pt>
                      <c:pt idx="173">
                        <c:v>60.031370991760099</c:v>
                      </c:pt>
                      <c:pt idx="174">
                        <c:v>59.6804328402661</c:v>
                      </c:pt>
                      <c:pt idx="175">
                        <c:v>61.274992554353197</c:v>
                      </c:pt>
                      <c:pt idx="176">
                        <c:v>61.693636453886597</c:v>
                      </c:pt>
                      <c:pt idx="177">
                        <c:v>61.693636453886597</c:v>
                      </c:pt>
                      <c:pt idx="178">
                        <c:v>62.4732453092425</c:v>
                      </c:pt>
                      <c:pt idx="179">
                        <c:v>60.996128263675203</c:v>
                      </c:pt>
                      <c:pt idx="180">
                        <c:v>66.004169562195997</c:v>
                      </c:pt>
                      <c:pt idx="181">
                        <c:v>66.004169562195997</c:v>
                      </c:pt>
                      <c:pt idx="182">
                        <c:v>66.004169562195997</c:v>
                      </c:pt>
                      <c:pt idx="183">
                        <c:v>65.088057182567297</c:v>
                      </c:pt>
                      <c:pt idx="184">
                        <c:v>66.383599722029203</c:v>
                      </c:pt>
                      <c:pt idx="185">
                        <c:v>67.413283033852906</c:v>
                      </c:pt>
                      <c:pt idx="186">
                        <c:v>67.492603990866698</c:v>
                      </c:pt>
                      <c:pt idx="187">
                        <c:v>65.915913829047994</c:v>
                      </c:pt>
                      <c:pt idx="188">
                        <c:v>68.428174327409906</c:v>
                      </c:pt>
                      <c:pt idx="189">
                        <c:v>66.419537377146796</c:v>
                      </c:pt>
                      <c:pt idx="190">
                        <c:v>68.413779410304798</c:v>
                      </c:pt>
                      <c:pt idx="191">
                        <c:v>67.027300704854596</c:v>
                      </c:pt>
                      <c:pt idx="192">
                        <c:v>67.027300704854596</c:v>
                      </c:pt>
                      <c:pt idx="193">
                        <c:v>68.797875508785907</c:v>
                      </c:pt>
                      <c:pt idx="194">
                        <c:v>68.188623051722402</c:v>
                      </c:pt>
                      <c:pt idx="195">
                        <c:v>68.188623051722402</c:v>
                      </c:pt>
                      <c:pt idx="196">
                        <c:v>67.007445646778507</c:v>
                      </c:pt>
                      <c:pt idx="197">
                        <c:v>58.862503722823398</c:v>
                      </c:pt>
                      <c:pt idx="198">
                        <c:v>43.838578377841799</c:v>
                      </c:pt>
                      <c:pt idx="199">
                        <c:v>57.5736126278169</c:v>
                      </c:pt>
                      <c:pt idx="200">
                        <c:v>64.4561699592971</c:v>
                      </c:pt>
                      <c:pt idx="201">
                        <c:v>65.191799861014601</c:v>
                      </c:pt>
                      <c:pt idx="202">
                        <c:v>66.070584731460301</c:v>
                      </c:pt>
                      <c:pt idx="203">
                        <c:v>62.5294351235977</c:v>
                      </c:pt>
                      <c:pt idx="204">
                        <c:v>62.134617293755603</c:v>
                      </c:pt>
                      <c:pt idx="205">
                        <c:v>61.928323240345499</c:v>
                      </c:pt>
                      <c:pt idx="206">
                        <c:v>61.7390052615904</c:v>
                      </c:pt>
                      <c:pt idx="207">
                        <c:v>64.093517323538194</c:v>
                      </c:pt>
                      <c:pt idx="208">
                        <c:v>53.275985307257002</c:v>
                      </c:pt>
                      <c:pt idx="209">
                        <c:v>63.309639630695898</c:v>
                      </c:pt>
                      <c:pt idx="210">
                        <c:v>62.538568450312702</c:v>
                      </c:pt>
                      <c:pt idx="211">
                        <c:v>62.976968132631796</c:v>
                      </c:pt>
                      <c:pt idx="212">
                        <c:v>37.132731063238403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worksheet!$P$173:$P$385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57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58</c:v>
                      </c:pt>
                      <c:pt idx="28">
                        <c:v>58</c:v>
                      </c:pt>
                      <c:pt idx="29">
                        <c:v>58</c:v>
                      </c:pt>
                      <c:pt idx="30">
                        <c:v>58</c:v>
                      </c:pt>
                      <c:pt idx="31">
                        <c:v>58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58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62</c:v>
                      </c:pt>
                      <c:pt idx="42">
                        <c:v>62</c:v>
                      </c:pt>
                      <c:pt idx="43">
                        <c:v>58</c:v>
                      </c:pt>
                      <c:pt idx="44">
                        <c:v>57</c:v>
                      </c:pt>
                      <c:pt idx="45">
                        <c:v>57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57</c:v>
                      </c:pt>
                      <c:pt idx="52">
                        <c:v>57</c:v>
                      </c:pt>
                      <c:pt idx="53">
                        <c:v>57</c:v>
                      </c:pt>
                      <c:pt idx="54">
                        <c:v>57</c:v>
                      </c:pt>
                      <c:pt idx="55">
                        <c:v>57</c:v>
                      </c:pt>
                      <c:pt idx="56">
                        <c:v>57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58</c:v>
                      </c:pt>
                      <c:pt idx="60">
                        <c:v>53</c:v>
                      </c:pt>
                      <c:pt idx="61">
                        <c:v>53</c:v>
                      </c:pt>
                      <c:pt idx="62">
                        <c:v>53</c:v>
                      </c:pt>
                      <c:pt idx="63">
                        <c:v>53</c:v>
                      </c:pt>
                      <c:pt idx="64">
                        <c:v>53</c:v>
                      </c:pt>
                      <c:pt idx="65">
                        <c:v>53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58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62</c:v>
                      </c:pt>
                      <c:pt idx="88">
                        <c:v>62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57</c:v>
                      </c:pt>
                      <c:pt idx="95">
                        <c:v>57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58</c:v>
                      </c:pt>
                      <c:pt idx="100">
                        <c:v>58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58</c:v>
                      </c:pt>
                      <c:pt idx="105">
                        <c:v>58</c:v>
                      </c:pt>
                      <c:pt idx="106">
                        <c:v>58</c:v>
                      </c:pt>
                      <c:pt idx="107">
                        <c:v>58</c:v>
                      </c:pt>
                      <c:pt idx="108">
                        <c:v>58</c:v>
                      </c:pt>
                      <c:pt idx="109">
                        <c:v>57</c:v>
                      </c:pt>
                      <c:pt idx="110">
                        <c:v>58</c:v>
                      </c:pt>
                      <c:pt idx="111">
                        <c:v>58</c:v>
                      </c:pt>
                      <c:pt idx="112">
                        <c:v>58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58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55</c:v>
                      </c:pt>
                      <c:pt idx="130">
                        <c:v>55</c:v>
                      </c:pt>
                      <c:pt idx="131">
                        <c:v>57</c:v>
                      </c:pt>
                      <c:pt idx="132">
                        <c:v>56</c:v>
                      </c:pt>
                      <c:pt idx="133">
                        <c:v>58</c:v>
                      </c:pt>
                      <c:pt idx="134">
                        <c:v>58</c:v>
                      </c:pt>
                      <c:pt idx="135">
                        <c:v>58</c:v>
                      </c:pt>
                      <c:pt idx="136">
                        <c:v>53</c:v>
                      </c:pt>
                      <c:pt idx="137">
                        <c:v>53</c:v>
                      </c:pt>
                      <c:pt idx="138">
                        <c:v>53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54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51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52</c:v>
                      </c:pt>
                      <c:pt idx="154">
                        <c:v>53</c:v>
                      </c:pt>
                      <c:pt idx="155">
                        <c:v>53</c:v>
                      </c:pt>
                      <c:pt idx="156">
                        <c:v>53</c:v>
                      </c:pt>
                      <c:pt idx="157">
                        <c:v>53</c:v>
                      </c:pt>
                      <c:pt idx="158">
                        <c:v>52</c:v>
                      </c:pt>
                      <c:pt idx="159">
                        <c:v>62</c:v>
                      </c:pt>
                      <c:pt idx="160">
                        <c:v>62</c:v>
                      </c:pt>
                      <c:pt idx="161">
                        <c:v>62</c:v>
                      </c:pt>
                      <c:pt idx="162">
                        <c:v>57</c:v>
                      </c:pt>
                      <c:pt idx="163">
                        <c:v>58</c:v>
                      </c:pt>
                      <c:pt idx="164">
                        <c:v>58</c:v>
                      </c:pt>
                      <c:pt idx="165">
                        <c:v>58</c:v>
                      </c:pt>
                      <c:pt idx="166">
                        <c:v>61</c:v>
                      </c:pt>
                      <c:pt idx="167">
                        <c:v>61</c:v>
                      </c:pt>
                      <c:pt idx="168">
                        <c:v>57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58</c:v>
                      </c:pt>
                      <c:pt idx="172">
                        <c:v>58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63</c:v>
                      </c:pt>
                      <c:pt idx="185">
                        <c:v>62</c:v>
                      </c:pt>
                      <c:pt idx="186">
                        <c:v>62</c:v>
                      </c:pt>
                      <c:pt idx="187">
                        <c:v>60</c:v>
                      </c:pt>
                      <c:pt idx="188">
                        <c:v>62</c:v>
                      </c:pt>
                      <c:pt idx="189">
                        <c:v>62</c:v>
                      </c:pt>
                      <c:pt idx="190">
                        <c:v>53</c:v>
                      </c:pt>
                      <c:pt idx="191">
                        <c:v>53</c:v>
                      </c:pt>
                      <c:pt idx="192">
                        <c:v>52</c:v>
                      </c:pt>
                      <c:pt idx="193">
                        <c:v>53</c:v>
                      </c:pt>
                      <c:pt idx="194">
                        <c:v>53</c:v>
                      </c:pt>
                      <c:pt idx="195">
                        <c:v>53</c:v>
                      </c:pt>
                      <c:pt idx="196">
                        <c:v>53</c:v>
                      </c:pt>
                      <c:pt idx="197">
                        <c:v>52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62</c:v>
                      </c:pt>
                      <c:pt idx="206">
                        <c:v>62</c:v>
                      </c:pt>
                      <c:pt idx="207">
                        <c:v>57</c:v>
                      </c:pt>
                      <c:pt idx="208">
                        <c:v>58</c:v>
                      </c:pt>
                      <c:pt idx="209">
                        <c:v>58</c:v>
                      </c:pt>
                      <c:pt idx="210">
                        <c:v>58</c:v>
                      </c:pt>
                      <c:pt idx="211">
                        <c:v>58</c:v>
                      </c:pt>
                      <c:pt idx="212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FF3-40D7-98E8-2BF373595877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WB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A8E-460E-9AA7-AFE44E4AB25A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648950850481756E-2"/>
                  <c:y val="3.5786259733028007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worksheet!$H$386:$H$418</c:f>
              <c:numCache>
                <c:formatCode>0.0</c:formatCode>
                <c:ptCount val="33"/>
                <c:pt idx="0">
                  <c:v>57.534257531324997</c:v>
                </c:pt>
                <c:pt idx="1">
                  <c:v>63.358037856571599</c:v>
                </c:pt>
                <c:pt idx="2">
                  <c:v>59.7648627032791</c:v>
                </c:pt>
                <c:pt idx="3">
                  <c:v>59.473740335910399</c:v>
                </c:pt>
                <c:pt idx="4">
                  <c:v>66.640095974406805</c:v>
                </c:pt>
                <c:pt idx="5">
                  <c:v>40.659824046920797</c:v>
                </c:pt>
                <c:pt idx="6">
                  <c:v>42.038922953879002</c:v>
                </c:pt>
                <c:pt idx="7">
                  <c:v>29.225539856038399</c:v>
                </c:pt>
                <c:pt idx="8">
                  <c:v>59.6915489202879</c:v>
                </c:pt>
                <c:pt idx="9">
                  <c:v>63.405758464409502</c:v>
                </c:pt>
                <c:pt idx="10">
                  <c:v>64.209277525993102</c:v>
                </c:pt>
                <c:pt idx="11">
                  <c:v>64.209277525993102</c:v>
                </c:pt>
                <c:pt idx="12">
                  <c:v>64.209277525993102</c:v>
                </c:pt>
                <c:pt idx="13">
                  <c:v>66.102639296187704</c:v>
                </c:pt>
                <c:pt idx="14">
                  <c:v>66.454812050119997</c:v>
                </c:pt>
                <c:pt idx="15">
                  <c:v>65.693148493734995</c:v>
                </c:pt>
                <c:pt idx="16">
                  <c:v>67.9229538789656</c:v>
                </c:pt>
                <c:pt idx="17">
                  <c:v>67.9229538789656</c:v>
                </c:pt>
                <c:pt idx="18">
                  <c:v>67.9229538789656</c:v>
                </c:pt>
                <c:pt idx="19">
                  <c:v>65.709677419354804</c:v>
                </c:pt>
                <c:pt idx="20">
                  <c:v>55.785923753665699</c:v>
                </c:pt>
                <c:pt idx="21">
                  <c:v>53.5459877366036</c:v>
                </c:pt>
                <c:pt idx="22">
                  <c:v>53.5459877366036</c:v>
                </c:pt>
                <c:pt idx="23">
                  <c:v>53.5459877366036</c:v>
                </c:pt>
                <c:pt idx="24">
                  <c:v>53.5459877366036</c:v>
                </c:pt>
                <c:pt idx="25">
                  <c:v>66.331644894694705</c:v>
                </c:pt>
                <c:pt idx="26">
                  <c:v>64.297787256731496</c:v>
                </c:pt>
                <c:pt idx="27">
                  <c:v>50.852572647294103</c:v>
                </c:pt>
                <c:pt idx="28">
                  <c:v>51.8768328445748</c:v>
                </c:pt>
                <c:pt idx="29">
                  <c:v>64.369768061850195</c:v>
                </c:pt>
                <c:pt idx="30">
                  <c:v>51.880831778192501</c:v>
                </c:pt>
                <c:pt idx="31">
                  <c:v>45.433484404158897</c:v>
                </c:pt>
                <c:pt idx="32">
                  <c:v>64.388429752066102</c:v>
                </c:pt>
              </c:numCache>
            </c:numRef>
          </c:xVal>
          <c:yVal>
            <c:numRef>
              <c:f>worksheet!$M$386:$M$418</c:f>
              <c:numCache>
                <c:formatCode>0.0</c:formatCode>
                <c:ptCount val="33"/>
                <c:pt idx="0">
                  <c:v>62</c:v>
                </c:pt>
                <c:pt idx="1">
                  <c:v>62</c:v>
                </c:pt>
                <c:pt idx="2">
                  <c:v>47</c:v>
                </c:pt>
                <c:pt idx="3">
                  <c:v>37</c:v>
                </c:pt>
                <c:pt idx="4">
                  <c:v>49</c:v>
                </c:pt>
                <c:pt idx="5">
                  <c:v>40</c:v>
                </c:pt>
                <c:pt idx="6">
                  <c:v>49</c:v>
                </c:pt>
                <c:pt idx="7">
                  <c:v>53</c:v>
                </c:pt>
                <c:pt idx="8">
                  <c:v>38</c:v>
                </c:pt>
                <c:pt idx="9">
                  <c:v>40</c:v>
                </c:pt>
                <c:pt idx="10">
                  <c:v>39</c:v>
                </c:pt>
                <c:pt idx="11">
                  <c:v>46</c:v>
                </c:pt>
                <c:pt idx="12">
                  <c:v>46</c:v>
                </c:pt>
                <c:pt idx="13">
                  <c:v>44</c:v>
                </c:pt>
                <c:pt idx="14">
                  <c:v>48</c:v>
                </c:pt>
                <c:pt idx="15">
                  <c:v>51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56</c:v>
                </c:pt>
                <c:pt idx="20">
                  <c:v>56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37</c:v>
                </c:pt>
                <c:pt idx="26">
                  <c:v>42</c:v>
                </c:pt>
                <c:pt idx="27">
                  <c:v>47</c:v>
                </c:pt>
                <c:pt idx="28">
                  <c:v>45</c:v>
                </c:pt>
                <c:pt idx="29">
                  <c:v>58</c:v>
                </c:pt>
                <c:pt idx="30">
                  <c:v>53</c:v>
                </c:pt>
                <c:pt idx="31">
                  <c:v>37</c:v>
                </c:pt>
                <c:pt idx="32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A8E-460E-9AA7-AFE44E4AB25A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6938628684229539E-2"/>
                  <c:y val="-8.111268570570514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worksheet!$J$386:$J$418</c:f>
              <c:numCache>
                <c:formatCode>0.0</c:formatCode>
                <c:ptCount val="33"/>
                <c:pt idx="0">
                  <c:v>59.508740068104402</c:v>
                </c:pt>
                <c:pt idx="1">
                  <c:v>60.073779795686697</c:v>
                </c:pt>
                <c:pt idx="2">
                  <c:v>65.758683314415407</c:v>
                </c:pt>
                <c:pt idx="3">
                  <c:v>65.473779795686696</c:v>
                </c:pt>
                <c:pt idx="4">
                  <c:v>49.228603859250903</c:v>
                </c:pt>
                <c:pt idx="5">
                  <c:v>52.516912599318999</c:v>
                </c:pt>
                <c:pt idx="6">
                  <c:v>56.505561861521002</c:v>
                </c:pt>
                <c:pt idx="7">
                  <c:v>27.811123723042002</c:v>
                </c:pt>
                <c:pt idx="8">
                  <c:v>48.391600454029501</c:v>
                </c:pt>
                <c:pt idx="9">
                  <c:v>53.801589103291697</c:v>
                </c:pt>
                <c:pt idx="10">
                  <c:v>46.5139614074915</c:v>
                </c:pt>
                <c:pt idx="11">
                  <c:v>46.5139614074915</c:v>
                </c:pt>
                <c:pt idx="12">
                  <c:v>46.5139614074915</c:v>
                </c:pt>
                <c:pt idx="13">
                  <c:v>48.098751418842198</c:v>
                </c:pt>
                <c:pt idx="14">
                  <c:v>61.1214528944381</c:v>
                </c:pt>
                <c:pt idx="15">
                  <c:v>65.323723041997695</c:v>
                </c:pt>
                <c:pt idx="16">
                  <c:v>66.121906923950107</c:v>
                </c:pt>
                <c:pt idx="17">
                  <c:v>66.121906923950107</c:v>
                </c:pt>
                <c:pt idx="18">
                  <c:v>66.121906923950107</c:v>
                </c:pt>
                <c:pt idx="19">
                  <c:v>65.720544835414302</c:v>
                </c:pt>
                <c:pt idx="20">
                  <c:v>60.190692395005698</c:v>
                </c:pt>
                <c:pt idx="21">
                  <c:v>67.814982973893294</c:v>
                </c:pt>
                <c:pt idx="22">
                  <c:v>67.814982973893294</c:v>
                </c:pt>
                <c:pt idx="23">
                  <c:v>67.814982973893294</c:v>
                </c:pt>
                <c:pt idx="24">
                  <c:v>67.814982973893294</c:v>
                </c:pt>
                <c:pt idx="25">
                  <c:v>69.289443813847896</c:v>
                </c:pt>
                <c:pt idx="26">
                  <c:v>67.727128263337093</c:v>
                </c:pt>
                <c:pt idx="27">
                  <c:v>67.195459704880804</c:v>
                </c:pt>
                <c:pt idx="28">
                  <c:v>68.867196367763896</c:v>
                </c:pt>
                <c:pt idx="29">
                  <c:v>66.293984108967095</c:v>
                </c:pt>
                <c:pt idx="30">
                  <c:v>63.896708286038603</c:v>
                </c:pt>
                <c:pt idx="31">
                  <c:v>70.429738933030606</c:v>
                </c:pt>
                <c:pt idx="32">
                  <c:v>59.489897843359799</c:v>
                </c:pt>
              </c:numCache>
            </c:numRef>
          </c:xVal>
          <c:yVal>
            <c:numRef>
              <c:f>worksheet!$O$386:$O$418</c:f>
              <c:numCache>
                <c:formatCode>0.0</c:formatCode>
                <c:ptCount val="33"/>
                <c:pt idx="0">
                  <c:v>62</c:v>
                </c:pt>
                <c:pt idx="1">
                  <c:v>62</c:v>
                </c:pt>
                <c:pt idx="2">
                  <c:v>58</c:v>
                </c:pt>
                <c:pt idx="3">
                  <c:v>56</c:v>
                </c:pt>
                <c:pt idx="4">
                  <c:v>56</c:v>
                </c:pt>
                <c:pt idx="5">
                  <c:v>53</c:v>
                </c:pt>
                <c:pt idx="6">
                  <c:v>56</c:v>
                </c:pt>
                <c:pt idx="7">
                  <c:v>54</c:v>
                </c:pt>
                <c:pt idx="8">
                  <c:v>38</c:v>
                </c:pt>
                <c:pt idx="9">
                  <c:v>40</c:v>
                </c:pt>
                <c:pt idx="10">
                  <c:v>38</c:v>
                </c:pt>
                <c:pt idx="11">
                  <c:v>45</c:v>
                </c:pt>
                <c:pt idx="12">
                  <c:v>45</c:v>
                </c:pt>
                <c:pt idx="13">
                  <c:v>40</c:v>
                </c:pt>
                <c:pt idx="14">
                  <c:v>45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57</c:v>
                </c:pt>
                <c:pt idx="20">
                  <c:v>57</c:v>
                </c:pt>
                <c:pt idx="21">
                  <c:v>55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57</c:v>
                </c:pt>
                <c:pt idx="26">
                  <c:v>57</c:v>
                </c:pt>
                <c:pt idx="27">
                  <c:v>60</c:v>
                </c:pt>
                <c:pt idx="28">
                  <c:v>60</c:v>
                </c:pt>
                <c:pt idx="29">
                  <c:v>62</c:v>
                </c:pt>
                <c:pt idx="30">
                  <c:v>61</c:v>
                </c:pt>
                <c:pt idx="31">
                  <c:v>57</c:v>
                </c:pt>
                <c:pt idx="32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A8E-460E-9AA7-AFE44E4AB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worksheet!$G$386:$G$418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58.260499734183902</c:v>
                      </c:pt>
                      <c:pt idx="1">
                        <c:v>58.6214779372674</c:v>
                      </c:pt>
                      <c:pt idx="2">
                        <c:v>63.633173843700199</c:v>
                      </c:pt>
                      <c:pt idx="3">
                        <c:v>63.664540138224297</c:v>
                      </c:pt>
                      <c:pt idx="4">
                        <c:v>64.197235513025007</c:v>
                      </c:pt>
                      <c:pt idx="5">
                        <c:v>53.995215311004799</c:v>
                      </c:pt>
                      <c:pt idx="6">
                        <c:v>56.299574694311502</c:v>
                      </c:pt>
                      <c:pt idx="7">
                        <c:v>62.359914938862303</c:v>
                      </c:pt>
                      <c:pt idx="8">
                        <c:v>63.424242424242401</c:v>
                      </c:pt>
                      <c:pt idx="9">
                        <c:v>64.501860712387</c:v>
                      </c:pt>
                      <c:pt idx="10">
                        <c:v>64.930090377458797</c:v>
                      </c:pt>
                      <c:pt idx="11">
                        <c:v>64.930090377458797</c:v>
                      </c:pt>
                      <c:pt idx="12">
                        <c:v>64.930090377458797</c:v>
                      </c:pt>
                      <c:pt idx="13">
                        <c:v>65.280170122275393</c:v>
                      </c:pt>
                      <c:pt idx="14">
                        <c:v>65.627325890483803</c:v>
                      </c:pt>
                      <c:pt idx="15">
                        <c:v>65.583732057416299</c:v>
                      </c:pt>
                      <c:pt idx="16">
                        <c:v>66.599415204678394</c:v>
                      </c:pt>
                      <c:pt idx="17">
                        <c:v>66.599415204678394</c:v>
                      </c:pt>
                      <c:pt idx="18">
                        <c:v>66.599415204678394</c:v>
                      </c:pt>
                      <c:pt idx="19">
                        <c:v>65.625730994152093</c:v>
                      </c:pt>
                      <c:pt idx="20">
                        <c:v>61.0372142477406</c:v>
                      </c:pt>
                      <c:pt idx="21">
                        <c:v>64.345295055821396</c:v>
                      </c:pt>
                      <c:pt idx="22">
                        <c:v>64.345295055821396</c:v>
                      </c:pt>
                      <c:pt idx="23">
                        <c:v>64.345295055821396</c:v>
                      </c:pt>
                      <c:pt idx="24">
                        <c:v>64.345295055821396</c:v>
                      </c:pt>
                      <c:pt idx="25">
                        <c:v>66.678628389154696</c:v>
                      </c:pt>
                      <c:pt idx="26">
                        <c:v>64.917065390749599</c:v>
                      </c:pt>
                      <c:pt idx="27">
                        <c:v>63.425571504518899</c:v>
                      </c:pt>
                      <c:pt idx="28">
                        <c:v>64.703880914407193</c:v>
                      </c:pt>
                      <c:pt idx="29">
                        <c:v>66.498405103668304</c:v>
                      </c:pt>
                      <c:pt idx="30">
                        <c:v>60.893673577884101</c:v>
                      </c:pt>
                      <c:pt idx="31">
                        <c:v>67.204944178628395</c:v>
                      </c:pt>
                      <c:pt idx="32">
                        <c:v>62.292663476873997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worksheet!$L$386:$L$418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57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61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58</c:v>
                      </c:pt>
                      <c:pt idx="32">
                        <c:v>53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A8E-460E-9AA7-AFE44E4AB25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worksheet!$I$386:$I$418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56.885686007670401</c:v>
                      </c:pt>
                      <c:pt idx="1">
                        <c:v>59.303971297785502</c:v>
                      </c:pt>
                      <c:pt idx="2">
                        <c:v>64.180997154521805</c:v>
                      </c:pt>
                      <c:pt idx="3">
                        <c:v>63.656563157243603</c:v>
                      </c:pt>
                      <c:pt idx="4">
                        <c:v>65.297909192131598</c:v>
                      </c:pt>
                      <c:pt idx="5">
                        <c:v>53.887418037857202</c:v>
                      </c:pt>
                      <c:pt idx="6">
                        <c:v>57.257948781392997</c:v>
                      </c:pt>
                      <c:pt idx="7">
                        <c:v>55.665223308177701</c:v>
                      </c:pt>
                      <c:pt idx="8">
                        <c:v>62.2581962142769</c:v>
                      </c:pt>
                      <c:pt idx="9">
                        <c:v>64.715452183595204</c:v>
                      </c:pt>
                      <c:pt idx="10">
                        <c:v>64.4669058517877</c:v>
                      </c:pt>
                      <c:pt idx="11">
                        <c:v>64.4669058517877</c:v>
                      </c:pt>
                      <c:pt idx="12">
                        <c:v>64.4669058517877</c:v>
                      </c:pt>
                      <c:pt idx="13">
                        <c:v>65.270939007794098</c:v>
                      </c:pt>
                      <c:pt idx="14">
                        <c:v>65.499814425337107</c:v>
                      </c:pt>
                      <c:pt idx="15">
                        <c:v>65.704688853148596</c:v>
                      </c:pt>
                      <c:pt idx="16">
                        <c:v>66.484226153655797</c:v>
                      </c:pt>
                      <c:pt idx="17">
                        <c:v>66.484226153655797</c:v>
                      </c:pt>
                      <c:pt idx="18">
                        <c:v>66.484226153655797</c:v>
                      </c:pt>
                      <c:pt idx="19">
                        <c:v>65.863664481009494</c:v>
                      </c:pt>
                      <c:pt idx="20">
                        <c:v>58.318198688605698</c:v>
                      </c:pt>
                      <c:pt idx="21">
                        <c:v>66.244958554991996</c:v>
                      </c:pt>
                      <c:pt idx="22">
                        <c:v>66.244958554991996</c:v>
                      </c:pt>
                      <c:pt idx="23">
                        <c:v>66.244958554991996</c:v>
                      </c:pt>
                      <c:pt idx="24">
                        <c:v>66.244958554991996</c:v>
                      </c:pt>
                      <c:pt idx="25">
                        <c:v>68.144624520598796</c:v>
                      </c:pt>
                      <c:pt idx="26">
                        <c:v>66.318817270815302</c:v>
                      </c:pt>
                      <c:pt idx="27">
                        <c:v>63.7413089199555</c:v>
                      </c:pt>
                      <c:pt idx="28">
                        <c:v>64.750587653099103</c:v>
                      </c:pt>
                      <c:pt idx="29">
                        <c:v>68.207967338859305</c:v>
                      </c:pt>
                      <c:pt idx="30">
                        <c:v>61.531485834467397</c:v>
                      </c:pt>
                      <c:pt idx="31">
                        <c:v>66.415068662625302</c:v>
                      </c:pt>
                      <c:pt idx="32">
                        <c:v>65.688234566373893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worksheet!$N$386:$N$418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57</c:v>
                      </c:pt>
                      <c:pt idx="3">
                        <c:v>51</c:v>
                      </c:pt>
                      <c:pt idx="4">
                        <c:v>56</c:v>
                      </c:pt>
                      <c:pt idx="5">
                        <c:v>56</c:v>
                      </c:pt>
                      <c:pt idx="6">
                        <c:v>57</c:v>
                      </c:pt>
                      <c:pt idx="7">
                        <c:v>56</c:v>
                      </c:pt>
                      <c:pt idx="8">
                        <c:v>44</c:v>
                      </c:pt>
                      <c:pt idx="9">
                        <c:v>42</c:v>
                      </c:pt>
                      <c:pt idx="10">
                        <c:v>42</c:v>
                      </c:pt>
                      <c:pt idx="11">
                        <c:v>49</c:v>
                      </c:pt>
                      <c:pt idx="12">
                        <c:v>49</c:v>
                      </c:pt>
                      <c:pt idx="13">
                        <c:v>43</c:v>
                      </c:pt>
                      <c:pt idx="14">
                        <c:v>46</c:v>
                      </c:pt>
                      <c:pt idx="15">
                        <c:v>52</c:v>
                      </c:pt>
                      <c:pt idx="16">
                        <c:v>48</c:v>
                      </c:pt>
                      <c:pt idx="17">
                        <c:v>48</c:v>
                      </c:pt>
                      <c:pt idx="18">
                        <c:v>48</c:v>
                      </c:pt>
                      <c:pt idx="19">
                        <c:v>56</c:v>
                      </c:pt>
                      <c:pt idx="20">
                        <c:v>56</c:v>
                      </c:pt>
                      <c:pt idx="21">
                        <c:v>55</c:v>
                      </c:pt>
                      <c:pt idx="22">
                        <c:v>55</c:v>
                      </c:pt>
                      <c:pt idx="23">
                        <c:v>55</c:v>
                      </c:pt>
                      <c:pt idx="24">
                        <c:v>55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60</c:v>
                      </c:pt>
                      <c:pt idx="28">
                        <c:v>60</c:v>
                      </c:pt>
                      <c:pt idx="29">
                        <c:v>62</c:v>
                      </c:pt>
                      <c:pt idx="30">
                        <c:v>60</c:v>
                      </c:pt>
                      <c:pt idx="31">
                        <c:v>54</c:v>
                      </c:pt>
                      <c:pt idx="32">
                        <c:v>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8E-460E-9AA7-AFE44E4AB25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worksheet!$K$386:$K$418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57.955326119328902</c:v>
                      </c:pt>
                      <c:pt idx="1">
                        <c:v>55.678149508587303</c:v>
                      </c:pt>
                      <c:pt idx="2">
                        <c:v>61.779410304775098</c:v>
                      </c:pt>
                      <c:pt idx="3">
                        <c:v>62.079023131142698</c:v>
                      </c:pt>
                      <c:pt idx="4">
                        <c:v>64.555445249677405</c:v>
                      </c:pt>
                      <c:pt idx="5">
                        <c:v>53.716767596545203</c:v>
                      </c:pt>
                      <c:pt idx="6">
                        <c:v>56.537873523280098</c:v>
                      </c:pt>
                      <c:pt idx="7">
                        <c:v>61.6511466296039</c:v>
                      </c:pt>
                      <c:pt idx="8">
                        <c:v>62.853866772560302</c:v>
                      </c:pt>
                      <c:pt idx="9">
                        <c:v>63.341109897746399</c:v>
                      </c:pt>
                      <c:pt idx="10">
                        <c:v>63.461133723816097</c:v>
                      </c:pt>
                      <c:pt idx="11">
                        <c:v>63.461133723816097</c:v>
                      </c:pt>
                      <c:pt idx="12">
                        <c:v>63.461133723816097</c:v>
                      </c:pt>
                      <c:pt idx="13">
                        <c:v>64.778219001290594</c:v>
                      </c:pt>
                      <c:pt idx="14">
                        <c:v>64.532115556438001</c:v>
                      </c:pt>
                      <c:pt idx="15">
                        <c:v>64.486051821701594</c:v>
                      </c:pt>
                      <c:pt idx="16">
                        <c:v>64.8205102749926</c:v>
                      </c:pt>
                      <c:pt idx="17">
                        <c:v>64.8205102749926</c:v>
                      </c:pt>
                      <c:pt idx="18">
                        <c:v>64.8205102749926</c:v>
                      </c:pt>
                      <c:pt idx="19">
                        <c:v>63.554551772063903</c:v>
                      </c:pt>
                      <c:pt idx="20">
                        <c:v>58.915516727886398</c:v>
                      </c:pt>
                      <c:pt idx="21">
                        <c:v>64.682418346073703</c:v>
                      </c:pt>
                      <c:pt idx="22">
                        <c:v>64.682418346073703</c:v>
                      </c:pt>
                      <c:pt idx="23">
                        <c:v>64.682418346073703</c:v>
                      </c:pt>
                      <c:pt idx="24">
                        <c:v>64.682418346073703</c:v>
                      </c:pt>
                      <c:pt idx="25">
                        <c:v>66.431946788444407</c:v>
                      </c:pt>
                      <c:pt idx="26">
                        <c:v>64.823389258413599</c:v>
                      </c:pt>
                      <c:pt idx="27">
                        <c:v>62.492802541447404</c:v>
                      </c:pt>
                      <c:pt idx="28">
                        <c:v>63.284522982229703</c:v>
                      </c:pt>
                      <c:pt idx="29">
                        <c:v>67.894867467487302</c:v>
                      </c:pt>
                      <c:pt idx="30">
                        <c:v>62.3347562791621</c:v>
                      </c:pt>
                      <c:pt idx="31">
                        <c:v>67.816539263377393</c:v>
                      </c:pt>
                      <c:pt idx="32">
                        <c:v>63.927231212151298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worksheet!$P$386:$P$418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57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61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58</c:v>
                      </c:pt>
                      <c:pt idx="32">
                        <c:v>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A8E-460E-9AA7-AFE44E4AB25A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EB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2E-4658-B021-EEA236FD13A0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765118428568203E-2"/>
                  <c:y val="1.2530836012362359E-2"/>
                </c:manualLayout>
              </c:layout>
              <c:numFmt formatCode="General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worksheet!$H$419:$H$462</c:f>
              <c:numCache>
                <c:formatCode>0.0</c:formatCode>
                <c:ptCount val="44"/>
                <c:pt idx="0">
                  <c:v>66.852306051719495</c:v>
                </c:pt>
                <c:pt idx="1">
                  <c:v>64.575846440949107</c:v>
                </c:pt>
                <c:pt idx="2">
                  <c:v>64.389229538789706</c:v>
                </c:pt>
                <c:pt idx="3">
                  <c:v>59.917355371900797</c:v>
                </c:pt>
                <c:pt idx="4">
                  <c:v>64.377232737936595</c:v>
                </c:pt>
                <c:pt idx="5">
                  <c:v>64.7835243934951</c:v>
                </c:pt>
                <c:pt idx="6">
                  <c:v>61.116235670487903</c:v>
                </c:pt>
                <c:pt idx="7">
                  <c:v>55.329778725673201</c:v>
                </c:pt>
                <c:pt idx="8">
                  <c:v>50.573713676353002</c:v>
                </c:pt>
                <c:pt idx="9">
                  <c:v>46.831778192481998</c:v>
                </c:pt>
                <c:pt idx="10">
                  <c:v>46.831778192481998</c:v>
                </c:pt>
                <c:pt idx="11">
                  <c:v>52.721674220207902</c:v>
                </c:pt>
                <c:pt idx="12">
                  <c:v>57.368968275126598</c:v>
                </c:pt>
                <c:pt idx="13">
                  <c:v>57.334044254865397</c:v>
                </c:pt>
                <c:pt idx="14">
                  <c:v>56.193281791522303</c:v>
                </c:pt>
                <c:pt idx="15">
                  <c:v>56.193281791522303</c:v>
                </c:pt>
                <c:pt idx="16">
                  <c:v>56.193281791522303</c:v>
                </c:pt>
                <c:pt idx="17">
                  <c:v>61.044254865369197</c:v>
                </c:pt>
                <c:pt idx="18">
                  <c:v>61.044254865369197</c:v>
                </c:pt>
                <c:pt idx="19">
                  <c:v>61.044254865369197</c:v>
                </c:pt>
                <c:pt idx="20">
                  <c:v>61.044254865369197</c:v>
                </c:pt>
                <c:pt idx="21">
                  <c:v>61.044254865369197</c:v>
                </c:pt>
                <c:pt idx="22">
                  <c:v>61.044254865369197</c:v>
                </c:pt>
                <c:pt idx="23">
                  <c:v>59.8469741402293</c:v>
                </c:pt>
                <c:pt idx="24">
                  <c:v>58.330045321247702</c:v>
                </c:pt>
                <c:pt idx="25">
                  <c:v>42.2711276992802</c:v>
                </c:pt>
                <c:pt idx="26">
                  <c:v>59.252732604638801</c:v>
                </c:pt>
                <c:pt idx="27">
                  <c:v>56.259397494001597</c:v>
                </c:pt>
                <c:pt idx="28">
                  <c:v>66.772593974939994</c:v>
                </c:pt>
                <c:pt idx="29">
                  <c:v>65.779792055451907</c:v>
                </c:pt>
                <c:pt idx="30">
                  <c:v>65.902159424153595</c:v>
                </c:pt>
                <c:pt idx="31">
                  <c:v>65.129298853639</c:v>
                </c:pt>
                <c:pt idx="32">
                  <c:v>66.243668355105299</c:v>
                </c:pt>
                <c:pt idx="33">
                  <c:v>65.466009064249505</c:v>
                </c:pt>
                <c:pt idx="34">
                  <c:v>66.5795787789923</c:v>
                </c:pt>
                <c:pt idx="35">
                  <c:v>66.5795787789923</c:v>
                </c:pt>
                <c:pt idx="36">
                  <c:v>66.5795787789923</c:v>
                </c:pt>
                <c:pt idx="37">
                  <c:v>65.528125833111204</c:v>
                </c:pt>
                <c:pt idx="38">
                  <c:v>65.528125833111204</c:v>
                </c:pt>
                <c:pt idx="39">
                  <c:v>66.7214076246334</c:v>
                </c:pt>
                <c:pt idx="40">
                  <c:v>67.079178885630498</c:v>
                </c:pt>
                <c:pt idx="41">
                  <c:v>67.079178885630498</c:v>
                </c:pt>
                <c:pt idx="42">
                  <c:v>67.944281524926694</c:v>
                </c:pt>
                <c:pt idx="43">
                  <c:v>66.179685417222103</c:v>
                </c:pt>
              </c:numCache>
            </c:numRef>
          </c:xVal>
          <c:yVal>
            <c:numRef>
              <c:f>worksheet!$M$419:$M$462</c:f>
              <c:numCache>
                <c:formatCode>0.0</c:formatCode>
                <c:ptCount val="44"/>
                <c:pt idx="0">
                  <c:v>57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51</c:v>
                </c:pt>
                <c:pt idx="5">
                  <c:v>53</c:v>
                </c:pt>
                <c:pt idx="6">
                  <c:v>48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49</c:v>
                </c:pt>
                <c:pt idx="11">
                  <c:v>42</c:v>
                </c:pt>
                <c:pt idx="12">
                  <c:v>38</c:v>
                </c:pt>
                <c:pt idx="13">
                  <c:v>43</c:v>
                </c:pt>
                <c:pt idx="14">
                  <c:v>50</c:v>
                </c:pt>
                <c:pt idx="15">
                  <c:v>36</c:v>
                </c:pt>
                <c:pt idx="16">
                  <c:v>36</c:v>
                </c:pt>
                <c:pt idx="17">
                  <c:v>45</c:v>
                </c:pt>
                <c:pt idx="18">
                  <c:v>41</c:v>
                </c:pt>
                <c:pt idx="19">
                  <c:v>41</c:v>
                </c:pt>
                <c:pt idx="20">
                  <c:v>43</c:v>
                </c:pt>
                <c:pt idx="21">
                  <c:v>43</c:v>
                </c:pt>
                <c:pt idx="22">
                  <c:v>37</c:v>
                </c:pt>
                <c:pt idx="23">
                  <c:v>39</c:v>
                </c:pt>
                <c:pt idx="24">
                  <c:v>33</c:v>
                </c:pt>
                <c:pt idx="25">
                  <c:v>41</c:v>
                </c:pt>
                <c:pt idx="26">
                  <c:v>58</c:v>
                </c:pt>
                <c:pt idx="27">
                  <c:v>57</c:v>
                </c:pt>
                <c:pt idx="28">
                  <c:v>60</c:v>
                </c:pt>
                <c:pt idx="29">
                  <c:v>54</c:v>
                </c:pt>
                <c:pt idx="30">
                  <c:v>38</c:v>
                </c:pt>
                <c:pt idx="31">
                  <c:v>56</c:v>
                </c:pt>
                <c:pt idx="32">
                  <c:v>57</c:v>
                </c:pt>
                <c:pt idx="33">
                  <c:v>61</c:v>
                </c:pt>
                <c:pt idx="34">
                  <c:v>57</c:v>
                </c:pt>
                <c:pt idx="35">
                  <c:v>61</c:v>
                </c:pt>
                <c:pt idx="36">
                  <c:v>60</c:v>
                </c:pt>
                <c:pt idx="37">
                  <c:v>61</c:v>
                </c:pt>
                <c:pt idx="38">
                  <c:v>56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54</c:v>
                </c:pt>
                <c:pt idx="43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B2E-4658-B021-EEA236FD13A0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7.349158694348866E-2"/>
                  <c:y val="-1.982015561664259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worksheet!$J$419:$J$462</c:f>
              <c:numCache>
                <c:formatCode>0.0</c:formatCode>
                <c:ptCount val="44"/>
                <c:pt idx="0">
                  <c:v>65.3037457434733</c:v>
                </c:pt>
                <c:pt idx="1">
                  <c:v>57.224063564131697</c:v>
                </c:pt>
                <c:pt idx="2">
                  <c:v>59.021566401816102</c:v>
                </c:pt>
                <c:pt idx="3">
                  <c:v>55.058796821793401</c:v>
                </c:pt>
                <c:pt idx="4">
                  <c:v>55.582292849035198</c:v>
                </c:pt>
                <c:pt idx="5">
                  <c:v>63.365266742338299</c:v>
                </c:pt>
                <c:pt idx="6">
                  <c:v>64.491486946651506</c:v>
                </c:pt>
                <c:pt idx="7">
                  <c:v>65.263337116912595</c:v>
                </c:pt>
                <c:pt idx="8">
                  <c:v>64.466515323495997</c:v>
                </c:pt>
                <c:pt idx="9">
                  <c:v>61.943246311010199</c:v>
                </c:pt>
                <c:pt idx="10">
                  <c:v>61.943246311010199</c:v>
                </c:pt>
                <c:pt idx="11">
                  <c:v>62.132349602724197</c:v>
                </c:pt>
                <c:pt idx="12">
                  <c:v>61.548921679909199</c:v>
                </c:pt>
                <c:pt idx="13">
                  <c:v>55.788876276958</c:v>
                </c:pt>
                <c:pt idx="14">
                  <c:v>50.614982973893298</c:v>
                </c:pt>
                <c:pt idx="15">
                  <c:v>50.614982973893298</c:v>
                </c:pt>
                <c:pt idx="16">
                  <c:v>50.614982973893298</c:v>
                </c:pt>
                <c:pt idx="17">
                  <c:v>29.842451759364401</c:v>
                </c:pt>
                <c:pt idx="18">
                  <c:v>29.842451759364401</c:v>
                </c:pt>
                <c:pt idx="19">
                  <c:v>29.842451759364401</c:v>
                </c:pt>
                <c:pt idx="20">
                  <c:v>29.842451759364401</c:v>
                </c:pt>
                <c:pt idx="21">
                  <c:v>29.842451759364401</c:v>
                </c:pt>
                <c:pt idx="22">
                  <c:v>29.842451759364401</c:v>
                </c:pt>
                <c:pt idx="23">
                  <c:v>24.768217934165701</c:v>
                </c:pt>
                <c:pt idx="24">
                  <c:v>37.350056753689003</c:v>
                </c:pt>
                <c:pt idx="25">
                  <c:v>42.671736662883099</c:v>
                </c:pt>
                <c:pt idx="26">
                  <c:v>60.593416572077203</c:v>
                </c:pt>
                <c:pt idx="27">
                  <c:v>55.427695800226999</c:v>
                </c:pt>
                <c:pt idx="28">
                  <c:v>62.281044267877398</c:v>
                </c:pt>
                <c:pt idx="29">
                  <c:v>63.099886492621998</c:v>
                </c:pt>
                <c:pt idx="30">
                  <c:v>64.214074914869499</c:v>
                </c:pt>
                <c:pt idx="31">
                  <c:v>36.840181611804802</c:v>
                </c:pt>
                <c:pt idx="32">
                  <c:v>29.663337116912601</c:v>
                </c:pt>
                <c:pt idx="33">
                  <c:v>29.496027241770701</c:v>
                </c:pt>
                <c:pt idx="34">
                  <c:v>20.938706015891</c:v>
                </c:pt>
                <c:pt idx="35">
                  <c:v>20.938706015891</c:v>
                </c:pt>
                <c:pt idx="36">
                  <c:v>20.938706015891</c:v>
                </c:pt>
                <c:pt idx="37">
                  <c:v>18.082406356413198</c:v>
                </c:pt>
                <c:pt idx="38">
                  <c:v>18.082406356413198</c:v>
                </c:pt>
                <c:pt idx="39">
                  <c:v>33.924858115777504</c:v>
                </c:pt>
                <c:pt idx="40">
                  <c:v>37.414528944381402</c:v>
                </c:pt>
                <c:pt idx="41">
                  <c:v>37.414528944381402</c:v>
                </c:pt>
                <c:pt idx="42">
                  <c:v>38.675141884222498</c:v>
                </c:pt>
                <c:pt idx="43">
                  <c:v>64.453121452894393</c:v>
                </c:pt>
              </c:numCache>
            </c:numRef>
          </c:xVal>
          <c:yVal>
            <c:numRef>
              <c:f>worksheet!$O$419:$O$462</c:f>
              <c:numCache>
                <c:formatCode>0.0</c:formatCode>
                <c:ptCount val="44"/>
                <c:pt idx="0">
                  <c:v>53</c:v>
                </c:pt>
                <c:pt idx="1">
                  <c:v>54</c:v>
                </c:pt>
                <c:pt idx="2">
                  <c:v>50</c:v>
                </c:pt>
                <c:pt idx="3">
                  <c:v>58</c:v>
                </c:pt>
                <c:pt idx="4">
                  <c:v>49</c:v>
                </c:pt>
                <c:pt idx="5">
                  <c:v>53</c:v>
                </c:pt>
                <c:pt idx="6">
                  <c:v>51</c:v>
                </c:pt>
                <c:pt idx="7">
                  <c:v>54</c:v>
                </c:pt>
                <c:pt idx="8">
                  <c:v>57</c:v>
                </c:pt>
                <c:pt idx="9">
                  <c:v>57</c:v>
                </c:pt>
                <c:pt idx="10">
                  <c:v>56</c:v>
                </c:pt>
                <c:pt idx="11">
                  <c:v>53</c:v>
                </c:pt>
                <c:pt idx="12">
                  <c:v>53</c:v>
                </c:pt>
                <c:pt idx="13">
                  <c:v>55</c:v>
                </c:pt>
                <c:pt idx="14">
                  <c:v>57</c:v>
                </c:pt>
                <c:pt idx="15">
                  <c:v>49</c:v>
                </c:pt>
                <c:pt idx="16">
                  <c:v>49</c:v>
                </c:pt>
                <c:pt idx="17">
                  <c:v>52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43</c:v>
                </c:pt>
                <c:pt idx="23">
                  <c:v>43</c:v>
                </c:pt>
                <c:pt idx="24">
                  <c:v>37</c:v>
                </c:pt>
                <c:pt idx="25">
                  <c:v>41</c:v>
                </c:pt>
                <c:pt idx="26">
                  <c:v>57</c:v>
                </c:pt>
                <c:pt idx="27">
                  <c:v>53</c:v>
                </c:pt>
                <c:pt idx="28">
                  <c:v>59</c:v>
                </c:pt>
                <c:pt idx="29">
                  <c:v>58</c:v>
                </c:pt>
                <c:pt idx="30">
                  <c:v>45</c:v>
                </c:pt>
                <c:pt idx="31">
                  <c:v>56</c:v>
                </c:pt>
                <c:pt idx="32">
                  <c:v>51</c:v>
                </c:pt>
                <c:pt idx="33">
                  <c:v>54</c:v>
                </c:pt>
                <c:pt idx="34">
                  <c:v>46</c:v>
                </c:pt>
                <c:pt idx="35">
                  <c:v>57</c:v>
                </c:pt>
                <c:pt idx="36">
                  <c:v>57</c:v>
                </c:pt>
                <c:pt idx="37">
                  <c:v>54</c:v>
                </c:pt>
                <c:pt idx="38">
                  <c:v>43</c:v>
                </c:pt>
                <c:pt idx="39">
                  <c:v>44</c:v>
                </c:pt>
                <c:pt idx="40">
                  <c:v>42</c:v>
                </c:pt>
                <c:pt idx="41">
                  <c:v>42</c:v>
                </c:pt>
                <c:pt idx="42">
                  <c:v>27</c:v>
                </c:pt>
                <c:pt idx="43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B2E-4658-B021-EEA236FD1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worksheet!$G$419:$G$462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64.326156299840505</c:v>
                      </c:pt>
                      <c:pt idx="1">
                        <c:v>62.610845295055803</c:v>
                      </c:pt>
                      <c:pt idx="2">
                        <c:v>61.784157363104697</c:v>
                      </c:pt>
                      <c:pt idx="3">
                        <c:v>55.018607123870297</c:v>
                      </c:pt>
                      <c:pt idx="4">
                        <c:v>61.296916533758598</c:v>
                      </c:pt>
                      <c:pt idx="5">
                        <c:v>61.414673046251998</c:v>
                      </c:pt>
                      <c:pt idx="6">
                        <c:v>62.001594896331703</c:v>
                      </c:pt>
                      <c:pt idx="7">
                        <c:v>61.930090377458797</c:v>
                      </c:pt>
                      <c:pt idx="8">
                        <c:v>62.128389154704898</c:v>
                      </c:pt>
                      <c:pt idx="9">
                        <c:v>60.783625730994203</c:v>
                      </c:pt>
                      <c:pt idx="10">
                        <c:v>60.783625730994203</c:v>
                      </c:pt>
                      <c:pt idx="11">
                        <c:v>61.891547049441797</c:v>
                      </c:pt>
                      <c:pt idx="12">
                        <c:v>63.974747474747502</c:v>
                      </c:pt>
                      <c:pt idx="13">
                        <c:v>64.354598617756494</c:v>
                      </c:pt>
                      <c:pt idx="14">
                        <c:v>63.017012227538501</c:v>
                      </c:pt>
                      <c:pt idx="15">
                        <c:v>63.017012227538501</c:v>
                      </c:pt>
                      <c:pt idx="16">
                        <c:v>63.017012227538501</c:v>
                      </c:pt>
                      <c:pt idx="17">
                        <c:v>63.539340776182897</c:v>
                      </c:pt>
                      <c:pt idx="18">
                        <c:v>63.539340776182897</c:v>
                      </c:pt>
                      <c:pt idx="19">
                        <c:v>63.539340776182897</c:v>
                      </c:pt>
                      <c:pt idx="20">
                        <c:v>63.539340776182897</c:v>
                      </c:pt>
                      <c:pt idx="21">
                        <c:v>63.539340776182897</c:v>
                      </c:pt>
                      <c:pt idx="22">
                        <c:v>63.539340776182897</c:v>
                      </c:pt>
                      <c:pt idx="23">
                        <c:v>61.591440723019701</c:v>
                      </c:pt>
                      <c:pt idx="24">
                        <c:v>62.434875066453998</c:v>
                      </c:pt>
                      <c:pt idx="25">
                        <c:v>62.429027113237602</c:v>
                      </c:pt>
                      <c:pt idx="26">
                        <c:v>59.577884104199903</c:v>
                      </c:pt>
                      <c:pt idx="27">
                        <c:v>55.9792663476874</c:v>
                      </c:pt>
                      <c:pt idx="28">
                        <c:v>63.937001594896302</c:v>
                      </c:pt>
                      <c:pt idx="29">
                        <c:v>64.668793195109004</c:v>
                      </c:pt>
                      <c:pt idx="30">
                        <c:v>64.4566719829878</c:v>
                      </c:pt>
                      <c:pt idx="31">
                        <c:v>61.480595427963799</c:v>
                      </c:pt>
                      <c:pt idx="32">
                        <c:v>62.312333864965403</c:v>
                      </c:pt>
                      <c:pt idx="33">
                        <c:v>62.216374269005797</c:v>
                      </c:pt>
                      <c:pt idx="34">
                        <c:v>63.811536416799598</c:v>
                      </c:pt>
                      <c:pt idx="35">
                        <c:v>63.811536416799598</c:v>
                      </c:pt>
                      <c:pt idx="36">
                        <c:v>63.811536416799598</c:v>
                      </c:pt>
                      <c:pt idx="37">
                        <c:v>63.079744816586903</c:v>
                      </c:pt>
                      <c:pt idx="38">
                        <c:v>63.079744816586903</c:v>
                      </c:pt>
                      <c:pt idx="39">
                        <c:v>63.446039340776203</c:v>
                      </c:pt>
                      <c:pt idx="40">
                        <c:v>61.9572036150984</c:v>
                      </c:pt>
                      <c:pt idx="41">
                        <c:v>61.9572036150984</c:v>
                      </c:pt>
                      <c:pt idx="42">
                        <c:v>63.3931419457735</c:v>
                      </c:pt>
                      <c:pt idx="43">
                        <c:v>64.539074960127607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worksheet!$L$419:$L$462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57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62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57</c:v>
                      </c:pt>
                      <c:pt idx="39">
                        <c:v>57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B2E-4658-B021-EEA236FD13A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9825434784352528E-2"/>
                        <c:y val="3.5227756293776891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worksheet!$I$419:$I$462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65.399480390944007</c:v>
                      </c:pt>
                      <c:pt idx="1">
                        <c:v>62.109365334652999</c:v>
                      </c:pt>
                      <c:pt idx="2">
                        <c:v>61.476060868489398</c:v>
                      </c:pt>
                      <c:pt idx="3">
                        <c:v>55.4921440059384</c:v>
                      </c:pt>
                      <c:pt idx="4">
                        <c:v>62.603365087220098</c:v>
                      </c:pt>
                      <c:pt idx="5">
                        <c:v>63.496721514289199</c:v>
                      </c:pt>
                      <c:pt idx="6">
                        <c:v>64.071879252752694</c:v>
                      </c:pt>
                      <c:pt idx="7">
                        <c:v>63.851169120376099</c:v>
                      </c:pt>
                      <c:pt idx="8">
                        <c:v>63.231720895706999</c:v>
                      </c:pt>
                      <c:pt idx="9">
                        <c:v>61.263763454163097</c:v>
                      </c:pt>
                      <c:pt idx="10">
                        <c:v>61.263763454163097</c:v>
                      </c:pt>
                      <c:pt idx="11">
                        <c:v>61.6054682667327</c:v>
                      </c:pt>
                      <c:pt idx="12">
                        <c:v>64</c:v>
                      </c:pt>
                      <c:pt idx="13">
                        <c:v>63.823951503154802</c:v>
                      </c:pt>
                      <c:pt idx="14">
                        <c:v>62.0121242113077</c:v>
                      </c:pt>
                      <c:pt idx="15">
                        <c:v>62.0121242113077</c:v>
                      </c:pt>
                      <c:pt idx="16">
                        <c:v>62.0121242113077</c:v>
                      </c:pt>
                      <c:pt idx="17">
                        <c:v>59.2771248298899</c:v>
                      </c:pt>
                      <c:pt idx="18">
                        <c:v>59.2771248298899</c:v>
                      </c:pt>
                      <c:pt idx="19">
                        <c:v>59.2771248298899</c:v>
                      </c:pt>
                      <c:pt idx="20">
                        <c:v>59.2771248298899</c:v>
                      </c:pt>
                      <c:pt idx="21">
                        <c:v>59.2771248298899</c:v>
                      </c:pt>
                      <c:pt idx="22">
                        <c:v>59.2771248298899</c:v>
                      </c:pt>
                      <c:pt idx="23">
                        <c:v>56.136459235432397</c:v>
                      </c:pt>
                      <c:pt idx="24">
                        <c:v>58.2339477916615</c:v>
                      </c:pt>
                      <c:pt idx="25">
                        <c:v>58.754794012124201</c:v>
                      </c:pt>
                      <c:pt idx="26">
                        <c:v>62.183471483360101</c:v>
                      </c:pt>
                      <c:pt idx="27">
                        <c:v>58.253989855251803</c:v>
                      </c:pt>
                      <c:pt idx="28">
                        <c:v>65.025238154150699</c:v>
                      </c:pt>
                      <c:pt idx="29">
                        <c:v>65.075219596684406</c:v>
                      </c:pt>
                      <c:pt idx="30">
                        <c:v>66.157985896325599</c:v>
                      </c:pt>
                      <c:pt idx="31">
                        <c:v>64.975380428058898</c:v>
                      </c:pt>
                      <c:pt idx="32">
                        <c:v>65.760979834219995</c:v>
                      </c:pt>
                      <c:pt idx="33">
                        <c:v>64.504391933687998</c:v>
                      </c:pt>
                      <c:pt idx="34">
                        <c:v>65.838302610416903</c:v>
                      </c:pt>
                      <c:pt idx="35">
                        <c:v>65.838302610416903</c:v>
                      </c:pt>
                      <c:pt idx="36">
                        <c:v>65.838302610416903</c:v>
                      </c:pt>
                      <c:pt idx="37">
                        <c:v>64.047754546579199</c:v>
                      </c:pt>
                      <c:pt idx="38">
                        <c:v>64.047754546579199</c:v>
                      </c:pt>
                      <c:pt idx="39">
                        <c:v>65.748484473586501</c:v>
                      </c:pt>
                      <c:pt idx="40">
                        <c:v>64.848942224421606</c:v>
                      </c:pt>
                      <c:pt idx="41">
                        <c:v>64.848942224421606</c:v>
                      </c:pt>
                      <c:pt idx="42">
                        <c:v>64.489793393542001</c:v>
                      </c:pt>
                      <c:pt idx="43">
                        <c:v>65.927007299270102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worksheet!$N$419:$N$462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57</c:v>
                      </c:pt>
                      <c:pt idx="1">
                        <c:v>57</c:v>
                      </c:pt>
                      <c:pt idx="2">
                        <c:v>57</c:v>
                      </c:pt>
                      <c:pt idx="3">
                        <c:v>58</c:v>
                      </c:pt>
                      <c:pt idx="4">
                        <c:v>52</c:v>
                      </c:pt>
                      <c:pt idx="5">
                        <c:v>55</c:v>
                      </c:pt>
                      <c:pt idx="6">
                        <c:v>48</c:v>
                      </c:pt>
                      <c:pt idx="7">
                        <c:v>51</c:v>
                      </c:pt>
                      <c:pt idx="8">
                        <c:v>57</c:v>
                      </c:pt>
                      <c:pt idx="9">
                        <c:v>56</c:v>
                      </c:pt>
                      <c:pt idx="10">
                        <c:v>54</c:v>
                      </c:pt>
                      <c:pt idx="11">
                        <c:v>46</c:v>
                      </c:pt>
                      <c:pt idx="12">
                        <c:v>46</c:v>
                      </c:pt>
                      <c:pt idx="13">
                        <c:v>53</c:v>
                      </c:pt>
                      <c:pt idx="14">
                        <c:v>53</c:v>
                      </c:pt>
                      <c:pt idx="15">
                        <c:v>40</c:v>
                      </c:pt>
                      <c:pt idx="16">
                        <c:v>40</c:v>
                      </c:pt>
                      <c:pt idx="17">
                        <c:v>47</c:v>
                      </c:pt>
                      <c:pt idx="18">
                        <c:v>45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50</c:v>
                      </c:pt>
                      <c:pt idx="22">
                        <c:v>45</c:v>
                      </c:pt>
                      <c:pt idx="23">
                        <c:v>46</c:v>
                      </c:pt>
                      <c:pt idx="24">
                        <c:v>29</c:v>
                      </c:pt>
                      <c:pt idx="25">
                        <c:v>45</c:v>
                      </c:pt>
                      <c:pt idx="26">
                        <c:v>57</c:v>
                      </c:pt>
                      <c:pt idx="27">
                        <c:v>55</c:v>
                      </c:pt>
                      <c:pt idx="28">
                        <c:v>61</c:v>
                      </c:pt>
                      <c:pt idx="29">
                        <c:v>60</c:v>
                      </c:pt>
                      <c:pt idx="30">
                        <c:v>51</c:v>
                      </c:pt>
                      <c:pt idx="31">
                        <c:v>58</c:v>
                      </c:pt>
                      <c:pt idx="32">
                        <c:v>60</c:v>
                      </c:pt>
                      <c:pt idx="33">
                        <c:v>61</c:v>
                      </c:pt>
                      <c:pt idx="34">
                        <c:v>60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56</c:v>
                      </c:pt>
                      <c:pt idx="39">
                        <c:v>57</c:v>
                      </c:pt>
                      <c:pt idx="40">
                        <c:v>57</c:v>
                      </c:pt>
                      <c:pt idx="41">
                        <c:v>57</c:v>
                      </c:pt>
                      <c:pt idx="42">
                        <c:v>54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B2E-4658-B021-EEA236FD13A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6.9438050272101245E-2"/>
                        <c:y val="0.10229834288465421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worksheet!$K$419:$K$462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64.424898242827396</c:v>
                      </c:pt>
                      <c:pt idx="1">
                        <c:v>61.622753896555103</c:v>
                      </c:pt>
                      <c:pt idx="2">
                        <c:v>61.023528243820103</c:v>
                      </c:pt>
                      <c:pt idx="3">
                        <c:v>52.529534398888103</c:v>
                      </c:pt>
                      <c:pt idx="4">
                        <c:v>62.199940434825798</c:v>
                      </c:pt>
                      <c:pt idx="5">
                        <c:v>63.1408716370495</c:v>
                      </c:pt>
                      <c:pt idx="6">
                        <c:v>63.836394321453398</c:v>
                      </c:pt>
                      <c:pt idx="7">
                        <c:v>63.255534597438697</c:v>
                      </c:pt>
                      <c:pt idx="8">
                        <c:v>63.511168470167803</c:v>
                      </c:pt>
                      <c:pt idx="9">
                        <c:v>62.190012905787697</c:v>
                      </c:pt>
                      <c:pt idx="10">
                        <c:v>62.190012905787697</c:v>
                      </c:pt>
                      <c:pt idx="11">
                        <c:v>62.833614613322702</c:v>
                      </c:pt>
                      <c:pt idx="12">
                        <c:v>64.274992554353204</c:v>
                      </c:pt>
                      <c:pt idx="13">
                        <c:v>64.454283728779899</c:v>
                      </c:pt>
                      <c:pt idx="14">
                        <c:v>63.107217313610597</c:v>
                      </c:pt>
                      <c:pt idx="15">
                        <c:v>63.107217313610597</c:v>
                      </c:pt>
                      <c:pt idx="16">
                        <c:v>63.107217313610597</c:v>
                      </c:pt>
                      <c:pt idx="17">
                        <c:v>63.556140176710002</c:v>
                      </c:pt>
                      <c:pt idx="18">
                        <c:v>63.556140176710002</c:v>
                      </c:pt>
                      <c:pt idx="19">
                        <c:v>63.556140176710002</c:v>
                      </c:pt>
                      <c:pt idx="20">
                        <c:v>63.556140176710002</c:v>
                      </c:pt>
                      <c:pt idx="21">
                        <c:v>63.556140176710002</c:v>
                      </c:pt>
                      <c:pt idx="22">
                        <c:v>63.556140176710002</c:v>
                      </c:pt>
                      <c:pt idx="23">
                        <c:v>61.1076144147722</c:v>
                      </c:pt>
                      <c:pt idx="24">
                        <c:v>61.896455872133401</c:v>
                      </c:pt>
                      <c:pt idx="25">
                        <c:v>62.428075052119503</c:v>
                      </c:pt>
                      <c:pt idx="26">
                        <c:v>60.457559813362501</c:v>
                      </c:pt>
                      <c:pt idx="27">
                        <c:v>57.138389754789998</c:v>
                      </c:pt>
                      <c:pt idx="28">
                        <c:v>65.089546311923002</c:v>
                      </c:pt>
                      <c:pt idx="29">
                        <c:v>64.649756775538606</c:v>
                      </c:pt>
                      <c:pt idx="30">
                        <c:v>65.401866375459207</c:v>
                      </c:pt>
                      <c:pt idx="31">
                        <c:v>62.969323935272499</c:v>
                      </c:pt>
                      <c:pt idx="32">
                        <c:v>62.459743869750803</c:v>
                      </c:pt>
                      <c:pt idx="33">
                        <c:v>62.857440683013998</c:v>
                      </c:pt>
                      <c:pt idx="34">
                        <c:v>65.325722227737501</c:v>
                      </c:pt>
                      <c:pt idx="35">
                        <c:v>65.325722227737501</c:v>
                      </c:pt>
                      <c:pt idx="36">
                        <c:v>65.325722227737501</c:v>
                      </c:pt>
                      <c:pt idx="37">
                        <c:v>64.837883450809102</c:v>
                      </c:pt>
                      <c:pt idx="38">
                        <c:v>64.837883450809102</c:v>
                      </c:pt>
                      <c:pt idx="39">
                        <c:v>64.940136999900702</c:v>
                      </c:pt>
                      <c:pt idx="40">
                        <c:v>63.197458552566303</c:v>
                      </c:pt>
                      <c:pt idx="41">
                        <c:v>63.197458552566303</c:v>
                      </c:pt>
                      <c:pt idx="42">
                        <c:v>63.424600416956203</c:v>
                      </c:pt>
                      <c:pt idx="43">
                        <c:v>64.449319964260894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worksheet!$P$419:$P$462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57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62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57</c:v>
                      </c:pt>
                      <c:pt idx="39">
                        <c:v>57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2E-4658-B021-EEA236FD13A0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49893574822247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  <c:extLst xmlns:c15="http://schemas.microsoft.com/office/drawing/2012/chart"/>
            </c:numRef>
          </c:xVal>
          <c:yVal>
            <c:numRef>
              <c:f>worksheet!$H$2:$H$67</c:f>
              <c:numCache>
                <c:formatCode>0.0</c:formatCode>
                <c:ptCount val="66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429-4799-B28A-9AD6A44BE984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  <c:extLst xmlns:c15="http://schemas.microsoft.com/office/drawing/2012/chart"/>
            </c:numRef>
          </c:xVal>
          <c:yVal>
            <c:numRef>
              <c:f>worksheet!$J$2:$J$67</c:f>
              <c:numCache>
                <c:formatCode>0.0</c:formatCode>
                <c:ptCount val="66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29-4799-B28A-9AD6A44BE984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</c:numRef>
          </c:xVal>
          <c:yVal>
            <c:numRef>
              <c:f>worksheet!$M$2:$M$67</c:f>
              <c:numCache>
                <c:formatCode>0.0</c:formatCode>
                <c:ptCount val="66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50</c:v>
                </c:pt>
                <c:pt idx="7">
                  <c:v>49</c:v>
                </c:pt>
                <c:pt idx="8">
                  <c:v>40</c:v>
                </c:pt>
                <c:pt idx="9">
                  <c:v>43</c:v>
                </c:pt>
                <c:pt idx="10">
                  <c:v>37</c:v>
                </c:pt>
                <c:pt idx="11">
                  <c:v>42</c:v>
                </c:pt>
                <c:pt idx="12">
                  <c:v>33</c:v>
                </c:pt>
                <c:pt idx="13">
                  <c:v>18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39</c:v>
                </c:pt>
                <c:pt idx="18">
                  <c:v>42</c:v>
                </c:pt>
                <c:pt idx="19">
                  <c:v>32</c:v>
                </c:pt>
                <c:pt idx="20">
                  <c:v>36</c:v>
                </c:pt>
                <c:pt idx="21">
                  <c:v>23</c:v>
                </c:pt>
                <c:pt idx="22">
                  <c:v>14</c:v>
                </c:pt>
                <c:pt idx="23">
                  <c:v>14</c:v>
                </c:pt>
                <c:pt idx="24">
                  <c:v>37</c:v>
                </c:pt>
                <c:pt idx="25">
                  <c:v>39</c:v>
                </c:pt>
                <c:pt idx="26">
                  <c:v>49</c:v>
                </c:pt>
                <c:pt idx="27">
                  <c:v>50</c:v>
                </c:pt>
                <c:pt idx="28">
                  <c:v>52</c:v>
                </c:pt>
                <c:pt idx="29">
                  <c:v>59</c:v>
                </c:pt>
                <c:pt idx="30">
                  <c:v>52</c:v>
                </c:pt>
                <c:pt idx="31">
                  <c:v>51</c:v>
                </c:pt>
                <c:pt idx="32">
                  <c:v>42</c:v>
                </c:pt>
                <c:pt idx="33">
                  <c:v>42</c:v>
                </c:pt>
                <c:pt idx="34">
                  <c:v>42</c:v>
                </c:pt>
                <c:pt idx="35">
                  <c:v>54</c:v>
                </c:pt>
                <c:pt idx="36">
                  <c:v>44</c:v>
                </c:pt>
                <c:pt idx="37">
                  <c:v>47</c:v>
                </c:pt>
                <c:pt idx="38">
                  <c:v>47</c:v>
                </c:pt>
                <c:pt idx="39">
                  <c:v>54</c:v>
                </c:pt>
                <c:pt idx="40">
                  <c:v>50</c:v>
                </c:pt>
                <c:pt idx="41">
                  <c:v>49</c:v>
                </c:pt>
                <c:pt idx="42">
                  <c:v>51</c:v>
                </c:pt>
                <c:pt idx="43">
                  <c:v>52</c:v>
                </c:pt>
                <c:pt idx="44">
                  <c:v>51</c:v>
                </c:pt>
                <c:pt idx="45">
                  <c:v>54</c:v>
                </c:pt>
                <c:pt idx="46">
                  <c:v>54</c:v>
                </c:pt>
                <c:pt idx="47">
                  <c:v>51</c:v>
                </c:pt>
                <c:pt idx="48">
                  <c:v>50</c:v>
                </c:pt>
                <c:pt idx="49">
                  <c:v>50</c:v>
                </c:pt>
                <c:pt idx="50">
                  <c:v>51</c:v>
                </c:pt>
                <c:pt idx="51">
                  <c:v>54</c:v>
                </c:pt>
                <c:pt idx="52">
                  <c:v>56</c:v>
                </c:pt>
                <c:pt idx="53">
                  <c:v>53</c:v>
                </c:pt>
                <c:pt idx="54">
                  <c:v>54</c:v>
                </c:pt>
                <c:pt idx="55">
                  <c:v>52</c:v>
                </c:pt>
                <c:pt idx="56">
                  <c:v>55</c:v>
                </c:pt>
                <c:pt idx="57">
                  <c:v>56</c:v>
                </c:pt>
                <c:pt idx="58">
                  <c:v>51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429-4799-B28A-9AD6A44BE984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</c:numRef>
          </c:xVal>
          <c:yVal>
            <c:numRef>
              <c:f>worksheet!$O$2:$O$67</c:f>
              <c:numCache>
                <c:formatCode>0.0</c:formatCode>
                <c:ptCount val="66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56</c:v>
                </c:pt>
                <c:pt idx="9">
                  <c:v>56</c:v>
                </c:pt>
                <c:pt idx="10">
                  <c:v>55</c:v>
                </c:pt>
                <c:pt idx="11">
                  <c:v>56</c:v>
                </c:pt>
                <c:pt idx="12">
                  <c:v>53</c:v>
                </c:pt>
                <c:pt idx="13">
                  <c:v>41</c:v>
                </c:pt>
                <c:pt idx="14">
                  <c:v>50</c:v>
                </c:pt>
                <c:pt idx="15">
                  <c:v>56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52</c:v>
                </c:pt>
                <c:pt idx="21">
                  <c:v>53</c:v>
                </c:pt>
                <c:pt idx="22">
                  <c:v>47</c:v>
                </c:pt>
                <c:pt idx="23">
                  <c:v>47</c:v>
                </c:pt>
                <c:pt idx="24">
                  <c:v>54</c:v>
                </c:pt>
                <c:pt idx="25">
                  <c:v>53</c:v>
                </c:pt>
                <c:pt idx="26">
                  <c:v>57</c:v>
                </c:pt>
                <c:pt idx="27">
                  <c:v>57</c:v>
                </c:pt>
                <c:pt idx="28">
                  <c:v>56</c:v>
                </c:pt>
                <c:pt idx="29">
                  <c:v>61</c:v>
                </c:pt>
                <c:pt idx="30">
                  <c:v>56</c:v>
                </c:pt>
                <c:pt idx="31">
                  <c:v>55</c:v>
                </c:pt>
                <c:pt idx="32">
                  <c:v>49</c:v>
                </c:pt>
                <c:pt idx="33">
                  <c:v>49</c:v>
                </c:pt>
                <c:pt idx="34">
                  <c:v>51</c:v>
                </c:pt>
                <c:pt idx="35">
                  <c:v>60</c:v>
                </c:pt>
                <c:pt idx="36">
                  <c:v>55</c:v>
                </c:pt>
                <c:pt idx="37">
                  <c:v>57</c:v>
                </c:pt>
                <c:pt idx="38">
                  <c:v>56</c:v>
                </c:pt>
                <c:pt idx="39">
                  <c:v>58</c:v>
                </c:pt>
                <c:pt idx="40">
                  <c:v>53</c:v>
                </c:pt>
                <c:pt idx="41">
                  <c:v>34</c:v>
                </c:pt>
                <c:pt idx="42">
                  <c:v>26</c:v>
                </c:pt>
                <c:pt idx="43">
                  <c:v>31</c:v>
                </c:pt>
                <c:pt idx="44">
                  <c:v>28</c:v>
                </c:pt>
                <c:pt idx="45">
                  <c:v>34</c:v>
                </c:pt>
                <c:pt idx="46">
                  <c:v>34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33</c:v>
                </c:pt>
                <c:pt idx="51">
                  <c:v>41</c:v>
                </c:pt>
                <c:pt idx="52">
                  <c:v>46</c:v>
                </c:pt>
                <c:pt idx="53">
                  <c:v>34</c:v>
                </c:pt>
                <c:pt idx="54">
                  <c:v>39</c:v>
                </c:pt>
                <c:pt idx="55">
                  <c:v>35</c:v>
                </c:pt>
                <c:pt idx="56">
                  <c:v>41</c:v>
                </c:pt>
                <c:pt idx="57">
                  <c:v>51</c:v>
                </c:pt>
                <c:pt idx="58">
                  <c:v>44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429-4799-B28A-9AD6A44BE984}"/>
            </c:ext>
          </c:extLst>
        </c:ser>
        <c:ser>
          <c:idx val="11"/>
          <c:order val="6"/>
          <c:tx>
            <c:v>road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6A-4BEA-A33B-310178F8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worksheet!$C$2:$C$67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1.3051520000000001</c:v>
                      </c:pt>
                      <c:pt idx="1">
                        <c:v>2.277771</c:v>
                      </c:pt>
                      <c:pt idx="2">
                        <c:v>2.5248550000000001</c:v>
                      </c:pt>
                      <c:pt idx="3">
                        <c:v>3.3743479999999999</c:v>
                      </c:pt>
                      <c:pt idx="4">
                        <c:v>3.9245030000000001</c:v>
                      </c:pt>
                      <c:pt idx="5">
                        <c:v>4.2780670000000001</c:v>
                      </c:pt>
                      <c:pt idx="6">
                        <c:v>5.554106</c:v>
                      </c:pt>
                      <c:pt idx="7">
                        <c:v>6.1717189999999995</c:v>
                      </c:pt>
                      <c:pt idx="8">
                        <c:v>7.4020569999999992</c:v>
                      </c:pt>
                      <c:pt idx="9">
                        <c:v>7.5092779999999992</c:v>
                      </c:pt>
                      <c:pt idx="10">
                        <c:v>7.9239889999999988</c:v>
                      </c:pt>
                      <c:pt idx="11">
                        <c:v>9.7994289999999999</c:v>
                      </c:pt>
                      <c:pt idx="12">
                        <c:v>10.847477000000001</c:v>
                      </c:pt>
                      <c:pt idx="13">
                        <c:v>11.549380000000001</c:v>
                      </c:pt>
                      <c:pt idx="14">
                        <c:v>11.793339000000001</c:v>
                      </c:pt>
                      <c:pt idx="15">
                        <c:v>12.761331000000002</c:v>
                      </c:pt>
                      <c:pt idx="16">
                        <c:v>13.500242000000002</c:v>
                      </c:pt>
                      <c:pt idx="17">
                        <c:v>13.681122000000002</c:v>
                      </c:pt>
                      <c:pt idx="18">
                        <c:v>13.836662000000002</c:v>
                      </c:pt>
                      <c:pt idx="19">
                        <c:v>14.769219000000003</c:v>
                      </c:pt>
                      <c:pt idx="20">
                        <c:v>15.195841000000003</c:v>
                      </c:pt>
                      <c:pt idx="21">
                        <c:v>15.355153000000003</c:v>
                      </c:pt>
                      <c:pt idx="22">
                        <c:v>15.577348000000004</c:v>
                      </c:pt>
                      <c:pt idx="23">
                        <c:v>15.611634000000004</c:v>
                      </c:pt>
                      <c:pt idx="24">
                        <c:v>16.569071000000005</c:v>
                      </c:pt>
                      <c:pt idx="25">
                        <c:v>17.125973000000002</c:v>
                      </c:pt>
                      <c:pt idx="26">
                        <c:v>17.671395</c:v>
                      </c:pt>
                      <c:pt idx="27">
                        <c:v>18.429860000000001</c:v>
                      </c:pt>
                      <c:pt idx="28">
                        <c:v>19.443315999999999</c:v>
                      </c:pt>
                      <c:pt idx="29">
                        <c:v>19.856708999999999</c:v>
                      </c:pt>
                      <c:pt idx="30">
                        <c:v>20.281790000000001</c:v>
                      </c:pt>
                      <c:pt idx="31">
                        <c:v>20.477537000000002</c:v>
                      </c:pt>
                      <c:pt idx="32">
                        <c:v>20.96367</c:v>
                      </c:pt>
                      <c:pt idx="33">
                        <c:v>21.006437000000002</c:v>
                      </c:pt>
                      <c:pt idx="34">
                        <c:v>22.564782000000001</c:v>
                      </c:pt>
                      <c:pt idx="35">
                        <c:v>25.469241</c:v>
                      </c:pt>
                      <c:pt idx="36">
                        <c:v>26.449142999999999</c:v>
                      </c:pt>
                      <c:pt idx="37">
                        <c:v>27.003475999999999</c:v>
                      </c:pt>
                      <c:pt idx="38">
                        <c:v>27.812995000000001</c:v>
                      </c:pt>
                      <c:pt idx="39">
                        <c:v>28.522171</c:v>
                      </c:pt>
                      <c:pt idx="40">
                        <c:v>29.14903</c:v>
                      </c:pt>
                      <c:pt idx="41">
                        <c:v>36.151763000000003</c:v>
                      </c:pt>
                      <c:pt idx="42">
                        <c:v>38.391562000000008</c:v>
                      </c:pt>
                      <c:pt idx="43">
                        <c:v>39.915200000000013</c:v>
                      </c:pt>
                      <c:pt idx="44">
                        <c:v>40.245595000000016</c:v>
                      </c:pt>
                      <c:pt idx="45">
                        <c:v>40.529655000000012</c:v>
                      </c:pt>
                      <c:pt idx="46">
                        <c:v>40.690605000000012</c:v>
                      </c:pt>
                      <c:pt idx="47">
                        <c:v>41.155803000000013</c:v>
                      </c:pt>
                      <c:pt idx="48">
                        <c:v>41.732926000000013</c:v>
                      </c:pt>
                      <c:pt idx="49">
                        <c:v>42.31320800000001</c:v>
                      </c:pt>
                      <c:pt idx="50">
                        <c:v>43.705964000000009</c:v>
                      </c:pt>
                      <c:pt idx="51">
                        <c:v>45.797871000000008</c:v>
                      </c:pt>
                      <c:pt idx="52">
                        <c:v>47.62237300000001</c:v>
                      </c:pt>
                      <c:pt idx="53">
                        <c:v>48.854521000000005</c:v>
                      </c:pt>
                      <c:pt idx="54">
                        <c:v>50.172170000000008</c:v>
                      </c:pt>
                      <c:pt idx="55">
                        <c:v>50.763286000000008</c:v>
                      </c:pt>
                      <c:pt idx="56">
                        <c:v>50.888629000000009</c:v>
                      </c:pt>
                      <c:pt idx="57">
                        <c:v>51.300270000000012</c:v>
                      </c:pt>
                      <c:pt idx="58">
                        <c:v>52.256288000000012</c:v>
                      </c:pt>
                      <c:pt idx="59">
                        <c:v>53.994381000000018</c:v>
                      </c:pt>
                      <c:pt idx="60">
                        <c:v>54.235499000000019</c:v>
                      </c:pt>
                      <c:pt idx="61">
                        <c:v>54.585615000000018</c:v>
                      </c:pt>
                      <c:pt idx="62">
                        <c:v>61.69925600000002</c:v>
                      </c:pt>
                      <c:pt idx="63">
                        <c:v>70.987122000000028</c:v>
                      </c:pt>
                      <c:pt idx="64">
                        <c:v>71.483469000000028</c:v>
                      </c:pt>
                      <c:pt idx="65">
                        <c:v>71.765891000000025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92BF-4482-82DE-3427644B4091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worksheet!$C$2:$C$67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1.3051520000000001</c:v>
                      </c:pt>
                      <c:pt idx="1">
                        <c:v>2.277771</c:v>
                      </c:pt>
                      <c:pt idx="2">
                        <c:v>2.5248550000000001</c:v>
                      </c:pt>
                      <c:pt idx="3">
                        <c:v>3.3743479999999999</c:v>
                      </c:pt>
                      <c:pt idx="4">
                        <c:v>3.9245030000000001</c:v>
                      </c:pt>
                      <c:pt idx="5">
                        <c:v>4.2780670000000001</c:v>
                      </c:pt>
                      <c:pt idx="6">
                        <c:v>5.554106</c:v>
                      </c:pt>
                      <c:pt idx="7">
                        <c:v>6.1717189999999995</c:v>
                      </c:pt>
                      <c:pt idx="8">
                        <c:v>7.4020569999999992</c:v>
                      </c:pt>
                      <c:pt idx="9">
                        <c:v>7.5092779999999992</c:v>
                      </c:pt>
                      <c:pt idx="10">
                        <c:v>7.9239889999999988</c:v>
                      </c:pt>
                      <c:pt idx="11">
                        <c:v>9.7994289999999999</c:v>
                      </c:pt>
                      <c:pt idx="12">
                        <c:v>10.847477000000001</c:v>
                      </c:pt>
                      <c:pt idx="13">
                        <c:v>11.549380000000001</c:v>
                      </c:pt>
                      <c:pt idx="14">
                        <c:v>11.793339000000001</c:v>
                      </c:pt>
                      <c:pt idx="15">
                        <c:v>12.761331000000002</c:v>
                      </c:pt>
                      <c:pt idx="16">
                        <c:v>13.500242000000002</c:v>
                      </c:pt>
                      <c:pt idx="17">
                        <c:v>13.681122000000002</c:v>
                      </c:pt>
                      <c:pt idx="18">
                        <c:v>13.836662000000002</c:v>
                      </c:pt>
                      <c:pt idx="19">
                        <c:v>14.769219000000003</c:v>
                      </c:pt>
                      <c:pt idx="20">
                        <c:v>15.195841000000003</c:v>
                      </c:pt>
                      <c:pt idx="21">
                        <c:v>15.355153000000003</c:v>
                      </c:pt>
                      <c:pt idx="22">
                        <c:v>15.577348000000004</c:v>
                      </c:pt>
                      <c:pt idx="23">
                        <c:v>15.611634000000004</c:v>
                      </c:pt>
                      <c:pt idx="24">
                        <c:v>16.569071000000005</c:v>
                      </c:pt>
                      <c:pt idx="25">
                        <c:v>17.125973000000002</c:v>
                      </c:pt>
                      <c:pt idx="26">
                        <c:v>17.671395</c:v>
                      </c:pt>
                      <c:pt idx="27">
                        <c:v>18.429860000000001</c:v>
                      </c:pt>
                      <c:pt idx="28">
                        <c:v>19.443315999999999</c:v>
                      </c:pt>
                      <c:pt idx="29">
                        <c:v>19.856708999999999</c:v>
                      </c:pt>
                      <c:pt idx="30">
                        <c:v>20.281790000000001</c:v>
                      </c:pt>
                      <c:pt idx="31">
                        <c:v>20.477537000000002</c:v>
                      </c:pt>
                      <c:pt idx="32">
                        <c:v>20.96367</c:v>
                      </c:pt>
                      <c:pt idx="33">
                        <c:v>21.006437000000002</c:v>
                      </c:pt>
                      <c:pt idx="34">
                        <c:v>22.564782000000001</c:v>
                      </c:pt>
                      <c:pt idx="35">
                        <c:v>25.469241</c:v>
                      </c:pt>
                      <c:pt idx="36">
                        <c:v>26.449142999999999</c:v>
                      </c:pt>
                      <c:pt idx="37">
                        <c:v>27.003475999999999</c:v>
                      </c:pt>
                      <c:pt idx="38">
                        <c:v>27.812995000000001</c:v>
                      </c:pt>
                      <c:pt idx="39">
                        <c:v>28.522171</c:v>
                      </c:pt>
                      <c:pt idx="40">
                        <c:v>29.14903</c:v>
                      </c:pt>
                      <c:pt idx="41">
                        <c:v>36.151763000000003</c:v>
                      </c:pt>
                      <c:pt idx="42">
                        <c:v>38.391562000000008</c:v>
                      </c:pt>
                      <c:pt idx="43">
                        <c:v>39.915200000000013</c:v>
                      </c:pt>
                      <c:pt idx="44">
                        <c:v>40.245595000000016</c:v>
                      </c:pt>
                      <c:pt idx="45">
                        <c:v>40.529655000000012</c:v>
                      </c:pt>
                      <c:pt idx="46">
                        <c:v>40.690605000000012</c:v>
                      </c:pt>
                      <c:pt idx="47">
                        <c:v>41.155803000000013</c:v>
                      </c:pt>
                      <c:pt idx="48">
                        <c:v>41.732926000000013</c:v>
                      </c:pt>
                      <c:pt idx="49">
                        <c:v>42.31320800000001</c:v>
                      </c:pt>
                      <c:pt idx="50">
                        <c:v>43.705964000000009</c:v>
                      </c:pt>
                      <c:pt idx="51">
                        <c:v>45.797871000000008</c:v>
                      </c:pt>
                      <c:pt idx="52">
                        <c:v>47.62237300000001</c:v>
                      </c:pt>
                      <c:pt idx="53">
                        <c:v>48.854521000000005</c:v>
                      </c:pt>
                      <c:pt idx="54">
                        <c:v>50.172170000000008</c:v>
                      </c:pt>
                      <c:pt idx="55">
                        <c:v>50.763286000000008</c:v>
                      </c:pt>
                      <c:pt idx="56">
                        <c:v>50.888629000000009</c:v>
                      </c:pt>
                      <c:pt idx="57">
                        <c:v>51.300270000000012</c:v>
                      </c:pt>
                      <c:pt idx="58">
                        <c:v>52.256288000000012</c:v>
                      </c:pt>
                      <c:pt idx="59">
                        <c:v>53.994381000000018</c:v>
                      </c:pt>
                      <c:pt idx="60">
                        <c:v>54.235499000000019</c:v>
                      </c:pt>
                      <c:pt idx="61">
                        <c:v>54.585615000000018</c:v>
                      </c:pt>
                      <c:pt idx="62">
                        <c:v>61.69925600000002</c:v>
                      </c:pt>
                      <c:pt idx="63">
                        <c:v>70.987122000000028</c:v>
                      </c:pt>
                      <c:pt idx="64">
                        <c:v>71.483469000000028</c:v>
                      </c:pt>
                      <c:pt idx="65">
                        <c:v>71.765891000000025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53</c:v>
                      </c:pt>
                      <c:pt idx="9">
                        <c:v>55</c:v>
                      </c:pt>
                      <c:pt idx="10">
                        <c:v>53</c:v>
                      </c:pt>
                      <c:pt idx="11">
                        <c:v>56</c:v>
                      </c:pt>
                      <c:pt idx="12">
                        <c:v>51</c:v>
                      </c:pt>
                      <c:pt idx="13">
                        <c:v>40</c:v>
                      </c:pt>
                      <c:pt idx="14">
                        <c:v>49</c:v>
                      </c:pt>
                      <c:pt idx="15">
                        <c:v>55</c:v>
                      </c:pt>
                      <c:pt idx="16">
                        <c:v>53</c:v>
                      </c:pt>
                      <c:pt idx="17">
                        <c:v>55</c:v>
                      </c:pt>
                      <c:pt idx="18">
                        <c:v>56</c:v>
                      </c:pt>
                      <c:pt idx="19">
                        <c:v>50</c:v>
                      </c:pt>
                      <c:pt idx="20">
                        <c:v>52</c:v>
                      </c:pt>
                      <c:pt idx="21">
                        <c:v>48</c:v>
                      </c:pt>
                      <c:pt idx="22">
                        <c:v>42</c:v>
                      </c:pt>
                      <c:pt idx="23">
                        <c:v>42</c:v>
                      </c:pt>
                      <c:pt idx="24">
                        <c:v>53</c:v>
                      </c:pt>
                      <c:pt idx="25">
                        <c:v>55</c:v>
                      </c:pt>
                      <c:pt idx="26">
                        <c:v>59</c:v>
                      </c:pt>
                      <c:pt idx="27">
                        <c:v>60</c:v>
                      </c:pt>
                      <c:pt idx="28">
                        <c:v>58</c:v>
                      </c:pt>
                      <c:pt idx="29">
                        <c:v>61</c:v>
                      </c:pt>
                      <c:pt idx="30">
                        <c:v>60</c:v>
                      </c:pt>
                      <c:pt idx="31">
                        <c:v>59</c:v>
                      </c:pt>
                      <c:pt idx="32">
                        <c:v>55</c:v>
                      </c:pt>
                      <c:pt idx="33">
                        <c:v>55</c:v>
                      </c:pt>
                      <c:pt idx="34">
                        <c:v>57</c:v>
                      </c:pt>
                      <c:pt idx="35">
                        <c:v>60</c:v>
                      </c:pt>
                      <c:pt idx="36">
                        <c:v>55</c:v>
                      </c:pt>
                      <c:pt idx="37">
                        <c:v>58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56</c:v>
                      </c:pt>
                      <c:pt idx="41">
                        <c:v>49</c:v>
                      </c:pt>
                      <c:pt idx="42">
                        <c:v>48</c:v>
                      </c:pt>
                      <c:pt idx="43">
                        <c:v>50</c:v>
                      </c:pt>
                      <c:pt idx="44">
                        <c:v>48</c:v>
                      </c:pt>
                      <c:pt idx="45">
                        <c:v>51</c:v>
                      </c:pt>
                      <c:pt idx="46">
                        <c:v>51</c:v>
                      </c:pt>
                      <c:pt idx="47">
                        <c:v>49</c:v>
                      </c:pt>
                      <c:pt idx="48">
                        <c:v>48</c:v>
                      </c:pt>
                      <c:pt idx="49">
                        <c:v>48</c:v>
                      </c:pt>
                      <c:pt idx="50">
                        <c:v>49</c:v>
                      </c:pt>
                      <c:pt idx="51">
                        <c:v>54</c:v>
                      </c:pt>
                      <c:pt idx="52">
                        <c:v>56</c:v>
                      </c:pt>
                      <c:pt idx="53">
                        <c:v>42</c:v>
                      </c:pt>
                      <c:pt idx="54">
                        <c:v>46</c:v>
                      </c:pt>
                      <c:pt idx="55">
                        <c:v>43</c:v>
                      </c:pt>
                      <c:pt idx="56">
                        <c:v>48</c:v>
                      </c:pt>
                      <c:pt idx="57">
                        <c:v>55</c:v>
                      </c:pt>
                      <c:pt idx="58">
                        <c:v>50</c:v>
                      </c:pt>
                      <c:pt idx="59">
                        <c:v>57</c:v>
                      </c:pt>
                      <c:pt idx="60">
                        <c:v>57</c:v>
                      </c:pt>
                      <c:pt idx="61">
                        <c:v>57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BF-4482-82DE-3427644B4091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7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349508508152432"/>
        </c:manualLayout>
      </c:layout>
      <c:scatterChart>
        <c:scatterStyle val="lineMarker"/>
        <c:varyColors val="0"/>
        <c:ser>
          <c:idx val="13"/>
          <c:order val="0"/>
          <c:tx>
            <c:v>INRIX_AM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worksheet!$H$173:$H$252</c:f>
              <c:numCache>
                <c:formatCode>0.0</c:formatCode>
                <c:ptCount val="80"/>
                <c:pt idx="0">
                  <c:v>70.210077312716606</c:v>
                </c:pt>
                <c:pt idx="1">
                  <c:v>69.994134897360695</c:v>
                </c:pt>
                <c:pt idx="2">
                  <c:v>66.473740335910406</c:v>
                </c:pt>
                <c:pt idx="3">
                  <c:v>66.520927752599306</c:v>
                </c:pt>
                <c:pt idx="4">
                  <c:v>66.376699546787506</c:v>
                </c:pt>
                <c:pt idx="5">
                  <c:v>59.484137563316501</c:v>
                </c:pt>
                <c:pt idx="6">
                  <c:v>57.233004532124802</c:v>
                </c:pt>
                <c:pt idx="7">
                  <c:v>58.595574513463099</c:v>
                </c:pt>
                <c:pt idx="8">
                  <c:v>54.006664889362803</c:v>
                </c:pt>
                <c:pt idx="9">
                  <c:v>54.830978405758501</c:v>
                </c:pt>
                <c:pt idx="10">
                  <c:v>54.486803519061603</c:v>
                </c:pt>
                <c:pt idx="11">
                  <c:v>54.819514796054399</c:v>
                </c:pt>
                <c:pt idx="12">
                  <c:v>52.576646227672597</c:v>
                </c:pt>
                <c:pt idx="13">
                  <c:v>46.029058917622002</c:v>
                </c:pt>
                <c:pt idx="14">
                  <c:v>35.2748600373234</c:v>
                </c:pt>
                <c:pt idx="15">
                  <c:v>33.945614502799302</c:v>
                </c:pt>
                <c:pt idx="16">
                  <c:v>33.945614502799302</c:v>
                </c:pt>
                <c:pt idx="17">
                  <c:v>34.949613436417003</c:v>
                </c:pt>
                <c:pt idx="18">
                  <c:v>35.825113303119203</c:v>
                </c:pt>
                <c:pt idx="19">
                  <c:v>37.2537989869368</c:v>
                </c:pt>
                <c:pt idx="20">
                  <c:v>37.472940549186902</c:v>
                </c:pt>
                <c:pt idx="21">
                  <c:v>40.643295121301001</c:v>
                </c:pt>
                <c:pt idx="22">
                  <c:v>40.643295121301001</c:v>
                </c:pt>
                <c:pt idx="23">
                  <c:v>43.824846707544701</c:v>
                </c:pt>
                <c:pt idx="24">
                  <c:v>44.238603039189499</c:v>
                </c:pt>
                <c:pt idx="25">
                  <c:v>55.691015729138897</c:v>
                </c:pt>
                <c:pt idx="26">
                  <c:v>55.691015729138897</c:v>
                </c:pt>
                <c:pt idx="27">
                  <c:v>66.081844841375599</c:v>
                </c:pt>
                <c:pt idx="28">
                  <c:v>66.919754732071496</c:v>
                </c:pt>
                <c:pt idx="29">
                  <c:v>66.919754732071496</c:v>
                </c:pt>
                <c:pt idx="30">
                  <c:v>55.643828312449997</c:v>
                </c:pt>
                <c:pt idx="31">
                  <c:v>64.832311383630994</c:v>
                </c:pt>
                <c:pt idx="32">
                  <c:v>71.125299920021305</c:v>
                </c:pt>
                <c:pt idx="33">
                  <c:v>71.125299920021305</c:v>
                </c:pt>
                <c:pt idx="34">
                  <c:v>70.434017595307907</c:v>
                </c:pt>
                <c:pt idx="35">
                  <c:v>70.162356704878704</c:v>
                </c:pt>
                <c:pt idx="36">
                  <c:v>69.972007464676096</c:v>
                </c:pt>
                <c:pt idx="37">
                  <c:v>70.312183417755307</c:v>
                </c:pt>
                <c:pt idx="38">
                  <c:v>68.177552652626005</c:v>
                </c:pt>
                <c:pt idx="39">
                  <c:v>68.884030925086606</c:v>
                </c:pt>
                <c:pt idx="40">
                  <c:v>68.884030925086606</c:v>
                </c:pt>
                <c:pt idx="41">
                  <c:v>69.415089309517498</c:v>
                </c:pt>
                <c:pt idx="42">
                  <c:v>69.555585177286105</c:v>
                </c:pt>
                <c:pt idx="43">
                  <c:v>69.948547054118904</c:v>
                </c:pt>
                <c:pt idx="44">
                  <c:v>66.010663822980504</c:v>
                </c:pt>
                <c:pt idx="45">
                  <c:v>66.2687283391096</c:v>
                </c:pt>
                <c:pt idx="46">
                  <c:v>66.2687283391096</c:v>
                </c:pt>
                <c:pt idx="47">
                  <c:v>66.2687283391096</c:v>
                </c:pt>
                <c:pt idx="48">
                  <c:v>64.643561716875496</c:v>
                </c:pt>
                <c:pt idx="49">
                  <c:v>58.130098640362597</c:v>
                </c:pt>
                <c:pt idx="50">
                  <c:v>60.478272460677204</c:v>
                </c:pt>
                <c:pt idx="51">
                  <c:v>62.218341775526497</c:v>
                </c:pt>
                <c:pt idx="52">
                  <c:v>62.218341775526497</c:v>
                </c:pt>
                <c:pt idx="53">
                  <c:v>62.218341775526497</c:v>
                </c:pt>
                <c:pt idx="54">
                  <c:v>60.694481471607602</c:v>
                </c:pt>
                <c:pt idx="55">
                  <c:v>54.632631298320398</c:v>
                </c:pt>
                <c:pt idx="56">
                  <c:v>63.103439082911201</c:v>
                </c:pt>
                <c:pt idx="57">
                  <c:v>65.631031724873395</c:v>
                </c:pt>
                <c:pt idx="58">
                  <c:v>67.344174886696905</c:v>
                </c:pt>
                <c:pt idx="59">
                  <c:v>67.344174886696905</c:v>
                </c:pt>
                <c:pt idx="60">
                  <c:v>66.334310850439905</c:v>
                </c:pt>
                <c:pt idx="61">
                  <c:v>65.054118901626197</c:v>
                </c:pt>
                <c:pt idx="62">
                  <c:v>64.724873367102106</c:v>
                </c:pt>
                <c:pt idx="63">
                  <c:v>65.473473740335905</c:v>
                </c:pt>
                <c:pt idx="64">
                  <c:v>67.155958411090396</c:v>
                </c:pt>
                <c:pt idx="65">
                  <c:v>66.455345241269001</c:v>
                </c:pt>
                <c:pt idx="66">
                  <c:v>66.455345241269001</c:v>
                </c:pt>
                <c:pt idx="67">
                  <c:v>66.564916022394002</c:v>
                </c:pt>
                <c:pt idx="68">
                  <c:v>66.237536656891507</c:v>
                </c:pt>
                <c:pt idx="69">
                  <c:v>65.812050119968006</c:v>
                </c:pt>
                <c:pt idx="70">
                  <c:v>65.998667022127407</c:v>
                </c:pt>
                <c:pt idx="71">
                  <c:v>65.9776059717409</c:v>
                </c:pt>
                <c:pt idx="72">
                  <c:v>64.092242068781701</c:v>
                </c:pt>
                <c:pt idx="73">
                  <c:v>64.563049853372405</c:v>
                </c:pt>
                <c:pt idx="74">
                  <c:v>64.563049853372405</c:v>
                </c:pt>
                <c:pt idx="75">
                  <c:v>63.428685683817598</c:v>
                </c:pt>
                <c:pt idx="76">
                  <c:v>62.948280458544403</c:v>
                </c:pt>
                <c:pt idx="77">
                  <c:v>66.930951746201004</c:v>
                </c:pt>
                <c:pt idx="78">
                  <c:v>66.930951746201004</c:v>
                </c:pt>
                <c:pt idx="79">
                  <c:v>66.140495867768607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D93-4F32-BD2B-1AED1B965A05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worksheet!$J$173:$J$252</c:f>
              <c:numCache>
                <c:formatCode>0.0</c:formatCode>
                <c:ptCount val="80"/>
                <c:pt idx="0">
                  <c:v>71.706242905788898</c:v>
                </c:pt>
                <c:pt idx="1">
                  <c:v>70.685811577752602</c:v>
                </c:pt>
                <c:pt idx="2">
                  <c:v>63.285811577752597</c:v>
                </c:pt>
                <c:pt idx="3">
                  <c:v>62.528944381384797</c:v>
                </c:pt>
                <c:pt idx="4">
                  <c:v>63.797729852440398</c:v>
                </c:pt>
                <c:pt idx="5">
                  <c:v>60.9069239500568</c:v>
                </c:pt>
                <c:pt idx="6">
                  <c:v>63.010669693530097</c:v>
                </c:pt>
                <c:pt idx="7">
                  <c:v>69.9377979568672</c:v>
                </c:pt>
                <c:pt idx="8">
                  <c:v>67.464018161180505</c:v>
                </c:pt>
                <c:pt idx="9">
                  <c:v>68.189330306469898</c:v>
                </c:pt>
                <c:pt idx="10">
                  <c:v>67.008626560726398</c:v>
                </c:pt>
                <c:pt idx="11">
                  <c:v>67.335073779795707</c:v>
                </c:pt>
                <c:pt idx="12">
                  <c:v>67.559364358683297</c:v>
                </c:pt>
                <c:pt idx="13">
                  <c:v>66.665834279228207</c:v>
                </c:pt>
                <c:pt idx="14">
                  <c:v>65.911237230419999</c:v>
                </c:pt>
                <c:pt idx="15">
                  <c:v>63.997729852440401</c:v>
                </c:pt>
                <c:pt idx="16">
                  <c:v>63.997729852440401</c:v>
                </c:pt>
                <c:pt idx="17">
                  <c:v>65.140295119182795</c:v>
                </c:pt>
                <c:pt idx="18">
                  <c:v>65.688762769579995</c:v>
                </c:pt>
                <c:pt idx="19">
                  <c:v>66.6683314415437</c:v>
                </c:pt>
                <c:pt idx="20">
                  <c:v>64.395232690124899</c:v>
                </c:pt>
                <c:pt idx="21">
                  <c:v>64.217026106696906</c:v>
                </c:pt>
                <c:pt idx="22">
                  <c:v>64.217026106696906</c:v>
                </c:pt>
                <c:pt idx="23">
                  <c:v>67.465380249716205</c:v>
                </c:pt>
                <c:pt idx="24">
                  <c:v>67.438138479001097</c:v>
                </c:pt>
                <c:pt idx="25">
                  <c:v>66.399772985243999</c:v>
                </c:pt>
                <c:pt idx="26">
                  <c:v>66.399772985243999</c:v>
                </c:pt>
                <c:pt idx="27">
                  <c:v>70.5466515323496</c:v>
                </c:pt>
                <c:pt idx="28">
                  <c:v>70.772985244040896</c:v>
                </c:pt>
                <c:pt idx="29">
                  <c:v>70.772985244040896</c:v>
                </c:pt>
                <c:pt idx="30">
                  <c:v>44.500567536889903</c:v>
                </c:pt>
                <c:pt idx="31">
                  <c:v>28.9368898978434</c:v>
                </c:pt>
                <c:pt idx="32">
                  <c:v>28.3468785471056</c:v>
                </c:pt>
                <c:pt idx="33">
                  <c:v>28.3468785471056</c:v>
                </c:pt>
                <c:pt idx="34">
                  <c:v>35.914415437003399</c:v>
                </c:pt>
                <c:pt idx="35">
                  <c:v>36.734846765039698</c:v>
                </c:pt>
                <c:pt idx="36">
                  <c:v>34.933484676504001</c:v>
                </c:pt>
                <c:pt idx="37">
                  <c:v>33.080136208853602</c:v>
                </c:pt>
                <c:pt idx="38">
                  <c:v>39.9677639046538</c:v>
                </c:pt>
                <c:pt idx="39">
                  <c:v>41.730987514188399</c:v>
                </c:pt>
                <c:pt idx="40">
                  <c:v>41.730987514188399</c:v>
                </c:pt>
                <c:pt idx="41">
                  <c:v>42.597048808172502</c:v>
                </c:pt>
                <c:pt idx="42">
                  <c:v>52.099205448354098</c:v>
                </c:pt>
                <c:pt idx="43">
                  <c:v>66.675822928490305</c:v>
                </c:pt>
                <c:pt idx="44">
                  <c:v>59.888762769579998</c:v>
                </c:pt>
                <c:pt idx="45">
                  <c:v>28.473552780930799</c:v>
                </c:pt>
                <c:pt idx="46">
                  <c:v>28.473552780930799</c:v>
                </c:pt>
                <c:pt idx="47">
                  <c:v>28.473552780930799</c:v>
                </c:pt>
                <c:pt idx="48">
                  <c:v>23.296935300794601</c:v>
                </c:pt>
                <c:pt idx="49">
                  <c:v>27.130306469920502</c:v>
                </c:pt>
                <c:pt idx="50">
                  <c:v>33.609988649262199</c:v>
                </c:pt>
                <c:pt idx="51">
                  <c:v>48.826333711691298</c:v>
                </c:pt>
                <c:pt idx="52">
                  <c:v>48.826333711691298</c:v>
                </c:pt>
                <c:pt idx="53">
                  <c:v>48.826333711691298</c:v>
                </c:pt>
                <c:pt idx="54">
                  <c:v>47.728036322361</c:v>
                </c:pt>
                <c:pt idx="55">
                  <c:v>43.162542565266698</c:v>
                </c:pt>
                <c:pt idx="56">
                  <c:v>39.036549375709399</c:v>
                </c:pt>
                <c:pt idx="57">
                  <c:v>35.827014755959098</c:v>
                </c:pt>
                <c:pt idx="58">
                  <c:v>39.821339387060199</c:v>
                </c:pt>
                <c:pt idx="59">
                  <c:v>39.821339387060199</c:v>
                </c:pt>
                <c:pt idx="60">
                  <c:v>33.336889897843399</c:v>
                </c:pt>
                <c:pt idx="61">
                  <c:v>34.9984108967083</c:v>
                </c:pt>
                <c:pt idx="62">
                  <c:v>38.312145289443798</c:v>
                </c:pt>
                <c:pt idx="63">
                  <c:v>47.8508513053348</c:v>
                </c:pt>
                <c:pt idx="64">
                  <c:v>50.632690124858101</c:v>
                </c:pt>
                <c:pt idx="65">
                  <c:v>51.244267877412</c:v>
                </c:pt>
                <c:pt idx="66">
                  <c:v>51.244267877412</c:v>
                </c:pt>
                <c:pt idx="67">
                  <c:v>44.3017026106697</c:v>
                </c:pt>
                <c:pt idx="68">
                  <c:v>53.897843359818403</c:v>
                </c:pt>
                <c:pt idx="69">
                  <c:v>59.671055618615199</c:v>
                </c:pt>
                <c:pt idx="70">
                  <c:v>62.410896708286003</c:v>
                </c:pt>
                <c:pt idx="71">
                  <c:v>62.223836549375697</c:v>
                </c:pt>
                <c:pt idx="72">
                  <c:v>60.928036322361002</c:v>
                </c:pt>
                <c:pt idx="73">
                  <c:v>63.539387060158901</c:v>
                </c:pt>
                <c:pt idx="74">
                  <c:v>63.539387060158901</c:v>
                </c:pt>
                <c:pt idx="75">
                  <c:v>63.298524404086301</c:v>
                </c:pt>
                <c:pt idx="76">
                  <c:v>63.196594778660597</c:v>
                </c:pt>
                <c:pt idx="77">
                  <c:v>67.266515323495994</c:v>
                </c:pt>
                <c:pt idx="78">
                  <c:v>67.266515323495994</c:v>
                </c:pt>
                <c:pt idx="79">
                  <c:v>63.248581157775298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287-4ABE-8574-4513EF91E371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rgbClr val="FFCCFF"/>
              </a:solidFill>
              <a:ln w="9525">
                <a:solidFill>
                  <a:srgbClr val="FF99FF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worksheet!$M$173:$M$252</c:f>
              <c:numCache>
                <c:formatCode>0.0</c:formatCode>
                <c:ptCount val="80"/>
                <c:pt idx="0">
                  <c:v>61</c:v>
                </c:pt>
                <c:pt idx="1">
                  <c:v>61</c:v>
                </c:pt>
                <c:pt idx="2">
                  <c:v>53</c:v>
                </c:pt>
                <c:pt idx="3">
                  <c:v>45</c:v>
                </c:pt>
                <c:pt idx="4">
                  <c:v>44</c:v>
                </c:pt>
                <c:pt idx="5">
                  <c:v>39</c:v>
                </c:pt>
                <c:pt idx="6">
                  <c:v>44</c:v>
                </c:pt>
                <c:pt idx="7">
                  <c:v>53</c:v>
                </c:pt>
                <c:pt idx="8">
                  <c:v>36</c:v>
                </c:pt>
                <c:pt idx="9">
                  <c:v>38</c:v>
                </c:pt>
                <c:pt idx="10">
                  <c:v>33</c:v>
                </c:pt>
                <c:pt idx="11">
                  <c:v>39</c:v>
                </c:pt>
                <c:pt idx="12">
                  <c:v>41</c:v>
                </c:pt>
                <c:pt idx="13">
                  <c:v>39</c:v>
                </c:pt>
                <c:pt idx="14">
                  <c:v>34</c:v>
                </c:pt>
                <c:pt idx="15">
                  <c:v>31</c:v>
                </c:pt>
                <c:pt idx="16">
                  <c:v>31</c:v>
                </c:pt>
                <c:pt idx="17">
                  <c:v>34</c:v>
                </c:pt>
                <c:pt idx="18">
                  <c:v>25</c:v>
                </c:pt>
                <c:pt idx="19">
                  <c:v>31</c:v>
                </c:pt>
                <c:pt idx="20">
                  <c:v>27</c:v>
                </c:pt>
                <c:pt idx="21">
                  <c:v>33</c:v>
                </c:pt>
                <c:pt idx="22">
                  <c:v>33</c:v>
                </c:pt>
                <c:pt idx="23">
                  <c:v>32</c:v>
                </c:pt>
                <c:pt idx="24">
                  <c:v>23</c:v>
                </c:pt>
                <c:pt idx="25">
                  <c:v>27</c:v>
                </c:pt>
                <c:pt idx="26">
                  <c:v>22</c:v>
                </c:pt>
                <c:pt idx="27">
                  <c:v>35</c:v>
                </c:pt>
                <c:pt idx="28">
                  <c:v>30</c:v>
                </c:pt>
                <c:pt idx="29">
                  <c:v>25</c:v>
                </c:pt>
                <c:pt idx="30">
                  <c:v>44</c:v>
                </c:pt>
                <c:pt idx="31">
                  <c:v>48</c:v>
                </c:pt>
                <c:pt idx="32">
                  <c:v>55</c:v>
                </c:pt>
                <c:pt idx="33">
                  <c:v>54</c:v>
                </c:pt>
                <c:pt idx="34">
                  <c:v>49</c:v>
                </c:pt>
                <c:pt idx="35">
                  <c:v>53</c:v>
                </c:pt>
                <c:pt idx="36">
                  <c:v>56</c:v>
                </c:pt>
                <c:pt idx="37">
                  <c:v>57</c:v>
                </c:pt>
                <c:pt idx="38">
                  <c:v>52</c:v>
                </c:pt>
                <c:pt idx="39">
                  <c:v>47</c:v>
                </c:pt>
                <c:pt idx="40">
                  <c:v>50</c:v>
                </c:pt>
                <c:pt idx="41">
                  <c:v>48</c:v>
                </c:pt>
                <c:pt idx="42">
                  <c:v>48</c:v>
                </c:pt>
                <c:pt idx="43">
                  <c:v>55</c:v>
                </c:pt>
                <c:pt idx="44">
                  <c:v>48</c:v>
                </c:pt>
                <c:pt idx="45">
                  <c:v>49</c:v>
                </c:pt>
                <c:pt idx="46">
                  <c:v>53</c:v>
                </c:pt>
                <c:pt idx="47">
                  <c:v>51</c:v>
                </c:pt>
                <c:pt idx="48">
                  <c:v>49</c:v>
                </c:pt>
                <c:pt idx="49">
                  <c:v>47</c:v>
                </c:pt>
                <c:pt idx="50">
                  <c:v>51</c:v>
                </c:pt>
                <c:pt idx="51">
                  <c:v>56</c:v>
                </c:pt>
                <c:pt idx="52">
                  <c:v>57</c:v>
                </c:pt>
                <c:pt idx="53">
                  <c:v>52</c:v>
                </c:pt>
                <c:pt idx="54">
                  <c:v>54</c:v>
                </c:pt>
                <c:pt idx="55">
                  <c:v>51</c:v>
                </c:pt>
                <c:pt idx="56">
                  <c:v>56</c:v>
                </c:pt>
                <c:pt idx="57">
                  <c:v>55</c:v>
                </c:pt>
                <c:pt idx="58">
                  <c:v>56</c:v>
                </c:pt>
                <c:pt idx="59">
                  <c:v>57</c:v>
                </c:pt>
                <c:pt idx="60">
                  <c:v>50</c:v>
                </c:pt>
                <c:pt idx="61">
                  <c:v>50</c:v>
                </c:pt>
                <c:pt idx="62">
                  <c:v>51</c:v>
                </c:pt>
                <c:pt idx="63">
                  <c:v>53</c:v>
                </c:pt>
                <c:pt idx="64">
                  <c:v>53</c:v>
                </c:pt>
                <c:pt idx="65">
                  <c:v>52</c:v>
                </c:pt>
                <c:pt idx="66">
                  <c:v>56</c:v>
                </c:pt>
                <c:pt idx="67">
                  <c:v>57</c:v>
                </c:pt>
                <c:pt idx="68">
                  <c:v>55</c:v>
                </c:pt>
                <c:pt idx="69">
                  <c:v>56</c:v>
                </c:pt>
                <c:pt idx="70">
                  <c:v>57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287-4ABE-8574-4513EF91E371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worksheet!$O$173:$O$252</c:f>
              <c:numCache>
                <c:formatCode>0.0</c:formatCode>
                <c:ptCount val="80"/>
                <c:pt idx="0">
                  <c:v>61</c:v>
                </c:pt>
                <c:pt idx="1">
                  <c:v>61</c:v>
                </c:pt>
                <c:pt idx="2">
                  <c:v>57</c:v>
                </c:pt>
                <c:pt idx="3">
                  <c:v>55</c:v>
                </c:pt>
                <c:pt idx="4">
                  <c:v>55</c:v>
                </c:pt>
                <c:pt idx="5">
                  <c:v>54</c:v>
                </c:pt>
                <c:pt idx="6">
                  <c:v>56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55</c:v>
                </c:pt>
                <c:pt idx="11">
                  <c:v>56</c:v>
                </c:pt>
                <c:pt idx="12">
                  <c:v>56</c:v>
                </c:pt>
                <c:pt idx="13">
                  <c:v>54</c:v>
                </c:pt>
                <c:pt idx="14">
                  <c:v>53</c:v>
                </c:pt>
                <c:pt idx="15">
                  <c:v>53</c:v>
                </c:pt>
                <c:pt idx="16">
                  <c:v>53</c:v>
                </c:pt>
                <c:pt idx="17">
                  <c:v>55</c:v>
                </c:pt>
                <c:pt idx="18">
                  <c:v>52</c:v>
                </c:pt>
                <c:pt idx="19">
                  <c:v>55</c:v>
                </c:pt>
                <c:pt idx="20">
                  <c:v>53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52</c:v>
                </c:pt>
                <c:pt idx="25">
                  <c:v>53</c:v>
                </c:pt>
                <c:pt idx="26">
                  <c:v>53</c:v>
                </c:pt>
                <c:pt idx="27">
                  <c:v>55</c:v>
                </c:pt>
                <c:pt idx="28">
                  <c:v>53</c:v>
                </c:pt>
                <c:pt idx="29">
                  <c:v>50</c:v>
                </c:pt>
                <c:pt idx="30">
                  <c:v>56</c:v>
                </c:pt>
                <c:pt idx="31">
                  <c:v>50</c:v>
                </c:pt>
                <c:pt idx="32">
                  <c:v>55</c:v>
                </c:pt>
                <c:pt idx="33">
                  <c:v>52</c:v>
                </c:pt>
                <c:pt idx="34">
                  <c:v>44</c:v>
                </c:pt>
                <c:pt idx="35">
                  <c:v>47</c:v>
                </c:pt>
                <c:pt idx="36">
                  <c:v>50</c:v>
                </c:pt>
                <c:pt idx="37">
                  <c:v>54</c:v>
                </c:pt>
                <c:pt idx="38">
                  <c:v>52</c:v>
                </c:pt>
                <c:pt idx="39">
                  <c:v>48</c:v>
                </c:pt>
                <c:pt idx="40">
                  <c:v>52</c:v>
                </c:pt>
                <c:pt idx="41">
                  <c:v>51</c:v>
                </c:pt>
                <c:pt idx="42">
                  <c:v>51</c:v>
                </c:pt>
                <c:pt idx="43">
                  <c:v>56</c:v>
                </c:pt>
                <c:pt idx="44">
                  <c:v>53</c:v>
                </c:pt>
                <c:pt idx="45">
                  <c:v>52</c:v>
                </c:pt>
                <c:pt idx="46">
                  <c:v>53</c:v>
                </c:pt>
                <c:pt idx="47">
                  <c:v>51</c:v>
                </c:pt>
                <c:pt idx="48">
                  <c:v>46</c:v>
                </c:pt>
                <c:pt idx="49">
                  <c:v>34</c:v>
                </c:pt>
                <c:pt idx="50">
                  <c:v>39</c:v>
                </c:pt>
                <c:pt idx="51">
                  <c:v>47</c:v>
                </c:pt>
                <c:pt idx="52">
                  <c:v>56</c:v>
                </c:pt>
                <c:pt idx="53">
                  <c:v>35</c:v>
                </c:pt>
                <c:pt idx="54">
                  <c:v>41</c:v>
                </c:pt>
                <c:pt idx="55">
                  <c:v>32</c:v>
                </c:pt>
                <c:pt idx="56">
                  <c:v>44</c:v>
                </c:pt>
                <c:pt idx="57">
                  <c:v>35</c:v>
                </c:pt>
                <c:pt idx="58">
                  <c:v>39</c:v>
                </c:pt>
                <c:pt idx="59">
                  <c:v>46</c:v>
                </c:pt>
                <c:pt idx="60">
                  <c:v>34</c:v>
                </c:pt>
                <c:pt idx="61">
                  <c:v>33</c:v>
                </c:pt>
                <c:pt idx="62">
                  <c:v>33</c:v>
                </c:pt>
                <c:pt idx="63">
                  <c:v>42</c:v>
                </c:pt>
                <c:pt idx="64">
                  <c:v>44</c:v>
                </c:pt>
                <c:pt idx="65">
                  <c:v>45</c:v>
                </c:pt>
                <c:pt idx="66">
                  <c:v>53</c:v>
                </c:pt>
                <c:pt idx="67">
                  <c:v>50</c:v>
                </c:pt>
                <c:pt idx="68">
                  <c:v>47</c:v>
                </c:pt>
                <c:pt idx="69">
                  <c:v>50</c:v>
                </c:pt>
                <c:pt idx="70">
                  <c:v>50</c:v>
                </c:pt>
                <c:pt idx="71">
                  <c:v>54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287-4ABE-8574-4513EF91E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worksheet!$I$173:$I$252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70.384881850797996</c:v>
                      </c:pt>
                      <c:pt idx="1">
                        <c:v>70.1597179265124</c:v>
                      </c:pt>
                      <c:pt idx="2">
                        <c:v>64.6423357664234</c:v>
                      </c:pt>
                      <c:pt idx="3">
                        <c:v>64.9208214771743</c:v>
                      </c:pt>
                      <c:pt idx="4">
                        <c:v>66.393418285290096</c:v>
                      </c:pt>
                      <c:pt idx="5">
                        <c:v>64.848447358653999</c:v>
                      </c:pt>
                      <c:pt idx="6">
                        <c:v>65.198317456390001</c:v>
                      </c:pt>
                      <c:pt idx="7">
                        <c:v>70.259062229370301</c:v>
                      </c:pt>
                      <c:pt idx="8">
                        <c:v>66.343560559198295</c:v>
                      </c:pt>
                      <c:pt idx="9">
                        <c:v>67.564641840900606</c:v>
                      </c:pt>
                      <c:pt idx="10">
                        <c:v>66.166646047259704</c:v>
                      </c:pt>
                      <c:pt idx="11">
                        <c:v>66.4129654831127</c:v>
                      </c:pt>
                      <c:pt idx="12">
                        <c:v>66.1597179265124</c:v>
                      </c:pt>
                      <c:pt idx="13">
                        <c:v>65.109860200420599</c:v>
                      </c:pt>
                      <c:pt idx="14">
                        <c:v>63.743412099468003</c:v>
                      </c:pt>
                      <c:pt idx="15">
                        <c:v>59.416429543486302</c:v>
                      </c:pt>
                      <c:pt idx="16">
                        <c:v>59.416429543486302</c:v>
                      </c:pt>
                      <c:pt idx="17">
                        <c:v>60.329951750587703</c:v>
                      </c:pt>
                      <c:pt idx="18">
                        <c:v>60.630830137325198</c:v>
                      </c:pt>
                      <c:pt idx="19">
                        <c:v>61.819373994803897</c:v>
                      </c:pt>
                      <c:pt idx="20">
                        <c:v>59.571569961647903</c:v>
                      </c:pt>
                      <c:pt idx="21">
                        <c:v>59.957194111097401</c:v>
                      </c:pt>
                      <c:pt idx="22">
                        <c:v>59.957194111097401</c:v>
                      </c:pt>
                      <c:pt idx="23">
                        <c:v>63.259185945812199</c:v>
                      </c:pt>
                      <c:pt idx="24">
                        <c:v>62.564641840900698</c:v>
                      </c:pt>
                      <c:pt idx="25">
                        <c:v>63.172831869355399</c:v>
                      </c:pt>
                      <c:pt idx="26">
                        <c:v>63.172831869355399</c:v>
                      </c:pt>
                      <c:pt idx="27">
                        <c:v>68.750835085982899</c:v>
                      </c:pt>
                      <c:pt idx="28">
                        <c:v>69.212915996535898</c:v>
                      </c:pt>
                      <c:pt idx="29">
                        <c:v>69.212915996535898</c:v>
                      </c:pt>
                      <c:pt idx="30">
                        <c:v>66.034764320178198</c:v>
                      </c:pt>
                      <c:pt idx="31">
                        <c:v>65.677347519485295</c:v>
                      </c:pt>
                      <c:pt idx="32">
                        <c:v>68.704070270938999</c:v>
                      </c:pt>
                      <c:pt idx="33">
                        <c:v>68.704070270938999</c:v>
                      </c:pt>
                      <c:pt idx="34">
                        <c:v>68.112705678584703</c:v>
                      </c:pt>
                      <c:pt idx="35">
                        <c:v>68.115427440306803</c:v>
                      </c:pt>
                      <c:pt idx="36">
                        <c:v>68.081281702338202</c:v>
                      </c:pt>
                      <c:pt idx="37">
                        <c:v>68.981689966596605</c:v>
                      </c:pt>
                      <c:pt idx="38">
                        <c:v>65.064085116911997</c:v>
                      </c:pt>
                      <c:pt idx="39">
                        <c:v>66.188667573920597</c:v>
                      </c:pt>
                      <c:pt idx="40">
                        <c:v>66.188667573920597</c:v>
                      </c:pt>
                      <c:pt idx="41">
                        <c:v>66.397006062105703</c:v>
                      </c:pt>
                      <c:pt idx="42">
                        <c:v>67.937646913274804</c:v>
                      </c:pt>
                      <c:pt idx="43">
                        <c:v>69.410491154274396</c:v>
                      </c:pt>
                      <c:pt idx="44">
                        <c:v>65.449956699245305</c:v>
                      </c:pt>
                      <c:pt idx="45">
                        <c:v>64.565755288877895</c:v>
                      </c:pt>
                      <c:pt idx="46">
                        <c:v>64.565755288877895</c:v>
                      </c:pt>
                      <c:pt idx="47">
                        <c:v>64.565755288877895</c:v>
                      </c:pt>
                      <c:pt idx="48">
                        <c:v>61.059012742793499</c:v>
                      </c:pt>
                      <c:pt idx="49">
                        <c:v>53.3733762216999</c:v>
                      </c:pt>
                      <c:pt idx="50">
                        <c:v>56.692564641840903</c:v>
                      </c:pt>
                      <c:pt idx="51">
                        <c:v>63.693554373376202</c:v>
                      </c:pt>
                      <c:pt idx="52">
                        <c:v>63.693554373376202</c:v>
                      </c:pt>
                      <c:pt idx="53">
                        <c:v>63.693554373376202</c:v>
                      </c:pt>
                      <c:pt idx="54">
                        <c:v>63.381665223308197</c:v>
                      </c:pt>
                      <c:pt idx="55">
                        <c:v>58.850055672398902</c:v>
                      </c:pt>
                      <c:pt idx="56">
                        <c:v>60.233700358777703</c:v>
                      </c:pt>
                      <c:pt idx="57">
                        <c:v>61.087591240875902</c:v>
                      </c:pt>
                      <c:pt idx="58">
                        <c:v>64.858839539774806</c:v>
                      </c:pt>
                      <c:pt idx="59">
                        <c:v>64.858839539774806</c:v>
                      </c:pt>
                      <c:pt idx="60">
                        <c:v>62.194358530248699</c:v>
                      </c:pt>
                      <c:pt idx="61">
                        <c:v>61.2851663986144</c:v>
                      </c:pt>
                      <c:pt idx="62">
                        <c:v>61.350241247061703</c:v>
                      </c:pt>
                      <c:pt idx="63">
                        <c:v>62.853519732772497</c:v>
                      </c:pt>
                      <c:pt idx="64">
                        <c:v>64.806012619077094</c:v>
                      </c:pt>
                      <c:pt idx="65">
                        <c:v>64.293579116664603</c:v>
                      </c:pt>
                      <c:pt idx="66">
                        <c:v>64.293579116664603</c:v>
                      </c:pt>
                      <c:pt idx="67">
                        <c:v>65.531980700235096</c:v>
                      </c:pt>
                      <c:pt idx="68">
                        <c:v>65.494989484102405</c:v>
                      </c:pt>
                      <c:pt idx="69">
                        <c:v>65.073858715823306</c:v>
                      </c:pt>
                      <c:pt idx="70">
                        <c:v>65.164542867747102</c:v>
                      </c:pt>
                      <c:pt idx="71">
                        <c:v>65.219225535073605</c:v>
                      </c:pt>
                      <c:pt idx="72">
                        <c:v>63.634541630582703</c:v>
                      </c:pt>
                      <c:pt idx="73">
                        <c:v>64.664975875293806</c:v>
                      </c:pt>
                      <c:pt idx="74">
                        <c:v>64.664975875293806</c:v>
                      </c:pt>
                      <c:pt idx="75">
                        <c:v>63.724483483855003</c:v>
                      </c:pt>
                      <c:pt idx="76">
                        <c:v>62.997649387603602</c:v>
                      </c:pt>
                      <c:pt idx="77">
                        <c:v>68.269083261165406</c:v>
                      </c:pt>
                      <c:pt idx="78">
                        <c:v>68.269083261165406</c:v>
                      </c:pt>
                      <c:pt idx="79">
                        <c:v>66.935172584436501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357-485B-838C-B7AE2CF2F134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worksheet!$N$173:$N$252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57</c:v>
                      </c:pt>
                      <c:pt idx="3">
                        <c:v>53</c:v>
                      </c:pt>
                      <c:pt idx="4">
                        <c:v>53</c:v>
                      </c:pt>
                      <c:pt idx="5">
                        <c:v>49</c:v>
                      </c:pt>
                      <c:pt idx="6">
                        <c:v>53</c:v>
                      </c:pt>
                      <c:pt idx="7">
                        <c:v>57</c:v>
                      </c:pt>
                      <c:pt idx="8">
                        <c:v>49</c:v>
                      </c:pt>
                      <c:pt idx="9">
                        <c:v>51</c:v>
                      </c:pt>
                      <c:pt idx="10">
                        <c:v>44</c:v>
                      </c:pt>
                      <c:pt idx="11">
                        <c:v>51</c:v>
                      </c:pt>
                      <c:pt idx="12">
                        <c:v>51</c:v>
                      </c:pt>
                      <c:pt idx="13">
                        <c:v>51</c:v>
                      </c:pt>
                      <c:pt idx="14">
                        <c:v>43</c:v>
                      </c:pt>
                      <c:pt idx="15">
                        <c:v>49</c:v>
                      </c:pt>
                      <c:pt idx="16">
                        <c:v>49</c:v>
                      </c:pt>
                      <c:pt idx="17">
                        <c:v>51</c:v>
                      </c:pt>
                      <c:pt idx="18">
                        <c:v>47</c:v>
                      </c:pt>
                      <c:pt idx="19">
                        <c:v>51</c:v>
                      </c:pt>
                      <c:pt idx="20">
                        <c:v>43</c:v>
                      </c:pt>
                      <c:pt idx="21">
                        <c:v>51</c:v>
                      </c:pt>
                      <c:pt idx="22">
                        <c:v>51</c:v>
                      </c:pt>
                      <c:pt idx="23">
                        <c:v>50</c:v>
                      </c:pt>
                      <c:pt idx="24">
                        <c:v>48</c:v>
                      </c:pt>
                      <c:pt idx="25">
                        <c:v>48</c:v>
                      </c:pt>
                      <c:pt idx="26">
                        <c:v>48</c:v>
                      </c:pt>
                      <c:pt idx="27">
                        <c:v>54</c:v>
                      </c:pt>
                      <c:pt idx="28">
                        <c:v>52</c:v>
                      </c:pt>
                      <c:pt idx="29">
                        <c:v>49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57</c:v>
                      </c:pt>
                      <c:pt idx="35">
                        <c:v>61</c:v>
                      </c:pt>
                      <c:pt idx="36">
                        <c:v>61</c:v>
                      </c:pt>
                      <c:pt idx="37">
                        <c:v>62</c:v>
                      </c:pt>
                      <c:pt idx="38">
                        <c:v>59</c:v>
                      </c:pt>
                      <c:pt idx="39">
                        <c:v>57</c:v>
                      </c:pt>
                      <c:pt idx="40">
                        <c:v>59</c:v>
                      </c:pt>
                      <c:pt idx="41">
                        <c:v>59</c:v>
                      </c:pt>
                      <c:pt idx="42">
                        <c:v>59</c:v>
                      </c:pt>
                      <c:pt idx="43">
                        <c:v>57</c:v>
                      </c:pt>
                      <c:pt idx="44">
                        <c:v>56</c:v>
                      </c:pt>
                      <c:pt idx="45">
                        <c:v>56</c:v>
                      </c:pt>
                      <c:pt idx="46">
                        <c:v>57</c:v>
                      </c:pt>
                      <c:pt idx="47">
                        <c:v>56</c:v>
                      </c:pt>
                      <c:pt idx="48">
                        <c:v>55</c:v>
                      </c:pt>
                      <c:pt idx="49">
                        <c:v>48</c:v>
                      </c:pt>
                      <c:pt idx="50">
                        <c:v>53</c:v>
                      </c:pt>
                      <c:pt idx="51">
                        <c:v>56</c:v>
                      </c:pt>
                      <c:pt idx="52">
                        <c:v>57</c:v>
                      </c:pt>
                      <c:pt idx="53">
                        <c:v>51</c:v>
                      </c:pt>
                      <c:pt idx="54">
                        <c:v>53</c:v>
                      </c:pt>
                      <c:pt idx="55">
                        <c:v>49</c:v>
                      </c:pt>
                      <c:pt idx="56">
                        <c:v>56</c:v>
                      </c:pt>
                      <c:pt idx="57">
                        <c:v>54</c:v>
                      </c:pt>
                      <c:pt idx="58">
                        <c:v>55</c:v>
                      </c:pt>
                      <c:pt idx="59">
                        <c:v>57</c:v>
                      </c:pt>
                      <c:pt idx="60">
                        <c:v>49</c:v>
                      </c:pt>
                      <c:pt idx="61">
                        <c:v>48</c:v>
                      </c:pt>
                      <c:pt idx="62">
                        <c:v>50</c:v>
                      </c:pt>
                      <c:pt idx="63">
                        <c:v>52</c:v>
                      </c:pt>
                      <c:pt idx="64">
                        <c:v>53</c:v>
                      </c:pt>
                      <c:pt idx="65">
                        <c:v>52</c:v>
                      </c:pt>
                      <c:pt idx="66">
                        <c:v>56</c:v>
                      </c:pt>
                      <c:pt idx="67">
                        <c:v>57</c:v>
                      </c:pt>
                      <c:pt idx="68">
                        <c:v>56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357-485B-838C-B7AE2CF2F134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0486EFBB-F03D-45D1-A169-1492BF649E0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0-13B7-4BBE-B81D-96A6AF4549A9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0A85BB19-6A17-46B8-91DC-472D9F18CD3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1-13B7-4BBE-B81D-96A6AF4549A9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2B61C824-DE38-43BE-8F47-BDF39FCBED9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2-13B7-4BBE-B81D-96A6AF4549A9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0E9AD91F-B317-4718-9218-E6942B5C2FE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13B7-4BBE-B81D-96A6AF4549A9}"/>
                      </c:ext>
                    </c:extLst>
                  </c:dLbl>
                  <c:dLbl>
                    <c:idx val="4"/>
                    <c:tx>
                      <c:rich>
                        <a:bodyPr/>
                        <a:lstStyle/>
                        <a:p>
                          <a:fld id="{284E9F4F-9CE0-4AF5-8C32-95EE0EC4AD9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13B7-4BBE-B81D-96A6AF4549A9}"/>
                      </c:ext>
                    </c:extLst>
                  </c:dLbl>
                  <c:dLbl>
                    <c:idx val="5"/>
                    <c:tx>
                      <c:rich>
                        <a:bodyPr/>
                        <a:lstStyle/>
                        <a:p>
                          <a:fld id="{F62DC4E7-8C93-4457-B273-07DF15CA75A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5-13B7-4BBE-B81D-96A6AF4549A9}"/>
                      </c:ext>
                    </c:extLst>
                  </c:dLbl>
                  <c:dLbl>
                    <c:idx val="6"/>
                    <c:tx>
                      <c:rich>
                        <a:bodyPr/>
                        <a:lstStyle/>
                        <a:p>
                          <a:fld id="{B18A046D-F217-4B93-A648-8C6B67D1C5D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6-13B7-4BBE-B81D-96A6AF4549A9}"/>
                      </c:ext>
                    </c:extLst>
                  </c:dLbl>
                  <c:dLbl>
                    <c:idx val="7"/>
                    <c:tx>
                      <c:rich>
                        <a:bodyPr/>
                        <a:lstStyle/>
                        <a:p>
                          <a:fld id="{B74AD6C1-5499-4B5E-B3FB-C15F3CD2EE8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7-13B7-4BBE-B81D-96A6AF4549A9}"/>
                      </c:ext>
                    </c:extLst>
                  </c:dLbl>
                  <c:dLbl>
                    <c:idx val="8"/>
                    <c:tx>
                      <c:rich>
                        <a:bodyPr/>
                        <a:lstStyle/>
                        <a:p>
                          <a:fld id="{9FDBB3D0-E4BC-455B-8F24-F6D0EB9F317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13B7-4BBE-B81D-96A6AF4549A9}"/>
                      </c:ext>
                    </c:extLst>
                  </c:dLbl>
                  <c:dLbl>
                    <c:idx val="9"/>
                    <c:tx>
                      <c:rich>
                        <a:bodyPr/>
                        <a:lstStyle/>
                        <a:p>
                          <a:fld id="{3150292E-7A60-471E-BD20-7AA03F1786A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9-13B7-4BBE-B81D-96A6AF4549A9}"/>
                      </c:ext>
                    </c:extLst>
                  </c:dLbl>
                  <c:dLbl>
                    <c:idx val="10"/>
                    <c:tx>
                      <c:rich>
                        <a:bodyPr/>
                        <a:lstStyle/>
                        <a:p>
                          <a:fld id="{51B15C06-5D54-4816-95C7-243C168072D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A-13B7-4BBE-B81D-96A6AF4549A9}"/>
                      </c:ext>
                    </c:extLst>
                  </c:dLbl>
                  <c:dLbl>
                    <c:idx val="11"/>
                    <c:tx>
                      <c:rich>
                        <a:bodyPr/>
                        <a:lstStyle/>
                        <a:p>
                          <a:fld id="{CD2765E3-5458-41D6-9B10-84ED2DC4518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B-13B7-4BBE-B81D-96A6AF4549A9}"/>
                      </c:ext>
                    </c:extLst>
                  </c:dLbl>
                  <c:dLbl>
                    <c:idx val="12"/>
                    <c:tx>
                      <c:rich>
                        <a:bodyPr/>
                        <a:lstStyle/>
                        <a:p>
                          <a:fld id="{1B5C7BC9-4008-4B4A-8592-15D738D4B80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C-13B7-4BBE-B81D-96A6AF4549A9}"/>
                      </c:ext>
                    </c:extLst>
                  </c:dLbl>
                  <c:dLbl>
                    <c:idx val="13"/>
                    <c:tx>
                      <c:rich>
                        <a:bodyPr/>
                        <a:lstStyle/>
                        <a:p>
                          <a:fld id="{622FE1A8-A072-42D9-B04C-7DF9CCA199E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D-13B7-4BBE-B81D-96A6AF4549A9}"/>
                      </c:ext>
                    </c:extLst>
                  </c:dLbl>
                  <c:dLbl>
                    <c:idx val="14"/>
                    <c:tx>
                      <c:rich>
                        <a:bodyPr/>
                        <a:lstStyle/>
                        <a:p>
                          <a:fld id="{E75684B8-20C9-44A8-A2AD-A00888F613D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E-13B7-4BBE-B81D-96A6AF4549A9}"/>
                      </c:ext>
                    </c:extLst>
                  </c:dLbl>
                  <c:dLbl>
                    <c:idx val="15"/>
                    <c:tx>
                      <c:rich>
                        <a:bodyPr/>
                        <a:lstStyle/>
                        <a:p>
                          <a:fld id="{5CE92AF2-95F1-463C-9000-7B1B16E364E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F-13B7-4BBE-B81D-96A6AF4549A9}"/>
                      </c:ext>
                    </c:extLst>
                  </c:dLbl>
                  <c:dLbl>
                    <c:idx val="16"/>
                    <c:tx>
                      <c:rich>
                        <a:bodyPr/>
                        <a:lstStyle/>
                        <a:p>
                          <a:fld id="{37F38217-9049-4A5F-BABA-65AD67E88DB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0-13B7-4BBE-B81D-96A6AF4549A9}"/>
                      </c:ext>
                    </c:extLst>
                  </c:dLbl>
                  <c:dLbl>
                    <c:idx val="17"/>
                    <c:tx>
                      <c:rich>
                        <a:bodyPr/>
                        <a:lstStyle/>
                        <a:p>
                          <a:fld id="{61AB028A-55C5-441F-B0FE-FDCDE0638AD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1-13B7-4BBE-B81D-96A6AF4549A9}"/>
                      </c:ext>
                    </c:extLst>
                  </c:dLbl>
                  <c:dLbl>
                    <c:idx val="18"/>
                    <c:tx>
                      <c:rich>
                        <a:bodyPr/>
                        <a:lstStyle/>
                        <a:p>
                          <a:fld id="{A9A3B523-FA41-4CCA-8D0E-B61BAAC051A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2-13B7-4BBE-B81D-96A6AF4549A9}"/>
                      </c:ext>
                    </c:extLst>
                  </c:dLbl>
                  <c:dLbl>
                    <c:idx val="19"/>
                    <c:tx>
                      <c:rich>
                        <a:bodyPr/>
                        <a:lstStyle/>
                        <a:p>
                          <a:fld id="{919B816B-83B4-460E-B5F0-3F761B94643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3-13B7-4BBE-B81D-96A6AF4549A9}"/>
                      </c:ext>
                    </c:extLst>
                  </c:dLbl>
                  <c:dLbl>
                    <c:idx val="20"/>
                    <c:tx>
                      <c:rich>
                        <a:bodyPr/>
                        <a:lstStyle/>
                        <a:p>
                          <a:fld id="{021ECBBE-8387-4211-919F-AA87742F061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4-13B7-4BBE-B81D-96A6AF4549A9}"/>
                      </c:ext>
                    </c:extLst>
                  </c:dLbl>
                  <c:dLbl>
                    <c:idx val="21"/>
                    <c:tx>
                      <c:rich>
                        <a:bodyPr/>
                        <a:lstStyle/>
                        <a:p>
                          <a:fld id="{089AE723-181F-4EFB-BE34-9C052476746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5-13B7-4BBE-B81D-96A6AF4549A9}"/>
                      </c:ext>
                    </c:extLst>
                  </c:dLbl>
                  <c:dLbl>
                    <c:idx val="22"/>
                    <c:tx>
                      <c:rich>
                        <a:bodyPr/>
                        <a:lstStyle/>
                        <a:p>
                          <a:fld id="{34FF8524-9E5D-4743-9454-07260E363C8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6-13B7-4BBE-B81D-96A6AF4549A9}"/>
                      </c:ext>
                    </c:extLst>
                  </c:dLbl>
                  <c:dLbl>
                    <c:idx val="23"/>
                    <c:tx>
                      <c:rich>
                        <a:bodyPr/>
                        <a:lstStyle/>
                        <a:p>
                          <a:fld id="{BE50EB67-DA31-4ED6-A974-6AA6266EB2F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7-13B7-4BBE-B81D-96A6AF4549A9}"/>
                      </c:ext>
                    </c:extLst>
                  </c:dLbl>
                  <c:dLbl>
                    <c:idx val="24"/>
                    <c:tx>
                      <c:rich>
                        <a:bodyPr/>
                        <a:lstStyle/>
                        <a:p>
                          <a:fld id="{5DCFE591-9FF0-4135-A925-1CB6CCBF29D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8-13B7-4BBE-B81D-96A6AF4549A9}"/>
                      </c:ext>
                    </c:extLst>
                  </c:dLbl>
                  <c:dLbl>
                    <c:idx val="25"/>
                    <c:tx>
                      <c:rich>
                        <a:bodyPr/>
                        <a:lstStyle/>
                        <a:p>
                          <a:fld id="{972B6041-CD10-42F4-9298-C9E85D1A008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9-13B7-4BBE-B81D-96A6AF4549A9}"/>
                      </c:ext>
                    </c:extLst>
                  </c:dLbl>
                  <c:dLbl>
                    <c:idx val="26"/>
                    <c:tx>
                      <c:rich>
                        <a:bodyPr/>
                        <a:lstStyle/>
                        <a:p>
                          <a:fld id="{11A74FB8-39F6-4097-92BF-FD753C13F2B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A-13B7-4BBE-B81D-96A6AF4549A9}"/>
                      </c:ext>
                    </c:extLst>
                  </c:dLbl>
                  <c:dLbl>
                    <c:idx val="27"/>
                    <c:tx>
                      <c:rich>
                        <a:bodyPr/>
                        <a:lstStyle/>
                        <a:p>
                          <a:fld id="{29D5DF69-4AC4-4A30-9EB0-7E4316F02EC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B-13B7-4BBE-B81D-96A6AF4549A9}"/>
                      </c:ext>
                    </c:extLst>
                  </c:dLbl>
                  <c:dLbl>
                    <c:idx val="28"/>
                    <c:tx>
                      <c:rich>
                        <a:bodyPr/>
                        <a:lstStyle/>
                        <a:p>
                          <a:fld id="{B7E2631A-5C8F-4CE9-98F0-1B475FC3F83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C-13B7-4BBE-B81D-96A6AF4549A9}"/>
                      </c:ext>
                    </c:extLst>
                  </c:dLbl>
                  <c:dLbl>
                    <c:idx val="29"/>
                    <c:tx>
                      <c:rich>
                        <a:bodyPr/>
                        <a:lstStyle/>
                        <a:p>
                          <a:fld id="{110EEC2F-FF7E-4545-9A31-A8E8E522673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D-13B7-4BBE-B81D-96A6AF4549A9}"/>
                      </c:ext>
                    </c:extLst>
                  </c:dLbl>
                  <c:dLbl>
                    <c:idx val="30"/>
                    <c:tx>
                      <c:rich>
                        <a:bodyPr/>
                        <a:lstStyle/>
                        <a:p>
                          <a:fld id="{096AED4D-E2F6-4165-A17C-4705A41C9F3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E-13B7-4BBE-B81D-96A6AF4549A9}"/>
                      </c:ext>
                    </c:extLst>
                  </c:dLbl>
                  <c:dLbl>
                    <c:idx val="31"/>
                    <c:tx>
                      <c:rich>
                        <a:bodyPr/>
                        <a:lstStyle/>
                        <a:p>
                          <a:fld id="{7E29443F-E5AC-440F-9AAA-E6671D88EB5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F-13B7-4BBE-B81D-96A6AF4549A9}"/>
                      </c:ext>
                    </c:extLst>
                  </c:dLbl>
                  <c:dLbl>
                    <c:idx val="32"/>
                    <c:tx>
                      <c:rich>
                        <a:bodyPr/>
                        <a:lstStyle/>
                        <a:p>
                          <a:fld id="{0CD70658-3C4F-43D8-8AF4-6970EF617F9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0-13B7-4BBE-B81D-96A6AF4549A9}"/>
                      </c:ext>
                    </c:extLst>
                  </c:dLbl>
                  <c:dLbl>
                    <c:idx val="33"/>
                    <c:tx>
                      <c:rich>
                        <a:bodyPr/>
                        <a:lstStyle/>
                        <a:p>
                          <a:fld id="{968F72AF-9211-4EF3-B08C-FF0B94F60C9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1-13B7-4BBE-B81D-96A6AF4549A9}"/>
                      </c:ext>
                    </c:extLst>
                  </c:dLbl>
                  <c:dLbl>
                    <c:idx val="34"/>
                    <c:tx>
                      <c:rich>
                        <a:bodyPr/>
                        <a:lstStyle/>
                        <a:p>
                          <a:fld id="{4A8BEA40-E033-451E-B7F6-6F4EA2B7E8D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2-13B7-4BBE-B81D-96A6AF4549A9}"/>
                      </c:ext>
                    </c:extLst>
                  </c:dLbl>
                  <c:dLbl>
                    <c:idx val="35"/>
                    <c:tx>
                      <c:rich>
                        <a:bodyPr/>
                        <a:lstStyle/>
                        <a:p>
                          <a:fld id="{005CB08B-A07A-41E8-AAFC-F9EA2DA1540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3-13B7-4BBE-B81D-96A6AF4549A9}"/>
                      </c:ext>
                    </c:extLst>
                  </c:dLbl>
                  <c:dLbl>
                    <c:idx val="36"/>
                    <c:tx>
                      <c:rich>
                        <a:bodyPr/>
                        <a:lstStyle/>
                        <a:p>
                          <a:fld id="{E2F11EF2-AC90-4B7A-B03E-6F727385A51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4-13B7-4BBE-B81D-96A6AF4549A9}"/>
                      </c:ext>
                    </c:extLst>
                  </c:dLbl>
                  <c:dLbl>
                    <c:idx val="37"/>
                    <c:tx>
                      <c:rich>
                        <a:bodyPr/>
                        <a:lstStyle/>
                        <a:p>
                          <a:fld id="{35B7B1CF-4C4A-4FA0-84B1-6FD4D881BE6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5-13B7-4BBE-B81D-96A6AF4549A9}"/>
                      </c:ext>
                    </c:extLst>
                  </c:dLbl>
                  <c:dLbl>
                    <c:idx val="38"/>
                    <c:tx>
                      <c:rich>
                        <a:bodyPr/>
                        <a:lstStyle/>
                        <a:p>
                          <a:fld id="{D78556EB-FECD-44E4-B856-E812A5A20A7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6-13B7-4BBE-B81D-96A6AF4549A9}"/>
                      </c:ext>
                    </c:extLst>
                  </c:dLbl>
                  <c:dLbl>
                    <c:idx val="39"/>
                    <c:tx>
                      <c:rich>
                        <a:bodyPr/>
                        <a:lstStyle/>
                        <a:p>
                          <a:fld id="{662D0F83-5BC5-4542-99EB-970D0EE6B84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7-13B7-4BBE-B81D-96A6AF4549A9}"/>
                      </c:ext>
                    </c:extLst>
                  </c:dLbl>
                  <c:dLbl>
                    <c:idx val="40"/>
                    <c:tx>
                      <c:rich>
                        <a:bodyPr/>
                        <a:lstStyle/>
                        <a:p>
                          <a:fld id="{120D6C7D-088A-4E41-8709-EE9DAB0F385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8-13B7-4BBE-B81D-96A6AF4549A9}"/>
                      </c:ext>
                    </c:extLst>
                  </c:dLbl>
                  <c:dLbl>
                    <c:idx val="41"/>
                    <c:tx>
                      <c:rich>
                        <a:bodyPr/>
                        <a:lstStyle/>
                        <a:p>
                          <a:fld id="{5C0F743D-8C58-43E4-9F8D-72C956E0BA0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9-13B7-4BBE-B81D-96A6AF4549A9}"/>
                      </c:ext>
                    </c:extLst>
                  </c:dLbl>
                  <c:dLbl>
                    <c:idx val="42"/>
                    <c:tx>
                      <c:rich>
                        <a:bodyPr/>
                        <a:lstStyle/>
                        <a:p>
                          <a:fld id="{BC7B59FD-484B-4843-84D8-B0864CC8F35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A-13B7-4BBE-B81D-96A6AF4549A9}"/>
                      </c:ext>
                    </c:extLst>
                  </c:dLbl>
                  <c:dLbl>
                    <c:idx val="43"/>
                    <c:tx>
                      <c:rich>
                        <a:bodyPr/>
                        <a:lstStyle/>
                        <a:p>
                          <a:fld id="{B2DE03F1-5960-48FC-A586-FFA06DD5311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B-13B7-4BBE-B81D-96A6AF4549A9}"/>
                      </c:ext>
                    </c:extLst>
                  </c:dLbl>
                  <c:dLbl>
                    <c:idx val="44"/>
                    <c:tx>
                      <c:rich>
                        <a:bodyPr/>
                        <a:lstStyle/>
                        <a:p>
                          <a:fld id="{06D3379E-5ABE-4334-B26B-778B25640AA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C-13B7-4BBE-B81D-96A6AF4549A9}"/>
                      </c:ext>
                    </c:extLst>
                  </c:dLbl>
                  <c:dLbl>
                    <c:idx val="45"/>
                    <c:tx>
                      <c:rich>
                        <a:bodyPr/>
                        <a:lstStyle/>
                        <a:p>
                          <a:fld id="{010B906C-CC39-455C-ABB6-0BFE5709263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D-13B7-4BBE-B81D-96A6AF4549A9}"/>
                      </c:ext>
                    </c:extLst>
                  </c:dLbl>
                  <c:dLbl>
                    <c:idx val="46"/>
                    <c:tx>
                      <c:rich>
                        <a:bodyPr/>
                        <a:lstStyle/>
                        <a:p>
                          <a:fld id="{F7182143-F2A5-4321-BC52-879A8107A63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E-13B7-4BBE-B81D-96A6AF4549A9}"/>
                      </c:ext>
                    </c:extLst>
                  </c:dLbl>
                  <c:dLbl>
                    <c:idx val="47"/>
                    <c:tx>
                      <c:rich>
                        <a:bodyPr/>
                        <a:lstStyle/>
                        <a:p>
                          <a:fld id="{3007BBBA-4DD7-43C2-BBA1-7CF969444A4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F-13B7-4BBE-B81D-96A6AF4549A9}"/>
                      </c:ext>
                    </c:extLst>
                  </c:dLbl>
                  <c:dLbl>
                    <c:idx val="48"/>
                    <c:tx>
                      <c:rich>
                        <a:bodyPr/>
                        <a:lstStyle/>
                        <a:p>
                          <a:fld id="{E536FC36-7BBF-4706-A6D4-7DB70B5E5D0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0-13B7-4BBE-B81D-96A6AF4549A9}"/>
                      </c:ext>
                    </c:extLst>
                  </c:dLbl>
                  <c:dLbl>
                    <c:idx val="49"/>
                    <c:tx>
                      <c:rich>
                        <a:bodyPr/>
                        <a:lstStyle/>
                        <a:p>
                          <a:fld id="{1E26D6E5-2B22-4ECC-A4F0-BA5404CE6A7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1-13B7-4BBE-B81D-96A6AF4549A9}"/>
                      </c:ext>
                    </c:extLst>
                  </c:dLbl>
                  <c:dLbl>
                    <c:idx val="50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32-13B7-4BBE-B81D-96A6AF4549A9}"/>
                      </c:ext>
                    </c:extLst>
                  </c:dLbl>
                  <c:dLbl>
                    <c:idx val="51"/>
                    <c:tx>
                      <c:rich>
                        <a:bodyPr/>
                        <a:lstStyle/>
                        <a:p>
                          <a:fld id="{ADBCB4FA-2077-4315-9904-4789F759E5E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3-13B7-4BBE-B81D-96A6AF4549A9}"/>
                      </c:ext>
                    </c:extLst>
                  </c:dLbl>
                  <c:dLbl>
                    <c:idx val="52"/>
                    <c:tx>
                      <c:rich>
                        <a:bodyPr/>
                        <a:lstStyle/>
                        <a:p>
                          <a:fld id="{759959B8-9F96-46FC-BDCF-3B23A1FD3C6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4-13B7-4BBE-B81D-96A6AF4549A9}"/>
                      </c:ext>
                    </c:extLst>
                  </c:dLbl>
                  <c:dLbl>
                    <c:idx val="53"/>
                    <c:tx>
                      <c:rich>
                        <a:bodyPr/>
                        <a:lstStyle/>
                        <a:p>
                          <a:fld id="{33B86311-1D06-4B08-8D19-AF976EC76AB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5-13B7-4BBE-B81D-96A6AF4549A9}"/>
                      </c:ext>
                    </c:extLst>
                  </c:dLbl>
                  <c:dLbl>
                    <c:idx val="54"/>
                    <c:tx>
                      <c:rich>
                        <a:bodyPr/>
                        <a:lstStyle/>
                        <a:p>
                          <a:fld id="{7A2BDC1A-4529-46F4-8C87-321F2CD9371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6-13B7-4BBE-B81D-96A6AF4549A9}"/>
                      </c:ext>
                    </c:extLst>
                  </c:dLbl>
                  <c:dLbl>
                    <c:idx val="55"/>
                    <c:tx>
                      <c:rich>
                        <a:bodyPr/>
                        <a:lstStyle/>
                        <a:p>
                          <a:fld id="{A91EF963-58B6-4689-888D-125CF116081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7-13B7-4BBE-B81D-96A6AF4549A9}"/>
                      </c:ext>
                    </c:extLst>
                  </c:dLbl>
                  <c:dLbl>
                    <c:idx val="56"/>
                    <c:tx>
                      <c:rich>
                        <a:bodyPr/>
                        <a:lstStyle/>
                        <a:p>
                          <a:fld id="{DE420A5A-CCCB-4F6A-A676-2CD44E2EFE3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8-13B7-4BBE-B81D-96A6AF4549A9}"/>
                      </c:ext>
                    </c:extLst>
                  </c:dLbl>
                  <c:dLbl>
                    <c:idx val="57"/>
                    <c:tx>
                      <c:rich>
                        <a:bodyPr/>
                        <a:lstStyle/>
                        <a:p>
                          <a:fld id="{E36B4EB2-7C1C-4AEE-A6E1-D430926FE37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9-13B7-4BBE-B81D-96A6AF4549A9}"/>
                      </c:ext>
                    </c:extLst>
                  </c:dLbl>
                  <c:dLbl>
                    <c:idx val="58"/>
                    <c:tx>
                      <c:rich>
                        <a:bodyPr/>
                        <a:lstStyle/>
                        <a:p>
                          <a:fld id="{AEDB8B3C-5369-4CFA-B43C-D830A2F5D68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A-13B7-4BBE-B81D-96A6AF4549A9}"/>
                      </c:ext>
                    </c:extLst>
                  </c:dLbl>
                  <c:dLbl>
                    <c:idx val="59"/>
                    <c:tx>
                      <c:rich>
                        <a:bodyPr/>
                        <a:lstStyle/>
                        <a:p>
                          <a:fld id="{F2F539C9-EF4C-4B95-8680-BCB8CF7F93E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B-13B7-4BBE-B81D-96A6AF4549A9}"/>
                      </c:ext>
                    </c:extLst>
                  </c:dLbl>
                  <c:dLbl>
                    <c:idx val="60"/>
                    <c:tx>
                      <c:rich>
                        <a:bodyPr/>
                        <a:lstStyle/>
                        <a:p>
                          <a:fld id="{BD161F78-DA39-44F4-81B7-668755803E8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C-13B7-4BBE-B81D-96A6AF4549A9}"/>
                      </c:ext>
                    </c:extLst>
                  </c:dLbl>
                  <c:dLbl>
                    <c:idx val="61"/>
                    <c:tx>
                      <c:rich>
                        <a:bodyPr/>
                        <a:lstStyle/>
                        <a:p>
                          <a:fld id="{09249F06-DDE7-4ABF-9360-DD408B62DF5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D-13B7-4BBE-B81D-96A6AF4549A9}"/>
                      </c:ext>
                    </c:extLst>
                  </c:dLbl>
                  <c:dLbl>
                    <c:idx val="62"/>
                    <c:tx>
                      <c:rich>
                        <a:bodyPr/>
                        <a:lstStyle/>
                        <a:p>
                          <a:fld id="{3CF90561-F216-4020-912A-A36EA3EE8DB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E-13B7-4BBE-B81D-96A6AF4549A9}"/>
                      </c:ext>
                    </c:extLst>
                  </c:dLbl>
                  <c:dLbl>
                    <c:idx val="63"/>
                    <c:tx>
                      <c:rich>
                        <a:bodyPr/>
                        <a:lstStyle/>
                        <a:p>
                          <a:fld id="{B71D1277-1DB5-4FCC-87A7-92DF0A30988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F-13B7-4BBE-B81D-96A6AF4549A9}"/>
                      </c:ext>
                    </c:extLst>
                  </c:dLbl>
                  <c:dLbl>
                    <c:idx val="64"/>
                    <c:tx>
                      <c:rich>
                        <a:bodyPr/>
                        <a:lstStyle/>
                        <a:p>
                          <a:fld id="{85CB4377-52F0-45B1-A243-412C8EAC6EE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0-13B7-4BBE-B81D-96A6AF4549A9}"/>
                      </c:ext>
                    </c:extLst>
                  </c:dLbl>
                  <c:dLbl>
                    <c:idx val="65"/>
                    <c:tx>
                      <c:rich>
                        <a:bodyPr/>
                        <a:lstStyle/>
                        <a:p>
                          <a:fld id="{30055D8D-5EC0-40E3-884A-AB89D1DF6CC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1-13B7-4BBE-B81D-96A6AF4549A9}"/>
                      </c:ext>
                    </c:extLst>
                  </c:dLbl>
                  <c:dLbl>
                    <c:idx val="66"/>
                    <c:tx>
                      <c:rich>
                        <a:bodyPr/>
                        <a:lstStyle/>
                        <a:p>
                          <a:fld id="{9BF9A2FA-5D97-41D0-8DB3-2AD0C9A91DE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2-13B7-4BBE-B81D-96A6AF4549A9}"/>
                      </c:ext>
                    </c:extLst>
                  </c:dLbl>
                  <c:dLbl>
                    <c:idx val="67"/>
                    <c:tx>
                      <c:rich>
                        <a:bodyPr/>
                        <a:lstStyle/>
                        <a:p>
                          <a:fld id="{DE1F549B-E3DB-4215-9B21-D049BA310D2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3-13B7-4BBE-B81D-96A6AF4549A9}"/>
                      </c:ext>
                    </c:extLst>
                  </c:dLbl>
                  <c:dLbl>
                    <c:idx val="68"/>
                    <c:tx>
                      <c:rich>
                        <a:bodyPr/>
                        <a:lstStyle/>
                        <a:p>
                          <a:fld id="{66532AAC-DC00-45E7-AB09-C66055E70F4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4-13B7-4BBE-B81D-96A6AF4549A9}"/>
                      </c:ext>
                    </c:extLst>
                  </c:dLbl>
                  <c:dLbl>
                    <c:idx val="69"/>
                    <c:tx>
                      <c:rich>
                        <a:bodyPr/>
                        <a:lstStyle/>
                        <a:p>
                          <a:fld id="{8F5BB3F0-E86B-4443-9C40-3DAD285AB9D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5-13B7-4BBE-B81D-96A6AF4549A9}"/>
                      </c:ext>
                    </c:extLst>
                  </c:dLbl>
                  <c:dLbl>
                    <c:idx val="70"/>
                    <c:tx>
                      <c:rich>
                        <a:bodyPr/>
                        <a:lstStyle/>
                        <a:p>
                          <a:fld id="{73878990-A3A7-48C2-A03E-2DA9192EDF4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6-13B7-4BBE-B81D-96A6AF4549A9}"/>
                      </c:ext>
                    </c:extLst>
                  </c:dLbl>
                  <c:dLbl>
                    <c:idx val="71"/>
                    <c:tx>
                      <c:rich>
                        <a:bodyPr/>
                        <a:lstStyle/>
                        <a:p>
                          <a:fld id="{8161992C-282F-46E5-8228-B3214496C42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7-13B7-4BBE-B81D-96A6AF4549A9}"/>
                      </c:ext>
                    </c:extLst>
                  </c:dLbl>
                  <c:dLbl>
                    <c:idx val="72"/>
                    <c:tx>
                      <c:rich>
                        <a:bodyPr/>
                        <a:lstStyle/>
                        <a:p>
                          <a:fld id="{EF0FF2B2-5227-4FEC-8247-74AA94B4BC9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8-13B7-4BBE-B81D-96A6AF4549A9}"/>
                      </c:ext>
                    </c:extLst>
                  </c:dLbl>
                  <c:dLbl>
                    <c:idx val="73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49-13B7-4BBE-B81D-96A6AF4549A9}"/>
                      </c:ext>
                    </c:extLst>
                  </c:dLbl>
                  <c:dLbl>
                    <c:idx val="74"/>
                    <c:tx>
                      <c:rich>
                        <a:bodyPr/>
                        <a:lstStyle/>
                        <a:p>
                          <a:fld id="{03D02131-F281-4D5E-A771-8FF4114AD10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A-13B7-4BBE-B81D-96A6AF4549A9}"/>
                      </c:ext>
                    </c:extLst>
                  </c:dLbl>
                  <c:dLbl>
                    <c:idx val="75"/>
                    <c:tx>
                      <c:rich>
                        <a:bodyPr/>
                        <a:lstStyle/>
                        <a:p>
                          <a:fld id="{F2AC090E-21B3-4703-97EE-AE5EF65CDE3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B-13B7-4BBE-B81D-96A6AF4549A9}"/>
                      </c:ext>
                    </c:extLst>
                  </c:dLbl>
                  <c:dLbl>
                    <c:idx val="76"/>
                    <c:tx>
                      <c:rich>
                        <a:bodyPr/>
                        <a:lstStyle/>
                        <a:p>
                          <a:fld id="{3AE85432-CAA5-4D16-83D0-3D4C67D2013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C-13B7-4BBE-B81D-96A6AF4549A9}"/>
                      </c:ext>
                    </c:extLst>
                  </c:dLbl>
                  <c:dLbl>
                    <c:idx val="77"/>
                    <c:tx>
                      <c:rich>
                        <a:bodyPr/>
                        <a:lstStyle/>
                        <a:p>
                          <a:fld id="{59975C00-CC91-47F6-80B7-6D0242B5F46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D-13B7-4BBE-B81D-96A6AF4549A9}"/>
                      </c:ext>
                    </c:extLst>
                  </c:dLbl>
                  <c:dLbl>
                    <c:idx val="78"/>
                    <c:tx>
                      <c:rich>
                        <a:bodyPr/>
                        <a:lstStyle/>
                        <a:p>
                          <a:fld id="{066A4805-3928-4934-994C-BB2921A4618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E-13B7-4BBE-B81D-96A6AF4549A9}"/>
                      </c:ext>
                    </c:extLst>
                  </c:dLbl>
                  <c:dLbl>
                    <c:idx val="79"/>
                    <c:tx>
                      <c:rich>
                        <a:bodyPr/>
                        <a:lstStyle/>
                        <a:p>
                          <a:fld id="{EF298E20-5098-4C08-9DE7-0C17421B01F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F-13B7-4BBE-B81D-96A6AF4549A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DataLabelsRange val="1"/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worksheet!$E$173:$E$252</c15:sqref>
                        </c15:formulaRef>
                      </c:ext>
                    </c:extLst>
                    <c:numCache>
                      <c:formatCode>General</c:formatCode>
                      <c:ptCount val="8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datalabelsRange>
                      <c15:f>worksheet!$E$173:$E$252</c15:f>
                      <c15:dlblRangeCache>
                        <c:ptCount val="80"/>
                        <c:pt idx="0">
                          <c:v>BASILONE</c:v>
                        </c:pt>
                        <c:pt idx="1">
                          <c:v>LAS PULGAS</c:v>
                        </c:pt>
                        <c:pt idx="2">
                          <c:v>SR-76</c:v>
                        </c:pt>
                        <c:pt idx="3">
                          <c:v>MISSION</c:v>
                        </c:pt>
                        <c:pt idx="4">
                          <c:v>OCEANSIDE</c:v>
                        </c:pt>
                        <c:pt idx="5">
                          <c:v>RAMP</c:v>
                        </c:pt>
                        <c:pt idx="6">
                          <c:v>CASSIDY</c:v>
                        </c:pt>
                        <c:pt idx="7">
                          <c:v>VISTA WY</c:v>
                        </c:pt>
                        <c:pt idx="8">
                          <c:v>LAS FLORES</c:v>
                        </c:pt>
                        <c:pt idx="9">
                          <c:v>CARLSBAD VILLAGE</c:v>
                        </c:pt>
                        <c:pt idx="10">
                          <c:v>TAMARACK</c:v>
                        </c:pt>
                        <c:pt idx="11">
                          <c:v>CANNON</c:v>
                        </c:pt>
                        <c:pt idx="12">
                          <c:v>PALOMAR AIRPORT</c:v>
                        </c:pt>
                        <c:pt idx="13">
                          <c:v>PALOMAR AIRPORT</c:v>
                        </c:pt>
                        <c:pt idx="14">
                          <c:v>POINSETTIA</c:v>
                        </c:pt>
                        <c:pt idx="15">
                          <c:v>LA COSTA</c:v>
                        </c:pt>
                        <c:pt idx="16">
                          <c:v>LA COSTA</c:v>
                        </c:pt>
                        <c:pt idx="17">
                          <c:v>LEUCADIA</c:v>
                        </c:pt>
                        <c:pt idx="18">
                          <c:v>LEUCADIA</c:v>
                        </c:pt>
                        <c:pt idx="19">
                          <c:v>ENCINITAS</c:v>
                        </c:pt>
                        <c:pt idx="20">
                          <c:v>ENCINITAS</c:v>
                        </c:pt>
                        <c:pt idx="21">
                          <c:v>SANTA FE</c:v>
                        </c:pt>
                        <c:pt idx="22">
                          <c:v>SANTA FE</c:v>
                        </c:pt>
                        <c:pt idx="23">
                          <c:v>BIRMINGHAM</c:v>
                        </c:pt>
                        <c:pt idx="24">
                          <c:v>MANCHESTER</c:v>
                        </c:pt>
                        <c:pt idx="25">
                          <c:v>MANCHESTER</c:v>
                        </c:pt>
                        <c:pt idx="26">
                          <c:v>MANCHESTER</c:v>
                        </c:pt>
                        <c:pt idx="27">
                          <c:v>LOMAS SANTA FE</c:v>
                        </c:pt>
                        <c:pt idx="28">
                          <c:v>VIA DE LA VALLE</c:v>
                        </c:pt>
                        <c:pt idx="29">
                          <c:v>VIA DE LA VALLE</c:v>
                        </c:pt>
                        <c:pt idx="30">
                          <c:v>SORRENTO VALLEY</c:v>
                        </c:pt>
                        <c:pt idx="31">
                          <c:v>GILMAN</c:v>
                        </c:pt>
                        <c:pt idx="32">
                          <c:v>LA JOLLA VILLAGE</c:v>
                        </c:pt>
                        <c:pt idx="33">
                          <c:v>LA JOLLA VILLAGE</c:v>
                        </c:pt>
                        <c:pt idx="34">
                          <c:v>NOBEL</c:v>
                        </c:pt>
                        <c:pt idx="35">
                          <c:v>GILMAN</c:v>
                        </c:pt>
                        <c:pt idx="36">
                          <c:v>GILMAN</c:v>
                        </c:pt>
                        <c:pt idx="37">
                          <c:v>SR-52 EB</c:v>
                        </c:pt>
                        <c:pt idx="38">
                          <c:v>MISSION BAY</c:v>
                        </c:pt>
                        <c:pt idx="39">
                          <c:v>CLAIREMONT</c:v>
                        </c:pt>
                        <c:pt idx="40">
                          <c:v>CLAIREMONT</c:v>
                        </c:pt>
                        <c:pt idx="41">
                          <c:v>CLAIREMONT</c:v>
                        </c:pt>
                        <c:pt idx="42">
                          <c:v>CLAIREMONT</c:v>
                        </c:pt>
                        <c:pt idx="43">
                          <c:v>I-8 EB</c:v>
                        </c:pt>
                        <c:pt idx="44">
                          <c:v>I-8 EB</c:v>
                        </c:pt>
                        <c:pt idx="45">
                          <c:v>HANCOCK</c:v>
                        </c:pt>
                        <c:pt idx="46">
                          <c:v>KETTNER</c:v>
                        </c:pt>
                        <c:pt idx="47">
                          <c:v>HANCOCK</c:v>
                        </c:pt>
                        <c:pt idx="48">
                          <c:v>PACIFIC</c:v>
                        </c:pt>
                        <c:pt idx="49">
                          <c:v>01ST</c:v>
                        </c:pt>
                        <c:pt idx="51">
                          <c:v>PERSHING</c:v>
                        </c:pt>
                        <c:pt idx="52">
                          <c:v>SR-94 EB</c:v>
                        </c:pt>
                        <c:pt idx="53">
                          <c:v>PERSHING</c:v>
                        </c:pt>
                        <c:pt idx="54">
                          <c:v>E</c:v>
                        </c:pt>
                        <c:pt idx="55">
                          <c:v>IMPERIAL</c:v>
                        </c:pt>
                        <c:pt idx="56">
                          <c:v>SR-75 SB</c:v>
                        </c:pt>
                        <c:pt idx="57">
                          <c:v>NATIONAL</c:v>
                        </c:pt>
                        <c:pt idx="58">
                          <c:v>SR-15 NB</c:v>
                        </c:pt>
                        <c:pt idx="59">
                          <c:v>MAIN</c:v>
                        </c:pt>
                        <c:pt idx="60">
                          <c:v>MAIN</c:v>
                        </c:pt>
                        <c:pt idx="61">
                          <c:v>08TH</c:v>
                        </c:pt>
                        <c:pt idx="62">
                          <c:v>CIVIC CENTER</c:v>
                        </c:pt>
                        <c:pt idx="63">
                          <c:v>HARBOR</c:v>
                        </c:pt>
                        <c:pt idx="64">
                          <c:v>24TH</c:v>
                        </c:pt>
                        <c:pt idx="65">
                          <c:v>24TH</c:v>
                        </c:pt>
                        <c:pt idx="66">
                          <c:v>SR-54 WB</c:v>
                        </c:pt>
                        <c:pt idx="67">
                          <c:v>SR-54 WB</c:v>
                        </c:pt>
                        <c:pt idx="68">
                          <c:v>E ST</c:v>
                        </c:pt>
                        <c:pt idx="69">
                          <c:v>H</c:v>
                        </c:pt>
                        <c:pt idx="70">
                          <c:v>BAY</c:v>
                        </c:pt>
                        <c:pt idx="71">
                          <c:v>MAIN</c:v>
                        </c:pt>
                        <c:pt idx="72">
                          <c:v>MAIN</c:v>
                        </c:pt>
                        <c:pt idx="74">
                          <c:v>PALM</c:v>
                        </c:pt>
                        <c:pt idx="75">
                          <c:v>CORONADO</c:v>
                        </c:pt>
                        <c:pt idx="76">
                          <c:v>CORONADO</c:v>
                        </c:pt>
                        <c:pt idx="77">
                          <c:v>SR-905</c:v>
                        </c:pt>
                        <c:pt idx="78">
                          <c:v>SR-905 WB</c:v>
                        </c:pt>
                        <c:pt idx="79">
                          <c:v>DAIRY MART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00-AFC7-49E7-93D6-3D69695C6D6A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72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accent4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4803113619678E-2"/>
          <c:y val="5.4662553097906963E-2"/>
          <c:w val="0.88305109202978582"/>
          <c:h val="0.6555471859322962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</c:numRef>
          </c:xVal>
          <c:yVal>
            <c:numRef>
              <c:f>worksheet!$H$68:$H$112</c:f>
              <c:numCache>
                <c:formatCode>0.0</c:formatCode>
                <c:ptCount val="45"/>
                <c:pt idx="0">
                  <c:v>54.798720341242301</c:v>
                </c:pt>
                <c:pt idx="1">
                  <c:v>52.7275393228472</c:v>
                </c:pt>
                <c:pt idx="2">
                  <c:v>64.449480138629696</c:v>
                </c:pt>
                <c:pt idx="3">
                  <c:v>64.449480138629696</c:v>
                </c:pt>
                <c:pt idx="4">
                  <c:v>38.6691548920288</c:v>
                </c:pt>
                <c:pt idx="5">
                  <c:v>63.933351106371603</c:v>
                </c:pt>
                <c:pt idx="6">
                  <c:v>66.460943748333804</c:v>
                </c:pt>
                <c:pt idx="7">
                  <c:v>66.460943748333804</c:v>
                </c:pt>
                <c:pt idx="8">
                  <c:v>67.154625433217802</c:v>
                </c:pt>
                <c:pt idx="9">
                  <c:v>60.677152759264203</c:v>
                </c:pt>
                <c:pt idx="10">
                  <c:v>66.617968541722206</c:v>
                </c:pt>
                <c:pt idx="11">
                  <c:v>69.599040255931797</c:v>
                </c:pt>
                <c:pt idx="12">
                  <c:v>68.218608371100999</c:v>
                </c:pt>
                <c:pt idx="13">
                  <c:v>68.326046387630001</c:v>
                </c:pt>
                <c:pt idx="14">
                  <c:v>68.008531058384406</c:v>
                </c:pt>
                <c:pt idx="15">
                  <c:v>68.346041055718501</c:v>
                </c:pt>
                <c:pt idx="16">
                  <c:v>68.346041055718501</c:v>
                </c:pt>
                <c:pt idx="17">
                  <c:v>66.553452412690007</c:v>
                </c:pt>
                <c:pt idx="18">
                  <c:v>66.553452412690007</c:v>
                </c:pt>
                <c:pt idx="19">
                  <c:v>66.777126099706706</c:v>
                </c:pt>
                <c:pt idx="20">
                  <c:v>66.640895761130395</c:v>
                </c:pt>
                <c:pt idx="21">
                  <c:v>68.624633431085002</c:v>
                </c:pt>
                <c:pt idx="22">
                  <c:v>68.624633431085002</c:v>
                </c:pt>
                <c:pt idx="23">
                  <c:v>69.247400693148506</c:v>
                </c:pt>
                <c:pt idx="24">
                  <c:v>69.247400693148506</c:v>
                </c:pt>
                <c:pt idx="25">
                  <c:v>69.247400693148506</c:v>
                </c:pt>
                <c:pt idx="26">
                  <c:v>70.249000266595601</c:v>
                </c:pt>
                <c:pt idx="27">
                  <c:v>69.353505731804901</c:v>
                </c:pt>
                <c:pt idx="28">
                  <c:v>68.957611303652399</c:v>
                </c:pt>
                <c:pt idx="29">
                  <c:v>68.957611303652399</c:v>
                </c:pt>
                <c:pt idx="30">
                  <c:v>69.468141828845603</c:v>
                </c:pt>
                <c:pt idx="31">
                  <c:v>68.374300186616907</c:v>
                </c:pt>
                <c:pt idx="32">
                  <c:v>68.374300186616907</c:v>
                </c:pt>
                <c:pt idx="33">
                  <c:v>64.297520661156994</c:v>
                </c:pt>
                <c:pt idx="34">
                  <c:v>66.313516395627801</c:v>
                </c:pt>
                <c:pt idx="35">
                  <c:v>67.690215942415406</c:v>
                </c:pt>
                <c:pt idx="36">
                  <c:v>67.690215942415406</c:v>
                </c:pt>
                <c:pt idx="37">
                  <c:v>67.690215942415406</c:v>
                </c:pt>
                <c:pt idx="38">
                  <c:v>69.063982937883196</c:v>
                </c:pt>
                <c:pt idx="39">
                  <c:v>67.202879232204793</c:v>
                </c:pt>
                <c:pt idx="40">
                  <c:v>68.054118901626197</c:v>
                </c:pt>
                <c:pt idx="41">
                  <c:v>68.355371900826398</c:v>
                </c:pt>
                <c:pt idx="42">
                  <c:v>68.0522527326046</c:v>
                </c:pt>
                <c:pt idx="43">
                  <c:v>68.0522527326046</c:v>
                </c:pt>
                <c:pt idx="44">
                  <c:v>66.3332444681418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8E-40DB-4FBF-9FBA-C14940F5AFA8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</c:numRef>
          </c:xVal>
          <c:yVal>
            <c:numRef>
              <c:f>worksheet!$J$68:$J$112</c:f>
              <c:numCache>
                <c:formatCode>0.0</c:formatCode>
                <c:ptCount val="45"/>
                <c:pt idx="0">
                  <c:v>49.2127128263337</c:v>
                </c:pt>
                <c:pt idx="1">
                  <c:v>61.6958002270148</c:v>
                </c:pt>
                <c:pt idx="2">
                  <c:v>65.0306469920545</c:v>
                </c:pt>
                <c:pt idx="3">
                  <c:v>65.0306469920545</c:v>
                </c:pt>
                <c:pt idx="4">
                  <c:v>67.447219069239495</c:v>
                </c:pt>
                <c:pt idx="5">
                  <c:v>67.283541430192997</c:v>
                </c:pt>
                <c:pt idx="6">
                  <c:v>66.644267877412005</c:v>
                </c:pt>
                <c:pt idx="7">
                  <c:v>66.644267877412005</c:v>
                </c:pt>
                <c:pt idx="8">
                  <c:v>62.533030646992103</c:v>
                </c:pt>
                <c:pt idx="9">
                  <c:v>54.990692395005702</c:v>
                </c:pt>
                <c:pt idx="10">
                  <c:v>56.3623155505108</c:v>
                </c:pt>
                <c:pt idx="11">
                  <c:v>48.310102156640198</c:v>
                </c:pt>
                <c:pt idx="12">
                  <c:v>48.2410896708286</c:v>
                </c:pt>
                <c:pt idx="13">
                  <c:v>54.294211123723002</c:v>
                </c:pt>
                <c:pt idx="14">
                  <c:v>61.6072644721907</c:v>
                </c:pt>
                <c:pt idx="15">
                  <c:v>63.0301929625426</c:v>
                </c:pt>
                <c:pt idx="16">
                  <c:v>63.0301929625426</c:v>
                </c:pt>
                <c:pt idx="17">
                  <c:v>59.5439273552781</c:v>
                </c:pt>
                <c:pt idx="18">
                  <c:v>59.5439273552781</c:v>
                </c:pt>
                <c:pt idx="19">
                  <c:v>56.054937570942101</c:v>
                </c:pt>
                <c:pt idx="20">
                  <c:v>55.721679909194101</c:v>
                </c:pt>
                <c:pt idx="21">
                  <c:v>44.9693530079455</c:v>
                </c:pt>
                <c:pt idx="22">
                  <c:v>44.9693530079455</c:v>
                </c:pt>
                <c:pt idx="23">
                  <c:v>55.079682179341702</c:v>
                </c:pt>
                <c:pt idx="24">
                  <c:v>55.079682179341702</c:v>
                </c:pt>
                <c:pt idx="25">
                  <c:v>55.079682179341702</c:v>
                </c:pt>
                <c:pt idx="26">
                  <c:v>57.685130533484703</c:v>
                </c:pt>
                <c:pt idx="27">
                  <c:v>59.3328036322361</c:v>
                </c:pt>
                <c:pt idx="28">
                  <c:v>62.417707150964802</c:v>
                </c:pt>
                <c:pt idx="29">
                  <c:v>62.417707150964802</c:v>
                </c:pt>
                <c:pt idx="30">
                  <c:v>61.512599318955701</c:v>
                </c:pt>
                <c:pt idx="31">
                  <c:v>58.280136208853598</c:v>
                </c:pt>
                <c:pt idx="32">
                  <c:v>58.280136208853598</c:v>
                </c:pt>
                <c:pt idx="33">
                  <c:v>56.243586833144199</c:v>
                </c:pt>
                <c:pt idx="34">
                  <c:v>62.007945516458598</c:v>
                </c:pt>
                <c:pt idx="35">
                  <c:v>67.134619750283804</c:v>
                </c:pt>
                <c:pt idx="36">
                  <c:v>67.134619750283804</c:v>
                </c:pt>
                <c:pt idx="37">
                  <c:v>67.134619750283804</c:v>
                </c:pt>
                <c:pt idx="38">
                  <c:v>68.894211123722997</c:v>
                </c:pt>
                <c:pt idx="39">
                  <c:v>63.048354143019303</c:v>
                </c:pt>
                <c:pt idx="40">
                  <c:v>61.2</c:v>
                </c:pt>
                <c:pt idx="41">
                  <c:v>53.074914869466497</c:v>
                </c:pt>
                <c:pt idx="42">
                  <c:v>38.733711691259899</c:v>
                </c:pt>
                <c:pt idx="43">
                  <c:v>38.733711691259899</c:v>
                </c:pt>
                <c:pt idx="44">
                  <c:v>41.549375709421099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0DB-4FBF-9FBA-C14940F5AFA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  <c:extLst xmlns:c15="http://schemas.microsoft.com/office/drawing/2012/chart"/>
            </c:numRef>
          </c:xVal>
          <c:yVal>
            <c:numRef>
              <c:f>worksheet!$M$68:$M$112</c:f>
              <c:numCache>
                <c:formatCode>0.0</c:formatCode>
                <c:ptCount val="45"/>
                <c:pt idx="0">
                  <c:v>55</c:v>
                </c:pt>
                <c:pt idx="1">
                  <c:v>43</c:v>
                </c:pt>
                <c:pt idx="2">
                  <c:v>41</c:v>
                </c:pt>
                <c:pt idx="3">
                  <c:v>48</c:v>
                </c:pt>
                <c:pt idx="4">
                  <c:v>34</c:v>
                </c:pt>
                <c:pt idx="5">
                  <c:v>41</c:v>
                </c:pt>
                <c:pt idx="6">
                  <c:v>50</c:v>
                </c:pt>
                <c:pt idx="7">
                  <c:v>49</c:v>
                </c:pt>
                <c:pt idx="8">
                  <c:v>56</c:v>
                </c:pt>
                <c:pt idx="9">
                  <c:v>53</c:v>
                </c:pt>
                <c:pt idx="10">
                  <c:v>52</c:v>
                </c:pt>
                <c:pt idx="11">
                  <c:v>56</c:v>
                </c:pt>
                <c:pt idx="12">
                  <c:v>57</c:v>
                </c:pt>
                <c:pt idx="13">
                  <c:v>56</c:v>
                </c:pt>
                <c:pt idx="14">
                  <c:v>56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56</c:v>
                </c:pt>
                <c:pt idx="20">
                  <c:v>57</c:v>
                </c:pt>
                <c:pt idx="21">
                  <c:v>54</c:v>
                </c:pt>
                <c:pt idx="22">
                  <c:v>57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56</c:v>
                </c:pt>
                <c:pt idx="27">
                  <c:v>52</c:v>
                </c:pt>
                <c:pt idx="28">
                  <c:v>40</c:v>
                </c:pt>
                <c:pt idx="29">
                  <c:v>48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62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93-40DB-4FBF-9FBA-C14940F5AFA8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  <c:extLst xmlns:c15="http://schemas.microsoft.com/office/drawing/2012/chart"/>
            </c:numRef>
          </c:xVal>
          <c:yVal>
            <c:numRef>
              <c:f>worksheet!$O$68:$O$112</c:f>
              <c:numCache>
                <c:formatCode>0.0</c:formatCode>
                <c:ptCount val="45"/>
                <c:pt idx="0">
                  <c:v>52</c:v>
                </c:pt>
                <c:pt idx="1">
                  <c:v>51</c:v>
                </c:pt>
                <c:pt idx="2">
                  <c:v>46</c:v>
                </c:pt>
                <c:pt idx="3">
                  <c:v>53</c:v>
                </c:pt>
                <c:pt idx="4">
                  <c:v>51</c:v>
                </c:pt>
                <c:pt idx="5">
                  <c:v>53</c:v>
                </c:pt>
                <c:pt idx="6">
                  <c:v>54</c:v>
                </c:pt>
                <c:pt idx="7">
                  <c:v>52</c:v>
                </c:pt>
                <c:pt idx="8">
                  <c:v>56</c:v>
                </c:pt>
                <c:pt idx="9">
                  <c:v>52</c:v>
                </c:pt>
                <c:pt idx="10">
                  <c:v>46</c:v>
                </c:pt>
                <c:pt idx="11">
                  <c:v>45</c:v>
                </c:pt>
                <c:pt idx="12">
                  <c:v>46</c:v>
                </c:pt>
                <c:pt idx="13">
                  <c:v>40</c:v>
                </c:pt>
                <c:pt idx="14">
                  <c:v>41</c:v>
                </c:pt>
                <c:pt idx="15">
                  <c:v>46</c:v>
                </c:pt>
                <c:pt idx="16">
                  <c:v>45</c:v>
                </c:pt>
                <c:pt idx="17">
                  <c:v>44</c:v>
                </c:pt>
                <c:pt idx="18">
                  <c:v>48</c:v>
                </c:pt>
                <c:pt idx="19">
                  <c:v>45</c:v>
                </c:pt>
                <c:pt idx="20">
                  <c:v>44</c:v>
                </c:pt>
                <c:pt idx="21">
                  <c:v>38</c:v>
                </c:pt>
                <c:pt idx="22">
                  <c:v>46</c:v>
                </c:pt>
                <c:pt idx="23">
                  <c:v>43</c:v>
                </c:pt>
                <c:pt idx="24">
                  <c:v>43</c:v>
                </c:pt>
                <c:pt idx="25">
                  <c:v>42</c:v>
                </c:pt>
                <c:pt idx="26">
                  <c:v>43</c:v>
                </c:pt>
                <c:pt idx="27">
                  <c:v>37</c:v>
                </c:pt>
                <c:pt idx="28">
                  <c:v>22</c:v>
                </c:pt>
                <c:pt idx="29">
                  <c:v>37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54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59</c:v>
                </c:pt>
                <c:pt idx="39">
                  <c:v>60</c:v>
                </c:pt>
                <c:pt idx="40">
                  <c:v>60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0DB-4FBF-9FBA-C14940F5A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worksheet!$I$68:$I$112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62.414573796857603</c:v>
                      </c:pt>
                      <c:pt idx="1">
                        <c:v>62.902264010887002</c:v>
                      </c:pt>
                      <c:pt idx="2">
                        <c:v>65.455400222689605</c:v>
                      </c:pt>
                      <c:pt idx="3">
                        <c:v>65.455400222689605</c:v>
                      </c:pt>
                      <c:pt idx="4">
                        <c:v>65.160831374489703</c:v>
                      </c:pt>
                      <c:pt idx="5">
                        <c:v>67.052950637139702</c:v>
                      </c:pt>
                      <c:pt idx="6">
                        <c:v>67.552641346034903</c:v>
                      </c:pt>
                      <c:pt idx="7">
                        <c:v>67.552641346034903</c:v>
                      </c:pt>
                      <c:pt idx="8">
                        <c:v>67.036743783248795</c:v>
                      </c:pt>
                      <c:pt idx="9">
                        <c:v>63.980576518619301</c:v>
                      </c:pt>
                      <c:pt idx="10">
                        <c:v>66.817270815291394</c:v>
                      </c:pt>
                      <c:pt idx="11">
                        <c:v>68.183471483360094</c:v>
                      </c:pt>
                      <c:pt idx="12">
                        <c:v>67.287517011010806</c:v>
                      </c:pt>
                      <c:pt idx="13">
                        <c:v>66.997773104045507</c:v>
                      </c:pt>
                      <c:pt idx="14">
                        <c:v>67.007422986514896</c:v>
                      </c:pt>
                      <c:pt idx="15">
                        <c:v>67.533589013980006</c:v>
                      </c:pt>
                      <c:pt idx="16">
                        <c:v>67.533589013980006</c:v>
                      </c:pt>
                      <c:pt idx="17">
                        <c:v>65.584436471607106</c:v>
                      </c:pt>
                      <c:pt idx="18">
                        <c:v>65.584436471607106</c:v>
                      </c:pt>
                      <c:pt idx="19">
                        <c:v>65.8286527279475</c:v>
                      </c:pt>
                      <c:pt idx="20">
                        <c:v>66.162315971792694</c:v>
                      </c:pt>
                      <c:pt idx="21">
                        <c:v>65.650995917357406</c:v>
                      </c:pt>
                      <c:pt idx="22">
                        <c:v>65.650995917357406</c:v>
                      </c:pt>
                      <c:pt idx="23">
                        <c:v>67.431646665841896</c:v>
                      </c:pt>
                      <c:pt idx="24">
                        <c:v>67.431646665841896</c:v>
                      </c:pt>
                      <c:pt idx="25">
                        <c:v>67.431646665841896</c:v>
                      </c:pt>
                      <c:pt idx="26">
                        <c:v>68.161326240257296</c:v>
                      </c:pt>
                      <c:pt idx="27">
                        <c:v>67.161202523815405</c:v>
                      </c:pt>
                      <c:pt idx="28">
                        <c:v>67.010639614004702</c:v>
                      </c:pt>
                      <c:pt idx="29">
                        <c:v>67.010639614004702</c:v>
                      </c:pt>
                      <c:pt idx="30">
                        <c:v>67.013237659284897</c:v>
                      </c:pt>
                      <c:pt idx="31">
                        <c:v>66.050228875417503</c:v>
                      </c:pt>
                      <c:pt idx="32">
                        <c:v>66.050228875417503</c:v>
                      </c:pt>
                      <c:pt idx="33">
                        <c:v>66.108375603117693</c:v>
                      </c:pt>
                      <c:pt idx="34">
                        <c:v>67.023011258196206</c:v>
                      </c:pt>
                      <c:pt idx="35">
                        <c:v>68.273784485958203</c:v>
                      </c:pt>
                      <c:pt idx="36">
                        <c:v>68.273784485958203</c:v>
                      </c:pt>
                      <c:pt idx="37">
                        <c:v>68.273784485958203</c:v>
                      </c:pt>
                      <c:pt idx="38">
                        <c:v>69.663862427316602</c:v>
                      </c:pt>
                      <c:pt idx="39">
                        <c:v>67.437708771495707</c:v>
                      </c:pt>
                      <c:pt idx="40">
                        <c:v>68.241494494618294</c:v>
                      </c:pt>
                      <c:pt idx="41">
                        <c:v>67.507237411852003</c:v>
                      </c:pt>
                      <c:pt idx="42">
                        <c:v>65.3423233947792</c:v>
                      </c:pt>
                      <c:pt idx="43">
                        <c:v>65.3423233947792</c:v>
                      </c:pt>
                      <c:pt idx="44">
                        <c:v>63.991339849065902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8AEF-4CD9-AC68-7227C73A09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worksheet!$N$68:$N$112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56</c:v>
                      </c:pt>
                      <c:pt idx="1">
                        <c:v>56</c:v>
                      </c:pt>
                      <c:pt idx="2">
                        <c:v>51</c:v>
                      </c:pt>
                      <c:pt idx="3">
                        <c:v>55</c:v>
                      </c:pt>
                      <c:pt idx="4">
                        <c:v>54</c:v>
                      </c:pt>
                      <c:pt idx="5">
                        <c:v>55</c:v>
                      </c:pt>
                      <c:pt idx="6">
                        <c:v>57</c:v>
                      </c:pt>
                      <c:pt idx="7">
                        <c:v>56</c:v>
                      </c:pt>
                      <c:pt idx="8">
                        <c:v>58</c:v>
                      </c:pt>
                      <c:pt idx="9">
                        <c:v>56</c:v>
                      </c:pt>
                      <c:pt idx="10">
                        <c:v>56</c:v>
                      </c:pt>
                      <c:pt idx="11">
                        <c:v>57</c:v>
                      </c:pt>
                      <c:pt idx="12">
                        <c:v>57</c:v>
                      </c:pt>
                      <c:pt idx="13">
                        <c:v>56</c:v>
                      </c:pt>
                      <c:pt idx="14">
                        <c:v>55</c:v>
                      </c:pt>
                      <c:pt idx="15">
                        <c:v>57</c:v>
                      </c:pt>
                      <c:pt idx="16">
                        <c:v>56</c:v>
                      </c:pt>
                      <c:pt idx="17">
                        <c:v>56</c:v>
                      </c:pt>
                      <c:pt idx="18">
                        <c:v>57</c:v>
                      </c:pt>
                      <c:pt idx="19">
                        <c:v>56</c:v>
                      </c:pt>
                      <c:pt idx="20">
                        <c:v>56</c:v>
                      </c:pt>
                      <c:pt idx="21">
                        <c:v>53</c:v>
                      </c:pt>
                      <c:pt idx="22">
                        <c:v>56</c:v>
                      </c:pt>
                      <c:pt idx="23">
                        <c:v>54</c:v>
                      </c:pt>
                      <c:pt idx="24">
                        <c:v>57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51</c:v>
                      </c:pt>
                      <c:pt idx="28">
                        <c:v>27</c:v>
                      </c:pt>
                      <c:pt idx="29">
                        <c:v>37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57</c:v>
                      </c:pt>
                      <c:pt idx="33">
                        <c:v>55</c:v>
                      </c:pt>
                      <c:pt idx="34">
                        <c:v>57</c:v>
                      </c:pt>
                      <c:pt idx="35">
                        <c:v>58</c:v>
                      </c:pt>
                      <c:pt idx="36">
                        <c:v>58</c:v>
                      </c:pt>
                      <c:pt idx="37">
                        <c:v>58</c:v>
                      </c:pt>
                      <c:pt idx="38">
                        <c:v>61</c:v>
                      </c:pt>
                      <c:pt idx="39">
                        <c:v>61</c:v>
                      </c:pt>
                      <c:pt idx="40">
                        <c:v>61</c:v>
                      </c:pt>
                      <c:pt idx="41">
                        <c:v>62</c:v>
                      </c:pt>
                      <c:pt idx="42">
                        <c:v>61</c:v>
                      </c:pt>
                      <c:pt idx="43">
                        <c:v>61</c:v>
                      </c:pt>
                      <c:pt idx="44">
                        <c:v>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EF-4CD9-AC68-7227C73A0951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worksheet!$E$68:$E$112</c15:sqref>
                        </c15:formulaRef>
                      </c:ext>
                    </c:extLst>
                    <c:numCache>
                      <c:formatCode>General</c:formatCode>
                      <c:ptCount val="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2F7-4ECA-92B9-AE0907BCB5F2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713078956068024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</c:numRef>
          </c:xVal>
          <c:yVal>
            <c:numRef>
              <c:f>worksheet!$H$253:$H$311</c:f>
              <c:numCache>
                <c:formatCode>0.0</c:formatCode>
                <c:ptCount val="59"/>
                <c:pt idx="0">
                  <c:v>61.885897094108202</c:v>
                </c:pt>
                <c:pt idx="1">
                  <c:v>63.480405225273302</c:v>
                </c:pt>
                <c:pt idx="2">
                  <c:v>62.112236736870202</c:v>
                </c:pt>
                <c:pt idx="3">
                  <c:v>62.112236736870202</c:v>
                </c:pt>
                <c:pt idx="4">
                  <c:v>62.112236736870202</c:v>
                </c:pt>
                <c:pt idx="5">
                  <c:v>59.113836310317197</c:v>
                </c:pt>
                <c:pt idx="6">
                  <c:v>53.404692082111403</c:v>
                </c:pt>
                <c:pt idx="7">
                  <c:v>58.796854172220698</c:v>
                </c:pt>
                <c:pt idx="8">
                  <c:v>65.236736870168002</c:v>
                </c:pt>
                <c:pt idx="9">
                  <c:v>63.686217008797698</c:v>
                </c:pt>
                <c:pt idx="10">
                  <c:v>63.686217008797698</c:v>
                </c:pt>
                <c:pt idx="11">
                  <c:v>54.541455611836803</c:v>
                </c:pt>
                <c:pt idx="12">
                  <c:v>48.643828312449997</c:v>
                </c:pt>
                <c:pt idx="13">
                  <c:v>51.453212476672903</c:v>
                </c:pt>
                <c:pt idx="14">
                  <c:v>51.453212476672903</c:v>
                </c:pt>
                <c:pt idx="15">
                  <c:v>49.499866702212699</c:v>
                </c:pt>
                <c:pt idx="16">
                  <c:v>45.082644628099203</c:v>
                </c:pt>
                <c:pt idx="17">
                  <c:v>51.1255665155958</c:v>
                </c:pt>
                <c:pt idx="18">
                  <c:v>51.1255665155958</c:v>
                </c:pt>
                <c:pt idx="19">
                  <c:v>50.683551053052497</c:v>
                </c:pt>
                <c:pt idx="20">
                  <c:v>56.489202879232202</c:v>
                </c:pt>
                <c:pt idx="21">
                  <c:v>56.489202879232202</c:v>
                </c:pt>
                <c:pt idx="22">
                  <c:v>56.489202879232202</c:v>
                </c:pt>
                <c:pt idx="23">
                  <c:v>60.813116502266098</c:v>
                </c:pt>
                <c:pt idx="24">
                  <c:v>60.1306318315116</c:v>
                </c:pt>
                <c:pt idx="25">
                  <c:v>60.1306318315116</c:v>
                </c:pt>
                <c:pt idx="26">
                  <c:v>56.146627565982399</c:v>
                </c:pt>
                <c:pt idx="27">
                  <c:v>62.926419621434299</c:v>
                </c:pt>
                <c:pt idx="28">
                  <c:v>62.926419621434299</c:v>
                </c:pt>
                <c:pt idx="29">
                  <c:v>52.054385497200698</c:v>
                </c:pt>
                <c:pt idx="30">
                  <c:v>52.054385497200698</c:v>
                </c:pt>
                <c:pt idx="31">
                  <c:v>52.613436416955501</c:v>
                </c:pt>
                <c:pt idx="32">
                  <c:v>52.181018395094597</c:v>
                </c:pt>
                <c:pt idx="33">
                  <c:v>59.653958944281499</c:v>
                </c:pt>
                <c:pt idx="34">
                  <c:v>64.725939749400197</c:v>
                </c:pt>
                <c:pt idx="35">
                  <c:v>64.568648360437194</c:v>
                </c:pt>
                <c:pt idx="36">
                  <c:v>65.036790189282897</c:v>
                </c:pt>
                <c:pt idx="37">
                  <c:v>66.815249266862196</c:v>
                </c:pt>
                <c:pt idx="38">
                  <c:v>66.815249266862196</c:v>
                </c:pt>
                <c:pt idx="39">
                  <c:v>68.326846174353506</c:v>
                </c:pt>
                <c:pt idx="40">
                  <c:v>69.247667288722994</c:v>
                </c:pt>
                <c:pt idx="41">
                  <c:v>70.573980271927496</c:v>
                </c:pt>
                <c:pt idx="42">
                  <c:v>70.155958411090396</c:v>
                </c:pt>
                <c:pt idx="43">
                  <c:v>70.155958411090396</c:v>
                </c:pt>
                <c:pt idx="44">
                  <c:v>68.634764062916602</c:v>
                </c:pt>
                <c:pt idx="45">
                  <c:v>68.247134097574005</c:v>
                </c:pt>
                <c:pt idx="46">
                  <c:v>68.247134097574005</c:v>
                </c:pt>
                <c:pt idx="47">
                  <c:v>67.334577446014407</c:v>
                </c:pt>
                <c:pt idx="48">
                  <c:v>66.394294854705393</c:v>
                </c:pt>
                <c:pt idx="49">
                  <c:v>66.394294854705393</c:v>
                </c:pt>
                <c:pt idx="50">
                  <c:v>66.394294854705393</c:v>
                </c:pt>
                <c:pt idx="51">
                  <c:v>66.427619301519599</c:v>
                </c:pt>
                <c:pt idx="52">
                  <c:v>63.451079712076798</c:v>
                </c:pt>
                <c:pt idx="53">
                  <c:v>66.842442015462495</c:v>
                </c:pt>
                <c:pt idx="54">
                  <c:v>66.121834177552699</c:v>
                </c:pt>
                <c:pt idx="55">
                  <c:v>66.350839776059701</c:v>
                </c:pt>
                <c:pt idx="56">
                  <c:v>68.788856304985302</c:v>
                </c:pt>
                <c:pt idx="57">
                  <c:v>68.788856304985302</c:v>
                </c:pt>
                <c:pt idx="58">
                  <c:v>64.972007464676096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8E-E5E6-4F09-9F2C-5B23F165072B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</c:numRef>
          </c:xVal>
          <c:yVal>
            <c:numRef>
              <c:f>worksheet!$J$253:$J$311</c:f>
              <c:numCache>
                <c:formatCode>0.0</c:formatCode>
                <c:ptCount val="59"/>
                <c:pt idx="0">
                  <c:v>72.296481271282602</c:v>
                </c:pt>
                <c:pt idx="1">
                  <c:v>71.264926220204302</c:v>
                </c:pt>
                <c:pt idx="2">
                  <c:v>71.029511918274693</c:v>
                </c:pt>
                <c:pt idx="3">
                  <c:v>71.029511918274693</c:v>
                </c:pt>
                <c:pt idx="4">
                  <c:v>71.029511918274693</c:v>
                </c:pt>
                <c:pt idx="5">
                  <c:v>66.689216799091895</c:v>
                </c:pt>
                <c:pt idx="6">
                  <c:v>68.2410896708286</c:v>
                </c:pt>
                <c:pt idx="7">
                  <c:v>68.864472190692396</c:v>
                </c:pt>
                <c:pt idx="8">
                  <c:v>70.153007945516507</c:v>
                </c:pt>
                <c:pt idx="9">
                  <c:v>71.010896708285998</c:v>
                </c:pt>
                <c:pt idx="10">
                  <c:v>71.010896708285998</c:v>
                </c:pt>
                <c:pt idx="11">
                  <c:v>71.104199772985197</c:v>
                </c:pt>
                <c:pt idx="12">
                  <c:v>68.583654937570898</c:v>
                </c:pt>
                <c:pt idx="13">
                  <c:v>68.139160045402903</c:v>
                </c:pt>
                <c:pt idx="14">
                  <c:v>68.139160045402903</c:v>
                </c:pt>
                <c:pt idx="15">
                  <c:v>66.348467650397296</c:v>
                </c:pt>
                <c:pt idx="16">
                  <c:v>70.271509648127093</c:v>
                </c:pt>
                <c:pt idx="17">
                  <c:v>69.643359818388205</c:v>
                </c:pt>
                <c:pt idx="18">
                  <c:v>69.643359818388205</c:v>
                </c:pt>
                <c:pt idx="19">
                  <c:v>69.809080590238395</c:v>
                </c:pt>
                <c:pt idx="20">
                  <c:v>70.562315550510803</c:v>
                </c:pt>
                <c:pt idx="21">
                  <c:v>70.562315550510803</c:v>
                </c:pt>
                <c:pt idx="22">
                  <c:v>70.562315550510803</c:v>
                </c:pt>
                <c:pt idx="23">
                  <c:v>69.306015891032899</c:v>
                </c:pt>
                <c:pt idx="24">
                  <c:v>68.822928490351899</c:v>
                </c:pt>
                <c:pt idx="25">
                  <c:v>68.822928490351899</c:v>
                </c:pt>
                <c:pt idx="26">
                  <c:v>67.696481271282593</c:v>
                </c:pt>
                <c:pt idx="27">
                  <c:v>68.083541430192994</c:v>
                </c:pt>
                <c:pt idx="28">
                  <c:v>68.083541430192994</c:v>
                </c:pt>
                <c:pt idx="29">
                  <c:v>67.358910329171394</c:v>
                </c:pt>
                <c:pt idx="30">
                  <c:v>67.358910329171394</c:v>
                </c:pt>
                <c:pt idx="31">
                  <c:v>68.239273552780901</c:v>
                </c:pt>
                <c:pt idx="32">
                  <c:v>65.928036322360995</c:v>
                </c:pt>
                <c:pt idx="33">
                  <c:v>66.883768444948899</c:v>
                </c:pt>
                <c:pt idx="34">
                  <c:v>68.146424517593601</c:v>
                </c:pt>
                <c:pt idx="35">
                  <c:v>67.6358683314415</c:v>
                </c:pt>
                <c:pt idx="36">
                  <c:v>67.264699205448395</c:v>
                </c:pt>
                <c:pt idx="37">
                  <c:v>66.0622020431328</c:v>
                </c:pt>
                <c:pt idx="38">
                  <c:v>66.0622020431328</c:v>
                </c:pt>
                <c:pt idx="39">
                  <c:v>64.592054483541403</c:v>
                </c:pt>
                <c:pt idx="40">
                  <c:v>61.977979568671998</c:v>
                </c:pt>
                <c:pt idx="41">
                  <c:v>15.5847900113507</c:v>
                </c:pt>
                <c:pt idx="42">
                  <c:v>23.035868331441499</c:v>
                </c:pt>
                <c:pt idx="43">
                  <c:v>23.035868331441499</c:v>
                </c:pt>
                <c:pt idx="44">
                  <c:v>45.265380249716202</c:v>
                </c:pt>
                <c:pt idx="45">
                  <c:v>53.934392735527801</c:v>
                </c:pt>
                <c:pt idx="46">
                  <c:v>53.934392735527801</c:v>
                </c:pt>
                <c:pt idx="47">
                  <c:v>56.585698070374598</c:v>
                </c:pt>
                <c:pt idx="48">
                  <c:v>60.154143019296299</c:v>
                </c:pt>
                <c:pt idx="49">
                  <c:v>60.154143019296299</c:v>
                </c:pt>
                <c:pt idx="50">
                  <c:v>60.154143019296299</c:v>
                </c:pt>
                <c:pt idx="51">
                  <c:v>60.956867196367803</c:v>
                </c:pt>
                <c:pt idx="52">
                  <c:v>57.674006810442698</c:v>
                </c:pt>
                <c:pt idx="53">
                  <c:v>51.441770715096503</c:v>
                </c:pt>
                <c:pt idx="54">
                  <c:v>46.681498297389297</c:v>
                </c:pt>
                <c:pt idx="55">
                  <c:v>32.449489216799101</c:v>
                </c:pt>
                <c:pt idx="56">
                  <c:v>51.008172531214498</c:v>
                </c:pt>
                <c:pt idx="57">
                  <c:v>51.008172531214498</c:v>
                </c:pt>
                <c:pt idx="58">
                  <c:v>54.978660612939798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6-4F09-9F2C-5B23F165072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  <c:extLst xmlns:c15="http://schemas.microsoft.com/office/drawing/2012/chart"/>
            </c:numRef>
          </c:xVal>
          <c:yVal>
            <c:numRef>
              <c:f>worksheet!$M$253:$M$311</c:f>
              <c:numCache>
                <c:formatCode>0.0</c:formatCode>
                <c:ptCount val="59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60</c:v>
                </c:pt>
                <c:pt idx="6">
                  <c:v>60</c:v>
                </c:pt>
                <c:pt idx="7">
                  <c:v>58</c:v>
                </c:pt>
                <c:pt idx="8">
                  <c:v>59</c:v>
                </c:pt>
                <c:pt idx="9">
                  <c:v>54</c:v>
                </c:pt>
                <c:pt idx="10">
                  <c:v>54</c:v>
                </c:pt>
                <c:pt idx="11">
                  <c:v>56</c:v>
                </c:pt>
                <c:pt idx="12">
                  <c:v>53</c:v>
                </c:pt>
                <c:pt idx="13">
                  <c:v>56</c:v>
                </c:pt>
                <c:pt idx="14">
                  <c:v>50</c:v>
                </c:pt>
                <c:pt idx="15">
                  <c:v>48</c:v>
                </c:pt>
                <c:pt idx="16">
                  <c:v>43</c:v>
                </c:pt>
                <c:pt idx="17">
                  <c:v>37</c:v>
                </c:pt>
                <c:pt idx="18">
                  <c:v>39</c:v>
                </c:pt>
                <c:pt idx="19">
                  <c:v>38</c:v>
                </c:pt>
                <c:pt idx="20">
                  <c:v>35</c:v>
                </c:pt>
                <c:pt idx="21">
                  <c:v>25</c:v>
                </c:pt>
                <c:pt idx="22">
                  <c:v>25</c:v>
                </c:pt>
                <c:pt idx="23">
                  <c:v>38</c:v>
                </c:pt>
                <c:pt idx="24">
                  <c:v>44</c:v>
                </c:pt>
                <c:pt idx="25">
                  <c:v>47</c:v>
                </c:pt>
                <c:pt idx="26">
                  <c:v>39</c:v>
                </c:pt>
                <c:pt idx="27">
                  <c:v>47</c:v>
                </c:pt>
                <c:pt idx="28">
                  <c:v>44</c:v>
                </c:pt>
                <c:pt idx="29">
                  <c:v>46</c:v>
                </c:pt>
                <c:pt idx="30">
                  <c:v>49</c:v>
                </c:pt>
                <c:pt idx="31">
                  <c:v>45</c:v>
                </c:pt>
                <c:pt idx="32">
                  <c:v>42</c:v>
                </c:pt>
                <c:pt idx="33">
                  <c:v>38</c:v>
                </c:pt>
                <c:pt idx="34">
                  <c:v>37</c:v>
                </c:pt>
                <c:pt idx="35">
                  <c:v>42</c:v>
                </c:pt>
                <c:pt idx="36">
                  <c:v>42</c:v>
                </c:pt>
                <c:pt idx="37">
                  <c:v>41</c:v>
                </c:pt>
                <c:pt idx="38">
                  <c:v>46</c:v>
                </c:pt>
                <c:pt idx="39">
                  <c:v>46</c:v>
                </c:pt>
                <c:pt idx="40">
                  <c:v>44</c:v>
                </c:pt>
                <c:pt idx="41">
                  <c:v>52</c:v>
                </c:pt>
                <c:pt idx="42">
                  <c:v>47</c:v>
                </c:pt>
                <c:pt idx="43">
                  <c:v>43</c:v>
                </c:pt>
                <c:pt idx="44">
                  <c:v>45</c:v>
                </c:pt>
                <c:pt idx="45">
                  <c:v>50</c:v>
                </c:pt>
                <c:pt idx="46">
                  <c:v>52</c:v>
                </c:pt>
                <c:pt idx="47">
                  <c:v>55</c:v>
                </c:pt>
                <c:pt idx="48">
                  <c:v>56</c:v>
                </c:pt>
                <c:pt idx="49">
                  <c:v>54</c:v>
                </c:pt>
                <c:pt idx="50">
                  <c:v>54</c:v>
                </c:pt>
                <c:pt idx="51">
                  <c:v>56</c:v>
                </c:pt>
                <c:pt idx="52">
                  <c:v>55</c:v>
                </c:pt>
                <c:pt idx="53">
                  <c:v>56</c:v>
                </c:pt>
                <c:pt idx="54">
                  <c:v>54</c:v>
                </c:pt>
                <c:pt idx="55">
                  <c:v>57</c:v>
                </c:pt>
                <c:pt idx="56">
                  <c:v>53</c:v>
                </c:pt>
                <c:pt idx="57">
                  <c:v>48</c:v>
                </c:pt>
                <c:pt idx="58">
                  <c:v>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92-E5E6-4F09-9F2C-5B23F165072B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  <c:extLst xmlns:c15="http://schemas.microsoft.com/office/drawing/2012/chart"/>
            </c:numRef>
          </c:xVal>
          <c:yVal>
            <c:numRef>
              <c:f>worksheet!$O$253:$O$311</c:f>
              <c:numCache>
                <c:formatCode>0.0</c:formatCode>
                <c:ptCount val="59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57</c:v>
                </c:pt>
                <c:pt idx="15">
                  <c:v>56</c:v>
                </c:pt>
                <c:pt idx="16">
                  <c:v>55</c:v>
                </c:pt>
                <c:pt idx="17">
                  <c:v>53</c:v>
                </c:pt>
                <c:pt idx="18">
                  <c:v>53</c:v>
                </c:pt>
                <c:pt idx="19">
                  <c:v>52</c:v>
                </c:pt>
                <c:pt idx="20">
                  <c:v>51</c:v>
                </c:pt>
                <c:pt idx="21">
                  <c:v>48</c:v>
                </c:pt>
                <c:pt idx="22">
                  <c:v>48</c:v>
                </c:pt>
                <c:pt idx="23">
                  <c:v>54</c:v>
                </c:pt>
                <c:pt idx="24">
                  <c:v>57</c:v>
                </c:pt>
                <c:pt idx="25">
                  <c:v>57</c:v>
                </c:pt>
                <c:pt idx="26">
                  <c:v>56</c:v>
                </c:pt>
                <c:pt idx="27">
                  <c:v>57</c:v>
                </c:pt>
                <c:pt idx="28">
                  <c:v>57</c:v>
                </c:pt>
                <c:pt idx="29">
                  <c:v>56</c:v>
                </c:pt>
                <c:pt idx="30">
                  <c:v>57</c:v>
                </c:pt>
                <c:pt idx="31">
                  <c:v>57</c:v>
                </c:pt>
                <c:pt idx="32">
                  <c:v>56</c:v>
                </c:pt>
                <c:pt idx="33">
                  <c:v>55</c:v>
                </c:pt>
                <c:pt idx="34">
                  <c:v>55</c:v>
                </c:pt>
                <c:pt idx="35">
                  <c:v>56</c:v>
                </c:pt>
                <c:pt idx="36">
                  <c:v>56</c:v>
                </c:pt>
                <c:pt idx="37">
                  <c:v>55</c:v>
                </c:pt>
                <c:pt idx="38">
                  <c:v>56</c:v>
                </c:pt>
                <c:pt idx="39">
                  <c:v>56</c:v>
                </c:pt>
                <c:pt idx="40">
                  <c:v>55</c:v>
                </c:pt>
                <c:pt idx="41">
                  <c:v>56</c:v>
                </c:pt>
                <c:pt idx="42">
                  <c:v>45</c:v>
                </c:pt>
                <c:pt idx="43">
                  <c:v>41</c:v>
                </c:pt>
                <c:pt idx="44">
                  <c:v>40</c:v>
                </c:pt>
                <c:pt idx="45">
                  <c:v>45</c:v>
                </c:pt>
                <c:pt idx="46">
                  <c:v>46</c:v>
                </c:pt>
                <c:pt idx="47">
                  <c:v>50</c:v>
                </c:pt>
                <c:pt idx="48">
                  <c:v>53</c:v>
                </c:pt>
                <c:pt idx="49">
                  <c:v>54</c:v>
                </c:pt>
                <c:pt idx="50">
                  <c:v>53</c:v>
                </c:pt>
                <c:pt idx="51">
                  <c:v>52</c:v>
                </c:pt>
                <c:pt idx="52">
                  <c:v>49</c:v>
                </c:pt>
                <c:pt idx="53">
                  <c:v>54</c:v>
                </c:pt>
                <c:pt idx="54">
                  <c:v>52</c:v>
                </c:pt>
                <c:pt idx="55">
                  <c:v>56</c:v>
                </c:pt>
                <c:pt idx="56">
                  <c:v>53</c:v>
                </c:pt>
                <c:pt idx="57">
                  <c:v>50</c:v>
                </c:pt>
                <c:pt idx="58">
                  <c:v>39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E6-4F09-9F2C-5B23F1650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worksheet!$I$253:$I$311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71.914264505752797</c:v>
                      </c:pt>
                      <c:pt idx="1">
                        <c:v>70.710503525918597</c:v>
                      </c:pt>
                      <c:pt idx="2">
                        <c:v>70.405047630830097</c:v>
                      </c:pt>
                      <c:pt idx="3">
                        <c:v>70.405047630830097</c:v>
                      </c:pt>
                      <c:pt idx="4">
                        <c:v>70.405047630830097</c:v>
                      </c:pt>
                      <c:pt idx="5">
                        <c:v>66.927007299270102</c:v>
                      </c:pt>
                      <c:pt idx="6">
                        <c:v>67.924038104664106</c:v>
                      </c:pt>
                      <c:pt idx="7">
                        <c:v>68.337993319312105</c:v>
                      </c:pt>
                      <c:pt idx="8">
                        <c:v>69.754917728566099</c:v>
                      </c:pt>
                      <c:pt idx="9">
                        <c:v>70.2757639490288</c:v>
                      </c:pt>
                      <c:pt idx="10">
                        <c:v>70.2757639490288</c:v>
                      </c:pt>
                      <c:pt idx="11">
                        <c:v>70.101200049486593</c:v>
                      </c:pt>
                      <c:pt idx="12">
                        <c:v>67.239638747989602</c:v>
                      </c:pt>
                      <c:pt idx="13">
                        <c:v>68.365334652975406</c:v>
                      </c:pt>
                      <c:pt idx="14">
                        <c:v>68.365334652975406</c:v>
                      </c:pt>
                      <c:pt idx="15">
                        <c:v>65.585302486700499</c:v>
                      </c:pt>
                      <c:pt idx="16">
                        <c:v>68.107014722256594</c:v>
                      </c:pt>
                      <c:pt idx="17">
                        <c:v>67.754917728566099</c:v>
                      </c:pt>
                      <c:pt idx="18">
                        <c:v>67.754917728566099</c:v>
                      </c:pt>
                      <c:pt idx="19">
                        <c:v>67.450451565012997</c:v>
                      </c:pt>
                      <c:pt idx="20">
                        <c:v>68.583941605839399</c:v>
                      </c:pt>
                      <c:pt idx="21">
                        <c:v>68.583941605839399</c:v>
                      </c:pt>
                      <c:pt idx="22">
                        <c:v>68.583941605839399</c:v>
                      </c:pt>
                      <c:pt idx="23">
                        <c:v>67.969318322405002</c:v>
                      </c:pt>
                      <c:pt idx="24">
                        <c:v>67.126190770753396</c:v>
                      </c:pt>
                      <c:pt idx="25">
                        <c:v>67.126190770753396</c:v>
                      </c:pt>
                      <c:pt idx="26">
                        <c:v>65.473091673883502</c:v>
                      </c:pt>
                      <c:pt idx="27">
                        <c:v>66.954719782259104</c:v>
                      </c:pt>
                      <c:pt idx="28">
                        <c:v>66.954719782259104</c:v>
                      </c:pt>
                      <c:pt idx="29">
                        <c:v>65.314982061115899</c:v>
                      </c:pt>
                      <c:pt idx="30">
                        <c:v>65.314982061115899</c:v>
                      </c:pt>
                      <c:pt idx="31">
                        <c:v>66.309662254113604</c:v>
                      </c:pt>
                      <c:pt idx="32">
                        <c:v>64.835580848694804</c:v>
                      </c:pt>
                      <c:pt idx="33">
                        <c:v>66.110726215514006</c:v>
                      </c:pt>
                      <c:pt idx="34">
                        <c:v>68.273908202400094</c:v>
                      </c:pt>
                      <c:pt idx="35">
                        <c:v>67.552393913151107</c:v>
                      </c:pt>
                      <c:pt idx="36">
                        <c:v>67.655573425708297</c:v>
                      </c:pt>
                      <c:pt idx="37">
                        <c:v>68.972534949894793</c:v>
                      </c:pt>
                      <c:pt idx="38">
                        <c:v>68.972534949894793</c:v>
                      </c:pt>
                      <c:pt idx="39">
                        <c:v>68.845354447606098</c:v>
                      </c:pt>
                      <c:pt idx="40">
                        <c:v>69.400222689595495</c:v>
                      </c:pt>
                      <c:pt idx="41">
                        <c:v>66.031918842014093</c:v>
                      </c:pt>
                      <c:pt idx="42">
                        <c:v>64.711245824570099</c:v>
                      </c:pt>
                      <c:pt idx="43">
                        <c:v>64.711245824570099</c:v>
                      </c:pt>
                      <c:pt idx="44">
                        <c:v>65.815662501546498</c:v>
                      </c:pt>
                      <c:pt idx="45">
                        <c:v>66.085116912037606</c:v>
                      </c:pt>
                      <c:pt idx="46">
                        <c:v>66.085116912037606</c:v>
                      </c:pt>
                      <c:pt idx="47">
                        <c:v>65.198812322157593</c:v>
                      </c:pt>
                      <c:pt idx="48">
                        <c:v>64.357540517134694</c:v>
                      </c:pt>
                      <c:pt idx="49">
                        <c:v>64.357540517134694</c:v>
                      </c:pt>
                      <c:pt idx="50">
                        <c:v>64.357540517134694</c:v>
                      </c:pt>
                      <c:pt idx="51">
                        <c:v>64.359148830879604</c:v>
                      </c:pt>
                      <c:pt idx="52">
                        <c:v>61.279970308053898</c:v>
                      </c:pt>
                      <c:pt idx="53">
                        <c:v>63.929605344550303</c:v>
                      </c:pt>
                      <c:pt idx="54">
                        <c:v>62.641346034888002</c:v>
                      </c:pt>
                      <c:pt idx="55">
                        <c:v>60.894222442162601</c:v>
                      </c:pt>
                      <c:pt idx="56">
                        <c:v>66.160831374489703</c:v>
                      </c:pt>
                      <c:pt idx="57">
                        <c:v>66.160831374489703</c:v>
                      </c:pt>
                      <c:pt idx="58">
                        <c:v>64.192873932945702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1F3-4CEE-BE7F-4FE08425E309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worksheet!$N$253:$N$311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62</c:v>
                      </c:pt>
                      <c:pt idx="3">
                        <c:v>62</c:v>
                      </c:pt>
                      <c:pt idx="4">
                        <c:v>62</c:v>
                      </c:pt>
                      <c:pt idx="5">
                        <c:v>62</c:v>
                      </c:pt>
                      <c:pt idx="6">
                        <c:v>62</c:v>
                      </c:pt>
                      <c:pt idx="7">
                        <c:v>61</c:v>
                      </c:pt>
                      <c:pt idx="8">
                        <c:v>62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58</c:v>
                      </c:pt>
                      <c:pt idx="12">
                        <c:v>57</c:v>
                      </c:pt>
                      <c:pt idx="13">
                        <c:v>57</c:v>
                      </c:pt>
                      <c:pt idx="14">
                        <c:v>56</c:v>
                      </c:pt>
                      <c:pt idx="15">
                        <c:v>56</c:v>
                      </c:pt>
                      <c:pt idx="16">
                        <c:v>54</c:v>
                      </c:pt>
                      <c:pt idx="17">
                        <c:v>53</c:v>
                      </c:pt>
                      <c:pt idx="18">
                        <c:v>54</c:v>
                      </c:pt>
                      <c:pt idx="19">
                        <c:v>53</c:v>
                      </c:pt>
                      <c:pt idx="20">
                        <c:v>51</c:v>
                      </c:pt>
                      <c:pt idx="21">
                        <c:v>48</c:v>
                      </c:pt>
                      <c:pt idx="22">
                        <c:v>48</c:v>
                      </c:pt>
                      <c:pt idx="23">
                        <c:v>53</c:v>
                      </c:pt>
                      <c:pt idx="24">
                        <c:v>55</c:v>
                      </c:pt>
                      <c:pt idx="25">
                        <c:v>57</c:v>
                      </c:pt>
                      <c:pt idx="26">
                        <c:v>55</c:v>
                      </c:pt>
                      <c:pt idx="27">
                        <c:v>57</c:v>
                      </c:pt>
                      <c:pt idx="28">
                        <c:v>57</c:v>
                      </c:pt>
                      <c:pt idx="29">
                        <c:v>56</c:v>
                      </c:pt>
                      <c:pt idx="30">
                        <c:v>56</c:v>
                      </c:pt>
                      <c:pt idx="31">
                        <c:v>55</c:v>
                      </c:pt>
                      <c:pt idx="32">
                        <c:v>53</c:v>
                      </c:pt>
                      <c:pt idx="33">
                        <c:v>53</c:v>
                      </c:pt>
                      <c:pt idx="34">
                        <c:v>52</c:v>
                      </c:pt>
                      <c:pt idx="35">
                        <c:v>56</c:v>
                      </c:pt>
                      <c:pt idx="36">
                        <c:v>56</c:v>
                      </c:pt>
                      <c:pt idx="37">
                        <c:v>55</c:v>
                      </c:pt>
                      <c:pt idx="38">
                        <c:v>56</c:v>
                      </c:pt>
                      <c:pt idx="39">
                        <c:v>55</c:v>
                      </c:pt>
                      <c:pt idx="40">
                        <c:v>54</c:v>
                      </c:pt>
                      <c:pt idx="41">
                        <c:v>57</c:v>
                      </c:pt>
                      <c:pt idx="42">
                        <c:v>54</c:v>
                      </c:pt>
                      <c:pt idx="43">
                        <c:v>51</c:v>
                      </c:pt>
                      <c:pt idx="44">
                        <c:v>51</c:v>
                      </c:pt>
                      <c:pt idx="45">
                        <c:v>54</c:v>
                      </c:pt>
                      <c:pt idx="46">
                        <c:v>55</c:v>
                      </c:pt>
                      <c:pt idx="47">
                        <c:v>56</c:v>
                      </c:pt>
                      <c:pt idx="48">
                        <c:v>57</c:v>
                      </c:pt>
                      <c:pt idx="49">
                        <c:v>55</c:v>
                      </c:pt>
                      <c:pt idx="50">
                        <c:v>54</c:v>
                      </c:pt>
                      <c:pt idx="51">
                        <c:v>56</c:v>
                      </c:pt>
                      <c:pt idx="52">
                        <c:v>55</c:v>
                      </c:pt>
                      <c:pt idx="53">
                        <c:v>57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53</c:v>
                      </c:pt>
                      <c:pt idx="57">
                        <c:v>50</c:v>
                      </c:pt>
                      <c:pt idx="58">
                        <c:v>49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1F3-4CEE-BE7F-4FE08425E309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worksheet!$E$253:$E$311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CE8-4F23-8829-632245CA1570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2753011126"/>
              <c:y val="0.71914220097487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5225628046494188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worksheet!$H$113:$H$148</c:f>
              <c:numCache>
                <c:formatCode>0.0</c:formatCode>
                <c:ptCount val="36"/>
                <c:pt idx="0">
                  <c:v>63.982937883231102</c:v>
                </c:pt>
                <c:pt idx="1">
                  <c:v>64.579045587843197</c:v>
                </c:pt>
                <c:pt idx="2">
                  <c:v>65.162623300453205</c:v>
                </c:pt>
                <c:pt idx="3">
                  <c:v>65.162623300453205</c:v>
                </c:pt>
                <c:pt idx="4">
                  <c:v>61.610503865635799</c:v>
                </c:pt>
                <c:pt idx="5">
                  <c:v>65.604638762996501</c:v>
                </c:pt>
                <c:pt idx="6">
                  <c:v>65.604638762996501</c:v>
                </c:pt>
                <c:pt idx="7">
                  <c:v>63.910157291388998</c:v>
                </c:pt>
                <c:pt idx="8">
                  <c:v>63.015995734470799</c:v>
                </c:pt>
                <c:pt idx="9">
                  <c:v>63.015995734470799</c:v>
                </c:pt>
                <c:pt idx="10">
                  <c:v>63.015995734470799</c:v>
                </c:pt>
                <c:pt idx="11">
                  <c:v>53.882964542788599</c:v>
                </c:pt>
                <c:pt idx="12">
                  <c:v>53.882964542788599</c:v>
                </c:pt>
                <c:pt idx="13">
                  <c:v>53.882964542788599</c:v>
                </c:pt>
                <c:pt idx="14">
                  <c:v>27.9589442815249</c:v>
                </c:pt>
                <c:pt idx="15">
                  <c:v>27.9589442815249</c:v>
                </c:pt>
                <c:pt idx="16">
                  <c:v>25.927486003732302</c:v>
                </c:pt>
                <c:pt idx="17">
                  <c:v>25.927486003732302</c:v>
                </c:pt>
                <c:pt idx="18">
                  <c:v>22.6448946947481</c:v>
                </c:pt>
                <c:pt idx="19">
                  <c:v>26.658224473473702</c:v>
                </c:pt>
                <c:pt idx="20">
                  <c:v>26.658224473473702</c:v>
                </c:pt>
                <c:pt idx="21">
                  <c:v>25.5459877366036</c:v>
                </c:pt>
                <c:pt idx="22">
                  <c:v>25.5459877366036</c:v>
                </c:pt>
                <c:pt idx="23">
                  <c:v>24.68221807518</c:v>
                </c:pt>
                <c:pt idx="24">
                  <c:v>34.696081045054697</c:v>
                </c:pt>
                <c:pt idx="25">
                  <c:v>40.909890695814397</c:v>
                </c:pt>
                <c:pt idx="26">
                  <c:v>45.020527859237497</c:v>
                </c:pt>
                <c:pt idx="27">
                  <c:v>51.748600373233799</c:v>
                </c:pt>
                <c:pt idx="28">
                  <c:v>35.275393228472403</c:v>
                </c:pt>
                <c:pt idx="29">
                  <c:v>34.083711010397202</c:v>
                </c:pt>
                <c:pt idx="30">
                  <c:v>65.761663556385002</c:v>
                </c:pt>
                <c:pt idx="31">
                  <c:v>68.750199946680894</c:v>
                </c:pt>
                <c:pt idx="32">
                  <c:v>66.245001332977907</c:v>
                </c:pt>
                <c:pt idx="33">
                  <c:v>67.861370301253004</c:v>
                </c:pt>
                <c:pt idx="34">
                  <c:v>67.861370301253004</c:v>
                </c:pt>
                <c:pt idx="35">
                  <c:v>67.861370301253004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4-A149-4CFF-B00C-BDD2ADB5E84C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worksheet!$J$113:$J$148</c:f>
              <c:numCache>
                <c:formatCode>0.0</c:formatCode>
                <c:ptCount val="36"/>
                <c:pt idx="0">
                  <c:v>63.800227014755997</c:v>
                </c:pt>
                <c:pt idx="1">
                  <c:v>62.902383654937601</c:v>
                </c:pt>
                <c:pt idx="2">
                  <c:v>62.561861520998903</c:v>
                </c:pt>
                <c:pt idx="3">
                  <c:v>62.561861520998903</c:v>
                </c:pt>
                <c:pt idx="4">
                  <c:v>59.661520998864901</c:v>
                </c:pt>
                <c:pt idx="5">
                  <c:v>63.555959137343898</c:v>
                </c:pt>
                <c:pt idx="6">
                  <c:v>63.555959137343898</c:v>
                </c:pt>
                <c:pt idx="7">
                  <c:v>63.539614074914901</c:v>
                </c:pt>
                <c:pt idx="8">
                  <c:v>65.266969353007994</c:v>
                </c:pt>
                <c:pt idx="9">
                  <c:v>65.266969353007994</c:v>
                </c:pt>
                <c:pt idx="10">
                  <c:v>65.266969353007994</c:v>
                </c:pt>
                <c:pt idx="11">
                  <c:v>65.718501702610695</c:v>
                </c:pt>
                <c:pt idx="12">
                  <c:v>65.718501702610695</c:v>
                </c:pt>
                <c:pt idx="13">
                  <c:v>65.718501702610695</c:v>
                </c:pt>
                <c:pt idx="14">
                  <c:v>65.778887627695795</c:v>
                </c:pt>
                <c:pt idx="15">
                  <c:v>65.778887627695795</c:v>
                </c:pt>
                <c:pt idx="16">
                  <c:v>66.145062429057901</c:v>
                </c:pt>
                <c:pt idx="17">
                  <c:v>66.145062429057901</c:v>
                </c:pt>
                <c:pt idx="18">
                  <c:v>66.896481271282596</c:v>
                </c:pt>
                <c:pt idx="19">
                  <c:v>64.7877412031782</c:v>
                </c:pt>
                <c:pt idx="20">
                  <c:v>64.7877412031782</c:v>
                </c:pt>
                <c:pt idx="21">
                  <c:v>66.112599318955702</c:v>
                </c:pt>
                <c:pt idx="22">
                  <c:v>66.112599318955702</c:v>
                </c:pt>
                <c:pt idx="23">
                  <c:v>65.760499432463106</c:v>
                </c:pt>
                <c:pt idx="24">
                  <c:v>64.6065834279228</c:v>
                </c:pt>
                <c:pt idx="25">
                  <c:v>64.745289443813803</c:v>
                </c:pt>
                <c:pt idx="26">
                  <c:v>67.198864926220196</c:v>
                </c:pt>
                <c:pt idx="27">
                  <c:v>68.555051078320105</c:v>
                </c:pt>
                <c:pt idx="28">
                  <c:v>69.437457434733304</c:v>
                </c:pt>
                <c:pt idx="29">
                  <c:v>70.336662883087399</c:v>
                </c:pt>
                <c:pt idx="30">
                  <c:v>70.506015891032902</c:v>
                </c:pt>
                <c:pt idx="31">
                  <c:v>71.360272417707193</c:v>
                </c:pt>
                <c:pt idx="32">
                  <c:v>69.528717366628797</c:v>
                </c:pt>
                <c:pt idx="33">
                  <c:v>70.923496027241796</c:v>
                </c:pt>
                <c:pt idx="34">
                  <c:v>70.923496027241796</c:v>
                </c:pt>
                <c:pt idx="35">
                  <c:v>70.923496027241796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149-4CFF-B00C-BDD2ADB5E84C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worksheet!$M$113:$M$148</c:f>
              <c:numCache>
                <c:formatCode>0.0</c:formatCode>
                <c:ptCount val="36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53</c:v>
                </c:pt>
                <c:pt idx="6">
                  <c:v>53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53</c:v>
                </c:pt>
                <c:pt idx="12">
                  <c:v>53</c:v>
                </c:pt>
                <c:pt idx="13">
                  <c:v>48</c:v>
                </c:pt>
                <c:pt idx="14">
                  <c:v>47</c:v>
                </c:pt>
                <c:pt idx="15">
                  <c:v>35</c:v>
                </c:pt>
                <c:pt idx="16">
                  <c:v>38</c:v>
                </c:pt>
                <c:pt idx="17">
                  <c:v>38</c:v>
                </c:pt>
                <c:pt idx="18">
                  <c:v>45</c:v>
                </c:pt>
                <c:pt idx="19">
                  <c:v>42</c:v>
                </c:pt>
                <c:pt idx="20">
                  <c:v>32</c:v>
                </c:pt>
                <c:pt idx="21">
                  <c:v>41</c:v>
                </c:pt>
                <c:pt idx="22">
                  <c:v>41</c:v>
                </c:pt>
                <c:pt idx="23">
                  <c:v>35</c:v>
                </c:pt>
                <c:pt idx="24">
                  <c:v>36</c:v>
                </c:pt>
                <c:pt idx="25">
                  <c:v>29</c:v>
                </c:pt>
                <c:pt idx="26">
                  <c:v>29</c:v>
                </c:pt>
                <c:pt idx="27">
                  <c:v>37</c:v>
                </c:pt>
                <c:pt idx="28">
                  <c:v>33</c:v>
                </c:pt>
                <c:pt idx="29">
                  <c:v>40</c:v>
                </c:pt>
                <c:pt idx="30">
                  <c:v>37</c:v>
                </c:pt>
                <c:pt idx="31">
                  <c:v>48</c:v>
                </c:pt>
                <c:pt idx="32">
                  <c:v>48</c:v>
                </c:pt>
                <c:pt idx="33">
                  <c:v>50</c:v>
                </c:pt>
                <c:pt idx="34">
                  <c:v>53</c:v>
                </c:pt>
                <c:pt idx="35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8-A149-4CFF-B00C-BDD2ADB5E84C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worksheet!$O$113:$O$148</c:f>
              <c:numCache>
                <c:formatCode>0.0</c:formatCode>
                <c:ptCount val="36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56</c:v>
                </c:pt>
                <c:pt idx="13">
                  <c:v>56</c:v>
                </c:pt>
                <c:pt idx="14">
                  <c:v>56</c:v>
                </c:pt>
                <c:pt idx="15">
                  <c:v>52</c:v>
                </c:pt>
                <c:pt idx="16">
                  <c:v>54</c:v>
                </c:pt>
                <c:pt idx="17">
                  <c:v>54</c:v>
                </c:pt>
                <c:pt idx="18">
                  <c:v>56</c:v>
                </c:pt>
                <c:pt idx="19">
                  <c:v>56</c:v>
                </c:pt>
                <c:pt idx="20">
                  <c:v>49</c:v>
                </c:pt>
                <c:pt idx="21">
                  <c:v>57</c:v>
                </c:pt>
                <c:pt idx="22">
                  <c:v>57</c:v>
                </c:pt>
                <c:pt idx="23">
                  <c:v>56</c:v>
                </c:pt>
                <c:pt idx="24">
                  <c:v>57</c:v>
                </c:pt>
                <c:pt idx="25">
                  <c:v>56</c:v>
                </c:pt>
                <c:pt idx="26">
                  <c:v>56</c:v>
                </c:pt>
                <c:pt idx="27">
                  <c:v>48</c:v>
                </c:pt>
                <c:pt idx="28">
                  <c:v>49</c:v>
                </c:pt>
                <c:pt idx="29">
                  <c:v>51</c:v>
                </c:pt>
                <c:pt idx="30">
                  <c:v>47</c:v>
                </c:pt>
                <c:pt idx="31">
                  <c:v>50</c:v>
                </c:pt>
                <c:pt idx="32">
                  <c:v>50</c:v>
                </c:pt>
                <c:pt idx="33">
                  <c:v>49</c:v>
                </c:pt>
                <c:pt idx="34">
                  <c:v>51</c:v>
                </c:pt>
                <c:pt idx="35">
                  <c:v>51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149-4CFF-B00C-BDD2ADB5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worksheet!$I$113:$I$148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63.446616355313601</c:v>
                      </c:pt>
                      <c:pt idx="1">
                        <c:v>62.9617716194482</c:v>
                      </c:pt>
                      <c:pt idx="2">
                        <c:v>63.270444142026498</c:v>
                      </c:pt>
                      <c:pt idx="3">
                        <c:v>63.270444142026498</c:v>
                      </c:pt>
                      <c:pt idx="4">
                        <c:v>60.990350117530603</c:v>
                      </c:pt>
                      <c:pt idx="5">
                        <c:v>63.4107385871582</c:v>
                      </c:pt>
                      <c:pt idx="6">
                        <c:v>63.4107385871582</c:v>
                      </c:pt>
                      <c:pt idx="7">
                        <c:v>63.686749969070902</c:v>
                      </c:pt>
                      <c:pt idx="8">
                        <c:v>65.039094395645193</c:v>
                      </c:pt>
                      <c:pt idx="9">
                        <c:v>65.039094395645193</c:v>
                      </c:pt>
                      <c:pt idx="10">
                        <c:v>65.039094395645193</c:v>
                      </c:pt>
                      <c:pt idx="11">
                        <c:v>65.552270196709102</c:v>
                      </c:pt>
                      <c:pt idx="12">
                        <c:v>65.552270196709102</c:v>
                      </c:pt>
                      <c:pt idx="13">
                        <c:v>65.552270196709102</c:v>
                      </c:pt>
                      <c:pt idx="14">
                        <c:v>64.482741556352806</c:v>
                      </c:pt>
                      <c:pt idx="15">
                        <c:v>64.482741556352806</c:v>
                      </c:pt>
                      <c:pt idx="16">
                        <c:v>64.252381541506907</c:v>
                      </c:pt>
                      <c:pt idx="17">
                        <c:v>64.252381541506907</c:v>
                      </c:pt>
                      <c:pt idx="18">
                        <c:v>64.487813930471404</c:v>
                      </c:pt>
                      <c:pt idx="19">
                        <c:v>62.539279970308101</c:v>
                      </c:pt>
                      <c:pt idx="20">
                        <c:v>62.539279970308101</c:v>
                      </c:pt>
                      <c:pt idx="21">
                        <c:v>64.108128170233798</c:v>
                      </c:pt>
                      <c:pt idx="22">
                        <c:v>64.108128170233798</c:v>
                      </c:pt>
                      <c:pt idx="23">
                        <c:v>63.028207348756702</c:v>
                      </c:pt>
                      <c:pt idx="24">
                        <c:v>62.165161449956699</c:v>
                      </c:pt>
                      <c:pt idx="25">
                        <c:v>63.471235927254703</c:v>
                      </c:pt>
                      <c:pt idx="26">
                        <c:v>66.2191018186317</c:v>
                      </c:pt>
                      <c:pt idx="27">
                        <c:v>67.005319807002394</c:v>
                      </c:pt>
                      <c:pt idx="28">
                        <c:v>63.332054930100199</c:v>
                      </c:pt>
                      <c:pt idx="29">
                        <c:v>63.0863540764568</c:v>
                      </c:pt>
                      <c:pt idx="30">
                        <c:v>68.280960039589303</c:v>
                      </c:pt>
                      <c:pt idx="31">
                        <c:v>69.792032661140695</c:v>
                      </c:pt>
                      <c:pt idx="32">
                        <c:v>67.881850797971097</c:v>
                      </c:pt>
                      <c:pt idx="33">
                        <c:v>68.977607324013405</c:v>
                      </c:pt>
                      <c:pt idx="34">
                        <c:v>68.977607324013405</c:v>
                      </c:pt>
                      <c:pt idx="35">
                        <c:v>68.977607324013405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CCB-4CCB-A489-74728B457FA4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worksheet!$N$113:$N$148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57</c:v>
                      </c:pt>
                      <c:pt idx="1">
                        <c:v>57</c:v>
                      </c:pt>
                      <c:pt idx="2">
                        <c:v>57</c:v>
                      </c:pt>
                      <c:pt idx="3">
                        <c:v>57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57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56</c:v>
                      </c:pt>
                      <c:pt idx="12">
                        <c:v>55</c:v>
                      </c:pt>
                      <c:pt idx="13">
                        <c:v>55</c:v>
                      </c:pt>
                      <c:pt idx="14">
                        <c:v>55</c:v>
                      </c:pt>
                      <c:pt idx="15">
                        <c:v>48</c:v>
                      </c:pt>
                      <c:pt idx="16">
                        <c:v>50</c:v>
                      </c:pt>
                      <c:pt idx="17">
                        <c:v>50</c:v>
                      </c:pt>
                      <c:pt idx="18">
                        <c:v>54</c:v>
                      </c:pt>
                      <c:pt idx="19">
                        <c:v>57</c:v>
                      </c:pt>
                      <c:pt idx="20">
                        <c:v>49</c:v>
                      </c:pt>
                      <c:pt idx="21">
                        <c:v>56</c:v>
                      </c:pt>
                      <c:pt idx="22">
                        <c:v>57</c:v>
                      </c:pt>
                      <c:pt idx="23">
                        <c:v>55</c:v>
                      </c:pt>
                      <c:pt idx="24">
                        <c:v>56</c:v>
                      </c:pt>
                      <c:pt idx="25">
                        <c:v>52</c:v>
                      </c:pt>
                      <c:pt idx="26">
                        <c:v>52</c:v>
                      </c:pt>
                      <c:pt idx="27">
                        <c:v>48</c:v>
                      </c:pt>
                      <c:pt idx="28">
                        <c:v>50</c:v>
                      </c:pt>
                      <c:pt idx="29">
                        <c:v>50</c:v>
                      </c:pt>
                      <c:pt idx="30">
                        <c:v>48</c:v>
                      </c:pt>
                      <c:pt idx="31">
                        <c:v>52</c:v>
                      </c:pt>
                      <c:pt idx="32">
                        <c:v>52</c:v>
                      </c:pt>
                      <c:pt idx="33">
                        <c:v>52</c:v>
                      </c:pt>
                      <c:pt idx="34">
                        <c:v>53</c:v>
                      </c:pt>
                      <c:pt idx="35">
                        <c:v>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CCB-4CCB-A489-74728B457FA4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worksheet!$E$113:$E$148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FD5-4D77-8521-685A87E71C22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2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65827006389335"/>
              <c:y val="0.71452334083239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</c:numRef>
          </c:xVal>
          <c:yVal>
            <c:numRef>
              <c:f>worksheet!$H$312:$H$356</c:f>
              <c:numCache>
                <c:formatCode>0.0</c:formatCode>
                <c:ptCount val="45"/>
                <c:pt idx="0">
                  <c:v>67.6715542521994</c:v>
                </c:pt>
                <c:pt idx="1">
                  <c:v>67.6715542521994</c:v>
                </c:pt>
                <c:pt idx="2">
                  <c:v>67.6715542521994</c:v>
                </c:pt>
                <c:pt idx="3">
                  <c:v>65.380431884830699</c:v>
                </c:pt>
                <c:pt idx="4">
                  <c:v>65.380431884830699</c:v>
                </c:pt>
                <c:pt idx="5">
                  <c:v>65.380431884830699</c:v>
                </c:pt>
                <c:pt idx="6">
                  <c:v>69.0447880565183</c:v>
                </c:pt>
                <c:pt idx="7">
                  <c:v>67.867235403892295</c:v>
                </c:pt>
                <c:pt idx="8">
                  <c:v>67.867235403892295</c:v>
                </c:pt>
                <c:pt idx="9">
                  <c:v>69.775793121834198</c:v>
                </c:pt>
                <c:pt idx="10">
                  <c:v>68.898160490535901</c:v>
                </c:pt>
                <c:pt idx="11">
                  <c:v>68.402825913089799</c:v>
                </c:pt>
                <c:pt idx="12">
                  <c:v>67.334310850439905</c:v>
                </c:pt>
                <c:pt idx="13">
                  <c:v>67.959744068248497</c:v>
                </c:pt>
                <c:pt idx="14">
                  <c:v>68.825379898693697</c:v>
                </c:pt>
                <c:pt idx="15">
                  <c:v>67.033857637963195</c:v>
                </c:pt>
                <c:pt idx="16">
                  <c:v>66.437216742202096</c:v>
                </c:pt>
                <c:pt idx="17">
                  <c:v>67.845641162356699</c:v>
                </c:pt>
                <c:pt idx="18">
                  <c:v>67.117035457211401</c:v>
                </c:pt>
                <c:pt idx="19">
                  <c:v>67.117035457211401</c:v>
                </c:pt>
                <c:pt idx="20">
                  <c:v>66.639829378832303</c:v>
                </c:pt>
                <c:pt idx="21">
                  <c:v>66.979472140762496</c:v>
                </c:pt>
                <c:pt idx="22">
                  <c:v>66.979472140762496</c:v>
                </c:pt>
                <c:pt idx="23">
                  <c:v>65.849373500399906</c:v>
                </c:pt>
                <c:pt idx="24">
                  <c:v>65.377765929085598</c:v>
                </c:pt>
                <c:pt idx="25">
                  <c:v>65.377765929085598</c:v>
                </c:pt>
                <c:pt idx="26">
                  <c:v>65.377765929085598</c:v>
                </c:pt>
                <c:pt idx="27">
                  <c:v>65.706744868035202</c:v>
                </c:pt>
                <c:pt idx="28">
                  <c:v>65.706744868035202</c:v>
                </c:pt>
                <c:pt idx="29">
                  <c:v>65.706744868035202</c:v>
                </c:pt>
                <c:pt idx="30">
                  <c:v>65.706744868035202</c:v>
                </c:pt>
                <c:pt idx="31">
                  <c:v>64.043721674220194</c:v>
                </c:pt>
                <c:pt idx="32">
                  <c:v>61.894961343641697</c:v>
                </c:pt>
                <c:pt idx="33">
                  <c:v>61.894961343641697</c:v>
                </c:pt>
                <c:pt idx="34">
                  <c:v>61.894961343641697</c:v>
                </c:pt>
                <c:pt idx="35">
                  <c:v>61.496667555318602</c:v>
                </c:pt>
                <c:pt idx="36">
                  <c:v>63.234337509997303</c:v>
                </c:pt>
                <c:pt idx="37">
                  <c:v>63.512663289789401</c:v>
                </c:pt>
                <c:pt idx="38">
                  <c:v>63.512663289789401</c:v>
                </c:pt>
                <c:pt idx="39">
                  <c:v>64.932018128499095</c:v>
                </c:pt>
                <c:pt idx="40">
                  <c:v>62.454545454545503</c:v>
                </c:pt>
                <c:pt idx="41">
                  <c:v>67.405225273260498</c:v>
                </c:pt>
                <c:pt idx="42">
                  <c:v>67.405225273260498</c:v>
                </c:pt>
                <c:pt idx="43">
                  <c:v>67.405225273260498</c:v>
                </c:pt>
                <c:pt idx="44">
                  <c:v>66.776592908557703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367-4343-8FDC-38754A0222D0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</c:numRef>
          </c:xVal>
          <c:yVal>
            <c:numRef>
              <c:f>worksheet!$J$312:$J$356</c:f>
              <c:numCache>
                <c:formatCode>0.0</c:formatCode>
                <c:ptCount val="45"/>
                <c:pt idx="0">
                  <c:v>47.569807037457402</c:v>
                </c:pt>
                <c:pt idx="1">
                  <c:v>47.569807037457402</c:v>
                </c:pt>
                <c:pt idx="2">
                  <c:v>47.569807037457402</c:v>
                </c:pt>
                <c:pt idx="3">
                  <c:v>35.445629965947802</c:v>
                </c:pt>
                <c:pt idx="4">
                  <c:v>35.445629965947802</c:v>
                </c:pt>
                <c:pt idx="5">
                  <c:v>35.445629965947802</c:v>
                </c:pt>
                <c:pt idx="6">
                  <c:v>28.913053348467599</c:v>
                </c:pt>
                <c:pt idx="7">
                  <c:v>33.083087400681002</c:v>
                </c:pt>
                <c:pt idx="8">
                  <c:v>33.083087400681002</c:v>
                </c:pt>
                <c:pt idx="9">
                  <c:v>27.7264472190692</c:v>
                </c:pt>
                <c:pt idx="10">
                  <c:v>24.1661748013621</c:v>
                </c:pt>
                <c:pt idx="11">
                  <c:v>20.869239500567499</c:v>
                </c:pt>
                <c:pt idx="12">
                  <c:v>20.093303064699199</c:v>
                </c:pt>
                <c:pt idx="13">
                  <c:v>23.175936435868302</c:v>
                </c:pt>
                <c:pt idx="14">
                  <c:v>19.8774120317821</c:v>
                </c:pt>
                <c:pt idx="15">
                  <c:v>28.896254256526699</c:v>
                </c:pt>
                <c:pt idx="16">
                  <c:v>29.976163450624298</c:v>
                </c:pt>
                <c:pt idx="17">
                  <c:v>26.087627695800201</c:v>
                </c:pt>
                <c:pt idx="18">
                  <c:v>32.010896708285998</c:v>
                </c:pt>
                <c:pt idx="19">
                  <c:v>32.010896708285998</c:v>
                </c:pt>
                <c:pt idx="20">
                  <c:v>56.271963677639</c:v>
                </c:pt>
                <c:pt idx="21">
                  <c:v>58.971396140749199</c:v>
                </c:pt>
                <c:pt idx="22">
                  <c:v>58.971396140749199</c:v>
                </c:pt>
                <c:pt idx="23">
                  <c:v>52.488762769579999</c:v>
                </c:pt>
                <c:pt idx="24">
                  <c:v>58.643359818388198</c:v>
                </c:pt>
                <c:pt idx="25">
                  <c:v>58.643359818388198</c:v>
                </c:pt>
                <c:pt idx="26">
                  <c:v>58.643359818388198</c:v>
                </c:pt>
                <c:pt idx="27">
                  <c:v>62.145516458569801</c:v>
                </c:pt>
                <c:pt idx="28">
                  <c:v>62.145516458569801</c:v>
                </c:pt>
                <c:pt idx="29">
                  <c:v>62.145516458569801</c:v>
                </c:pt>
                <c:pt idx="30">
                  <c:v>62.145516458569801</c:v>
                </c:pt>
                <c:pt idx="31">
                  <c:v>59.921225879682197</c:v>
                </c:pt>
                <c:pt idx="32">
                  <c:v>56.355732122588002</c:v>
                </c:pt>
                <c:pt idx="33">
                  <c:v>56.355732122588002</c:v>
                </c:pt>
                <c:pt idx="34">
                  <c:v>56.355732122588002</c:v>
                </c:pt>
                <c:pt idx="35">
                  <c:v>52.506696935300802</c:v>
                </c:pt>
                <c:pt idx="36">
                  <c:v>62.647900113507397</c:v>
                </c:pt>
                <c:pt idx="37">
                  <c:v>61.418388195232701</c:v>
                </c:pt>
                <c:pt idx="38">
                  <c:v>61.418388195232701</c:v>
                </c:pt>
                <c:pt idx="39">
                  <c:v>62.929398410896702</c:v>
                </c:pt>
                <c:pt idx="40">
                  <c:v>61.9069239500568</c:v>
                </c:pt>
                <c:pt idx="41">
                  <c:v>66.930760499432495</c:v>
                </c:pt>
                <c:pt idx="42">
                  <c:v>66.930760499432495</c:v>
                </c:pt>
                <c:pt idx="43">
                  <c:v>66.930760499432495</c:v>
                </c:pt>
                <c:pt idx="44">
                  <c:v>62.2717366628831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6-2367-4343-8FDC-38754A0222D0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  <c:extLst xmlns:c15="http://schemas.microsoft.com/office/drawing/2012/chart"/>
            </c:numRef>
          </c:xVal>
          <c:yVal>
            <c:numRef>
              <c:f>worksheet!$M$312:$M$356</c:f>
              <c:numCache>
                <c:formatCode>0.0</c:formatCode>
                <c:ptCount val="45"/>
                <c:pt idx="0">
                  <c:v>35</c:v>
                </c:pt>
                <c:pt idx="1">
                  <c:v>34</c:v>
                </c:pt>
                <c:pt idx="2">
                  <c:v>43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47</c:v>
                </c:pt>
                <c:pt idx="7">
                  <c:v>37</c:v>
                </c:pt>
                <c:pt idx="8">
                  <c:v>37</c:v>
                </c:pt>
                <c:pt idx="9">
                  <c:v>43</c:v>
                </c:pt>
                <c:pt idx="10">
                  <c:v>43</c:v>
                </c:pt>
                <c:pt idx="11">
                  <c:v>44</c:v>
                </c:pt>
                <c:pt idx="12">
                  <c:v>46</c:v>
                </c:pt>
                <c:pt idx="13">
                  <c:v>51</c:v>
                </c:pt>
                <c:pt idx="14">
                  <c:v>50</c:v>
                </c:pt>
                <c:pt idx="15">
                  <c:v>51</c:v>
                </c:pt>
                <c:pt idx="16">
                  <c:v>52</c:v>
                </c:pt>
                <c:pt idx="17">
                  <c:v>53</c:v>
                </c:pt>
                <c:pt idx="18">
                  <c:v>52</c:v>
                </c:pt>
                <c:pt idx="19">
                  <c:v>51</c:v>
                </c:pt>
                <c:pt idx="20">
                  <c:v>55</c:v>
                </c:pt>
                <c:pt idx="21">
                  <c:v>57</c:v>
                </c:pt>
                <c:pt idx="22">
                  <c:v>58</c:v>
                </c:pt>
                <c:pt idx="23">
                  <c:v>53</c:v>
                </c:pt>
                <c:pt idx="24">
                  <c:v>53</c:v>
                </c:pt>
                <c:pt idx="25">
                  <c:v>51</c:v>
                </c:pt>
                <c:pt idx="26">
                  <c:v>51</c:v>
                </c:pt>
                <c:pt idx="27">
                  <c:v>59</c:v>
                </c:pt>
                <c:pt idx="28">
                  <c:v>60</c:v>
                </c:pt>
                <c:pt idx="29">
                  <c:v>56</c:v>
                </c:pt>
                <c:pt idx="30">
                  <c:v>56</c:v>
                </c:pt>
                <c:pt idx="31">
                  <c:v>55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55</c:v>
                </c:pt>
                <c:pt idx="36">
                  <c:v>57</c:v>
                </c:pt>
                <c:pt idx="37">
                  <c:v>56</c:v>
                </c:pt>
                <c:pt idx="38">
                  <c:v>57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60</c:v>
                </c:pt>
                <c:pt idx="43">
                  <c:v>62</c:v>
                </c:pt>
                <c:pt idx="44">
                  <c:v>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367-4343-8FDC-38754A0222D0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  <c:extLst xmlns:c15="http://schemas.microsoft.com/office/drawing/2012/chart"/>
            </c:numRef>
          </c:xVal>
          <c:yVal>
            <c:numRef>
              <c:f>worksheet!$O$312:$O$356</c:f>
              <c:numCache>
                <c:formatCode>0.0</c:formatCode>
                <c:ptCount val="45"/>
                <c:pt idx="0">
                  <c:v>50</c:v>
                </c:pt>
                <c:pt idx="1">
                  <c:v>49</c:v>
                </c:pt>
                <c:pt idx="2">
                  <c:v>50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46</c:v>
                </c:pt>
                <c:pt idx="7">
                  <c:v>31</c:v>
                </c:pt>
                <c:pt idx="8">
                  <c:v>31</c:v>
                </c:pt>
                <c:pt idx="9">
                  <c:v>39</c:v>
                </c:pt>
                <c:pt idx="10">
                  <c:v>40</c:v>
                </c:pt>
                <c:pt idx="11">
                  <c:v>39</c:v>
                </c:pt>
                <c:pt idx="12">
                  <c:v>40</c:v>
                </c:pt>
                <c:pt idx="13">
                  <c:v>44</c:v>
                </c:pt>
                <c:pt idx="14">
                  <c:v>43</c:v>
                </c:pt>
                <c:pt idx="15">
                  <c:v>37</c:v>
                </c:pt>
                <c:pt idx="16">
                  <c:v>41</c:v>
                </c:pt>
                <c:pt idx="17">
                  <c:v>44</c:v>
                </c:pt>
                <c:pt idx="18">
                  <c:v>39</c:v>
                </c:pt>
                <c:pt idx="19">
                  <c:v>39</c:v>
                </c:pt>
                <c:pt idx="20">
                  <c:v>32</c:v>
                </c:pt>
                <c:pt idx="21">
                  <c:v>43</c:v>
                </c:pt>
                <c:pt idx="22">
                  <c:v>49</c:v>
                </c:pt>
                <c:pt idx="23">
                  <c:v>39</c:v>
                </c:pt>
                <c:pt idx="24">
                  <c:v>41</c:v>
                </c:pt>
                <c:pt idx="25">
                  <c:v>40</c:v>
                </c:pt>
                <c:pt idx="26">
                  <c:v>40</c:v>
                </c:pt>
                <c:pt idx="27">
                  <c:v>55</c:v>
                </c:pt>
                <c:pt idx="28">
                  <c:v>54</c:v>
                </c:pt>
                <c:pt idx="29">
                  <c:v>49</c:v>
                </c:pt>
                <c:pt idx="30">
                  <c:v>50</c:v>
                </c:pt>
                <c:pt idx="31">
                  <c:v>50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52</c:v>
                </c:pt>
                <c:pt idx="36">
                  <c:v>57</c:v>
                </c:pt>
                <c:pt idx="37">
                  <c:v>56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58</c:v>
                </c:pt>
                <c:pt idx="42">
                  <c:v>60</c:v>
                </c:pt>
                <c:pt idx="43">
                  <c:v>62</c:v>
                </c:pt>
                <c:pt idx="44">
                  <c:v>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A-2367-4343-8FDC-38754A022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worksheet!$I$312:$I$356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65.403315600643296</c:v>
                      </c:pt>
                      <c:pt idx="1">
                        <c:v>65.403315600643296</c:v>
                      </c:pt>
                      <c:pt idx="2">
                        <c:v>65.403315600643296</c:v>
                      </c:pt>
                      <c:pt idx="3">
                        <c:v>60.270567858468397</c:v>
                      </c:pt>
                      <c:pt idx="4">
                        <c:v>60.270567858468397</c:v>
                      </c:pt>
                      <c:pt idx="5">
                        <c:v>60.270567858468397</c:v>
                      </c:pt>
                      <c:pt idx="6">
                        <c:v>62.0967462575776</c:v>
                      </c:pt>
                      <c:pt idx="7">
                        <c:v>63.888778918718302</c:v>
                      </c:pt>
                      <c:pt idx="8">
                        <c:v>63.888778918718302</c:v>
                      </c:pt>
                      <c:pt idx="9">
                        <c:v>67.603488803662003</c:v>
                      </c:pt>
                      <c:pt idx="10">
                        <c:v>65.862056167264598</c:v>
                      </c:pt>
                      <c:pt idx="11">
                        <c:v>64.831374489669699</c:v>
                      </c:pt>
                      <c:pt idx="12">
                        <c:v>63.333786960287</c:v>
                      </c:pt>
                      <c:pt idx="13">
                        <c:v>64.998267969813199</c:v>
                      </c:pt>
                      <c:pt idx="14">
                        <c:v>65.864901645428702</c:v>
                      </c:pt>
                      <c:pt idx="15">
                        <c:v>65.086725225782502</c:v>
                      </c:pt>
                      <c:pt idx="16">
                        <c:v>64.634294197698907</c:v>
                      </c:pt>
                      <c:pt idx="17">
                        <c:v>65.745267846096795</c:v>
                      </c:pt>
                      <c:pt idx="18">
                        <c:v>63.9455647655573</c:v>
                      </c:pt>
                      <c:pt idx="19">
                        <c:v>63.9455647655573</c:v>
                      </c:pt>
                      <c:pt idx="20">
                        <c:v>66.115551156748694</c:v>
                      </c:pt>
                      <c:pt idx="21">
                        <c:v>66.409625139181003</c:v>
                      </c:pt>
                      <c:pt idx="22">
                        <c:v>66.409625139181003</c:v>
                      </c:pt>
                      <c:pt idx="23">
                        <c:v>64.635036496350395</c:v>
                      </c:pt>
                      <c:pt idx="24">
                        <c:v>64.766918223431901</c:v>
                      </c:pt>
                      <c:pt idx="25">
                        <c:v>64.766918223431901</c:v>
                      </c:pt>
                      <c:pt idx="26">
                        <c:v>64.766918223431901</c:v>
                      </c:pt>
                      <c:pt idx="27">
                        <c:v>65.084498329827994</c:v>
                      </c:pt>
                      <c:pt idx="28">
                        <c:v>65.084498329827994</c:v>
                      </c:pt>
                      <c:pt idx="29">
                        <c:v>65.084498329827994</c:v>
                      </c:pt>
                      <c:pt idx="30">
                        <c:v>65.084498329827994</c:v>
                      </c:pt>
                      <c:pt idx="31">
                        <c:v>64.307559074601002</c:v>
                      </c:pt>
                      <c:pt idx="32">
                        <c:v>61.437090189286202</c:v>
                      </c:pt>
                      <c:pt idx="33">
                        <c:v>61.437090189286202</c:v>
                      </c:pt>
                      <c:pt idx="34">
                        <c:v>61.437090189286202</c:v>
                      </c:pt>
                      <c:pt idx="35">
                        <c:v>61.094643078065097</c:v>
                      </c:pt>
                      <c:pt idx="36">
                        <c:v>63.390572807126098</c:v>
                      </c:pt>
                      <c:pt idx="37">
                        <c:v>63.2892490411976</c:v>
                      </c:pt>
                      <c:pt idx="38">
                        <c:v>63.2892490411976</c:v>
                      </c:pt>
                      <c:pt idx="39">
                        <c:v>63.941853272299902</c:v>
                      </c:pt>
                      <c:pt idx="40">
                        <c:v>61.943585302486703</c:v>
                      </c:pt>
                      <c:pt idx="41">
                        <c:v>67.490906841519205</c:v>
                      </c:pt>
                      <c:pt idx="42">
                        <c:v>67.490906841519205</c:v>
                      </c:pt>
                      <c:pt idx="43">
                        <c:v>67.490906841519205</c:v>
                      </c:pt>
                      <c:pt idx="44">
                        <c:v>66.506371396758595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217-4722-A3C1-69D608946A9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worksheet!$N$312:$N$356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52</c:v>
                      </c:pt>
                      <c:pt idx="1">
                        <c:v>52</c:v>
                      </c:pt>
                      <c:pt idx="2">
                        <c:v>53</c:v>
                      </c:pt>
                      <c:pt idx="3">
                        <c:v>52</c:v>
                      </c:pt>
                      <c:pt idx="4">
                        <c:v>52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42</c:v>
                      </c:pt>
                      <c:pt idx="8">
                        <c:v>42</c:v>
                      </c:pt>
                      <c:pt idx="9">
                        <c:v>48</c:v>
                      </c:pt>
                      <c:pt idx="10">
                        <c:v>50</c:v>
                      </c:pt>
                      <c:pt idx="11">
                        <c:v>50</c:v>
                      </c:pt>
                      <c:pt idx="12">
                        <c:v>50</c:v>
                      </c:pt>
                      <c:pt idx="13">
                        <c:v>52</c:v>
                      </c:pt>
                      <c:pt idx="14">
                        <c:v>52</c:v>
                      </c:pt>
                      <c:pt idx="15">
                        <c:v>52</c:v>
                      </c:pt>
                      <c:pt idx="16">
                        <c:v>52</c:v>
                      </c:pt>
                      <c:pt idx="17">
                        <c:v>53</c:v>
                      </c:pt>
                      <c:pt idx="18">
                        <c:v>52</c:v>
                      </c:pt>
                      <c:pt idx="19">
                        <c:v>51</c:v>
                      </c:pt>
                      <c:pt idx="20">
                        <c:v>54</c:v>
                      </c:pt>
                      <c:pt idx="21">
                        <c:v>60</c:v>
                      </c:pt>
                      <c:pt idx="22">
                        <c:v>60</c:v>
                      </c:pt>
                      <c:pt idx="23">
                        <c:v>55</c:v>
                      </c:pt>
                      <c:pt idx="24">
                        <c:v>55</c:v>
                      </c:pt>
                      <c:pt idx="25">
                        <c:v>54</c:v>
                      </c:pt>
                      <c:pt idx="26">
                        <c:v>54</c:v>
                      </c:pt>
                      <c:pt idx="27">
                        <c:v>59</c:v>
                      </c:pt>
                      <c:pt idx="28">
                        <c:v>60</c:v>
                      </c:pt>
                      <c:pt idx="29">
                        <c:v>56</c:v>
                      </c:pt>
                      <c:pt idx="30">
                        <c:v>56</c:v>
                      </c:pt>
                      <c:pt idx="31">
                        <c:v>54</c:v>
                      </c:pt>
                      <c:pt idx="32">
                        <c:v>57</c:v>
                      </c:pt>
                      <c:pt idx="33">
                        <c:v>57</c:v>
                      </c:pt>
                      <c:pt idx="34">
                        <c:v>57</c:v>
                      </c:pt>
                      <c:pt idx="35">
                        <c:v>57</c:v>
                      </c:pt>
                      <c:pt idx="36">
                        <c:v>58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58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60</c:v>
                      </c:pt>
                      <c:pt idx="43">
                        <c:v>62</c:v>
                      </c:pt>
                      <c:pt idx="44">
                        <c:v>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217-4722-A3C1-69D608946A97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worksheet!$E$312:$E$356</c15:sqref>
                        </c15:formulaRef>
                      </c:ext>
                    </c:extLst>
                    <c:numCache>
                      <c:formatCode>General</c:formatCode>
                      <c:ptCount val="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693-4F36-BB4E-D39B7000D70C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2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876597560931285"/>
              <c:y val="0.720332677165354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SR-163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60589613798275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worksheet!$H$149:$H$160</c:f>
              <c:numCache>
                <c:formatCode>0.0</c:formatCode>
                <c:ptCount val="12"/>
                <c:pt idx="0">
                  <c:v>44.789922687283401</c:v>
                </c:pt>
                <c:pt idx="1">
                  <c:v>53.590509197547298</c:v>
                </c:pt>
                <c:pt idx="2">
                  <c:v>63.468141828845603</c:v>
                </c:pt>
                <c:pt idx="3">
                  <c:v>64.3332444681418</c:v>
                </c:pt>
                <c:pt idx="4">
                  <c:v>61.946414289522799</c:v>
                </c:pt>
                <c:pt idx="5">
                  <c:v>67.310583844308198</c:v>
                </c:pt>
                <c:pt idx="6">
                  <c:v>68.442015462543296</c:v>
                </c:pt>
                <c:pt idx="7">
                  <c:v>70.2561983471074</c:v>
                </c:pt>
                <c:pt idx="8">
                  <c:v>68.662490002666004</c:v>
                </c:pt>
                <c:pt idx="9">
                  <c:v>66.725939749400197</c:v>
                </c:pt>
                <c:pt idx="10">
                  <c:v>67.516928818981597</c:v>
                </c:pt>
                <c:pt idx="11">
                  <c:v>67.482804585443901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92BE-4210-AEE0-67949F6B2E05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worksheet!$J$149:$J$160</c:f>
              <c:numCache>
                <c:formatCode>0.0</c:formatCode>
                <c:ptCount val="12"/>
                <c:pt idx="0">
                  <c:v>29.0274687854711</c:v>
                </c:pt>
                <c:pt idx="1">
                  <c:v>46.699659477866099</c:v>
                </c:pt>
                <c:pt idx="2">
                  <c:v>58.743927355278103</c:v>
                </c:pt>
                <c:pt idx="3">
                  <c:v>61.478320090805902</c:v>
                </c:pt>
                <c:pt idx="4">
                  <c:v>63.929852440408602</c:v>
                </c:pt>
                <c:pt idx="5">
                  <c:v>66.056526674233794</c:v>
                </c:pt>
                <c:pt idx="6">
                  <c:v>67.6381384790011</c:v>
                </c:pt>
                <c:pt idx="7">
                  <c:v>70.6372304199773</c:v>
                </c:pt>
                <c:pt idx="8">
                  <c:v>69.872417707151001</c:v>
                </c:pt>
                <c:pt idx="9">
                  <c:v>62.3625425652667</c:v>
                </c:pt>
                <c:pt idx="10">
                  <c:v>61.646992054483498</c:v>
                </c:pt>
                <c:pt idx="11">
                  <c:v>64.401362088535706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92BE-4210-AEE0-67949F6B2E0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worksheet!$M$149:$M$160</c:f>
              <c:numCache>
                <c:formatCode>0.0</c:formatCode>
                <c:ptCount val="12"/>
                <c:pt idx="0">
                  <c:v>51</c:v>
                </c:pt>
                <c:pt idx="1">
                  <c:v>38</c:v>
                </c:pt>
                <c:pt idx="2">
                  <c:v>35</c:v>
                </c:pt>
                <c:pt idx="3">
                  <c:v>43</c:v>
                </c:pt>
                <c:pt idx="4">
                  <c:v>35</c:v>
                </c:pt>
                <c:pt idx="5">
                  <c:v>45</c:v>
                </c:pt>
                <c:pt idx="6">
                  <c:v>49</c:v>
                </c:pt>
                <c:pt idx="7">
                  <c:v>57</c:v>
                </c:pt>
                <c:pt idx="8">
                  <c:v>51</c:v>
                </c:pt>
                <c:pt idx="9">
                  <c:v>54</c:v>
                </c:pt>
                <c:pt idx="10">
                  <c:v>57</c:v>
                </c:pt>
                <c:pt idx="11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92BE-4210-AEE0-67949F6B2E05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worksheet!$O$149:$O$160</c:f>
              <c:numCache>
                <c:formatCode>0.0</c:formatCode>
                <c:ptCount val="12"/>
                <c:pt idx="0">
                  <c:v>46</c:v>
                </c:pt>
                <c:pt idx="1">
                  <c:v>36</c:v>
                </c:pt>
                <c:pt idx="2">
                  <c:v>37</c:v>
                </c:pt>
                <c:pt idx="3">
                  <c:v>48</c:v>
                </c:pt>
                <c:pt idx="4">
                  <c:v>41</c:v>
                </c:pt>
                <c:pt idx="5">
                  <c:v>44</c:v>
                </c:pt>
                <c:pt idx="6">
                  <c:v>49</c:v>
                </c:pt>
                <c:pt idx="7">
                  <c:v>56</c:v>
                </c:pt>
                <c:pt idx="8">
                  <c:v>55</c:v>
                </c:pt>
                <c:pt idx="9">
                  <c:v>51</c:v>
                </c:pt>
                <c:pt idx="10">
                  <c:v>47</c:v>
                </c:pt>
                <c:pt idx="11">
                  <c:v>47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92BE-4210-AEE0-67949F6B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worksheet!$I$149:$I$160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48.065322281331198</c:v>
                      </c:pt>
                      <c:pt idx="1">
                        <c:v>53.669305950760901</c:v>
                      </c:pt>
                      <c:pt idx="2">
                        <c:v>62.365953235185003</c:v>
                      </c:pt>
                      <c:pt idx="3">
                        <c:v>63.751082518866802</c:v>
                      </c:pt>
                      <c:pt idx="4">
                        <c:v>67.247309167388394</c:v>
                      </c:pt>
                      <c:pt idx="5">
                        <c:v>67.732525052579504</c:v>
                      </c:pt>
                      <c:pt idx="6">
                        <c:v>68.602622788568596</c:v>
                      </c:pt>
                      <c:pt idx="7">
                        <c:v>71.081776568105894</c:v>
                      </c:pt>
                      <c:pt idx="8">
                        <c:v>70.380056909563294</c:v>
                      </c:pt>
                      <c:pt idx="9">
                        <c:v>67.471235927254696</c:v>
                      </c:pt>
                      <c:pt idx="10">
                        <c:v>67.485587034516897</c:v>
                      </c:pt>
                      <c:pt idx="11">
                        <c:v>67.976370159594197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905-4A20-9D4F-D1F49EC48B4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worksheet!$N$149:$N$160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51</c:v>
                      </c:pt>
                      <c:pt idx="1">
                        <c:v>39</c:v>
                      </c:pt>
                      <c:pt idx="2">
                        <c:v>41</c:v>
                      </c:pt>
                      <c:pt idx="3">
                        <c:v>50</c:v>
                      </c:pt>
                      <c:pt idx="4">
                        <c:v>46</c:v>
                      </c:pt>
                      <c:pt idx="5">
                        <c:v>50</c:v>
                      </c:pt>
                      <c:pt idx="6">
                        <c:v>52</c:v>
                      </c:pt>
                      <c:pt idx="7">
                        <c:v>57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05-4A20-9D4F-D1F49EC48B4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worksheet!$E$149:$E$160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E92-424F-967C-9621D2DC0107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-SR-163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103669506371164E-2"/>
          <c:y val="5.5884770829097326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worksheet!$H$357:$H$370</c:f>
              <c:numCache>
                <c:formatCode>0.0</c:formatCode>
                <c:ptCount val="14"/>
                <c:pt idx="0">
                  <c:v>69.667288723007204</c:v>
                </c:pt>
                <c:pt idx="1">
                  <c:v>67.773127166088997</c:v>
                </c:pt>
                <c:pt idx="2">
                  <c:v>66.922687283391099</c:v>
                </c:pt>
                <c:pt idx="3">
                  <c:v>66.446014396161004</c:v>
                </c:pt>
                <c:pt idx="4">
                  <c:v>70.493201812849904</c:v>
                </c:pt>
                <c:pt idx="5">
                  <c:v>67.975739802719303</c:v>
                </c:pt>
                <c:pt idx="6">
                  <c:v>68.448946947480707</c:v>
                </c:pt>
                <c:pt idx="7">
                  <c:v>64.9776059717409</c:v>
                </c:pt>
                <c:pt idx="8">
                  <c:v>64.9776059717409</c:v>
                </c:pt>
                <c:pt idx="9">
                  <c:v>68.213009864036295</c:v>
                </c:pt>
                <c:pt idx="10">
                  <c:v>66.936283657691305</c:v>
                </c:pt>
                <c:pt idx="11">
                  <c:v>66.936283657691305</c:v>
                </c:pt>
                <c:pt idx="12">
                  <c:v>63.607837909890698</c:v>
                </c:pt>
                <c:pt idx="13">
                  <c:v>44.8320447880565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42A-412B-8B4C-4EE55FB188A3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worksheet!$J$357:$J$370</c:f>
              <c:numCache>
                <c:formatCode>0.0</c:formatCode>
                <c:ptCount val="14"/>
                <c:pt idx="0">
                  <c:v>42.650170261066997</c:v>
                </c:pt>
                <c:pt idx="1">
                  <c:v>62.045629965947803</c:v>
                </c:pt>
                <c:pt idx="2">
                  <c:v>60.017480136208903</c:v>
                </c:pt>
                <c:pt idx="3">
                  <c:v>56.291032917139603</c:v>
                </c:pt>
                <c:pt idx="4">
                  <c:v>43.402270147559598</c:v>
                </c:pt>
                <c:pt idx="5">
                  <c:v>41.499659477866103</c:v>
                </c:pt>
                <c:pt idx="6">
                  <c:v>53.623836549375703</c:v>
                </c:pt>
                <c:pt idx="7">
                  <c:v>44.463337116912598</c:v>
                </c:pt>
                <c:pt idx="8">
                  <c:v>44.463337116912598</c:v>
                </c:pt>
                <c:pt idx="9">
                  <c:v>39.499205448354097</c:v>
                </c:pt>
                <c:pt idx="10">
                  <c:v>38.987968217934203</c:v>
                </c:pt>
                <c:pt idx="11">
                  <c:v>38.987968217934203</c:v>
                </c:pt>
                <c:pt idx="12">
                  <c:v>36.464245175936398</c:v>
                </c:pt>
                <c:pt idx="13">
                  <c:v>32.798183881952298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542A-412B-8B4C-4EE55FB188A3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worksheet!$M$357:$M$370</c:f>
              <c:numCache>
                <c:formatCode>0.0</c:formatCode>
                <c:ptCount val="14"/>
                <c:pt idx="0">
                  <c:v>54</c:v>
                </c:pt>
                <c:pt idx="1">
                  <c:v>50</c:v>
                </c:pt>
                <c:pt idx="2">
                  <c:v>54</c:v>
                </c:pt>
                <c:pt idx="3">
                  <c:v>49</c:v>
                </c:pt>
                <c:pt idx="4">
                  <c:v>58</c:v>
                </c:pt>
                <c:pt idx="5">
                  <c:v>57</c:v>
                </c:pt>
                <c:pt idx="6">
                  <c:v>51</c:v>
                </c:pt>
                <c:pt idx="7">
                  <c:v>47</c:v>
                </c:pt>
                <c:pt idx="8">
                  <c:v>42</c:v>
                </c:pt>
                <c:pt idx="9">
                  <c:v>45</c:v>
                </c:pt>
                <c:pt idx="10">
                  <c:v>39</c:v>
                </c:pt>
                <c:pt idx="11">
                  <c:v>39</c:v>
                </c:pt>
                <c:pt idx="12">
                  <c:v>46</c:v>
                </c:pt>
                <c:pt idx="13">
                  <c:v>45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42A-412B-8B4C-4EE55FB188A3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worksheet!$O$357:$O$370</c:f>
              <c:numCache>
                <c:formatCode>0.0</c:formatCode>
                <c:ptCount val="14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59</c:v>
                </c:pt>
                <c:pt idx="4">
                  <c:v>61</c:v>
                </c:pt>
                <c:pt idx="5">
                  <c:v>59</c:v>
                </c:pt>
                <c:pt idx="6">
                  <c:v>53</c:v>
                </c:pt>
                <c:pt idx="7">
                  <c:v>51</c:v>
                </c:pt>
                <c:pt idx="8">
                  <c:v>48</c:v>
                </c:pt>
                <c:pt idx="9">
                  <c:v>47</c:v>
                </c:pt>
                <c:pt idx="10">
                  <c:v>40</c:v>
                </c:pt>
                <c:pt idx="11">
                  <c:v>40</c:v>
                </c:pt>
                <c:pt idx="12">
                  <c:v>47</c:v>
                </c:pt>
                <c:pt idx="13">
                  <c:v>45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542A-412B-8B4C-4EE55FB18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worksheet!$I$357:$I$370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68.3648397872077</c:v>
                      </c:pt>
                      <c:pt idx="1">
                        <c:v>70.014598540145997</c:v>
                      </c:pt>
                      <c:pt idx="2">
                        <c:v>69.295311146851404</c:v>
                      </c:pt>
                      <c:pt idx="3">
                        <c:v>67.082890016083098</c:v>
                      </c:pt>
                      <c:pt idx="4">
                        <c:v>69.801682543609999</c:v>
                      </c:pt>
                      <c:pt idx="5">
                        <c:v>67.732030186811798</c:v>
                      </c:pt>
                      <c:pt idx="6">
                        <c:v>70.421873066930601</c:v>
                      </c:pt>
                      <c:pt idx="7">
                        <c:v>67.460472596808103</c:v>
                      </c:pt>
                      <c:pt idx="8">
                        <c:v>67.460472596808103</c:v>
                      </c:pt>
                      <c:pt idx="9">
                        <c:v>69.849931955956905</c:v>
                      </c:pt>
                      <c:pt idx="10">
                        <c:v>68.355437337622206</c:v>
                      </c:pt>
                      <c:pt idx="11">
                        <c:v>68.355437337622206</c:v>
                      </c:pt>
                      <c:pt idx="12">
                        <c:v>67.653717679079506</c:v>
                      </c:pt>
                      <c:pt idx="13">
                        <c:v>57.294073982432302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CC3-40FF-BF75-4851E00227B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worksheet!$N$357:$N$370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62</c:v>
                      </c:pt>
                      <c:pt idx="3">
                        <c:v>59</c:v>
                      </c:pt>
                      <c:pt idx="4">
                        <c:v>62</c:v>
                      </c:pt>
                      <c:pt idx="5">
                        <c:v>61</c:v>
                      </c:pt>
                      <c:pt idx="6">
                        <c:v>53</c:v>
                      </c:pt>
                      <c:pt idx="7">
                        <c:v>51</c:v>
                      </c:pt>
                      <c:pt idx="8">
                        <c:v>49</c:v>
                      </c:pt>
                      <c:pt idx="9">
                        <c:v>51</c:v>
                      </c:pt>
                      <c:pt idx="10">
                        <c:v>47</c:v>
                      </c:pt>
                      <c:pt idx="11">
                        <c:v>47</c:v>
                      </c:pt>
                      <c:pt idx="12">
                        <c:v>52</c:v>
                      </c:pt>
                      <c:pt idx="13">
                        <c:v>47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C3-40FF-BF75-4851E00227B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worksheet!$E$357:$E$370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DCC-411C-890C-BB3B678A0767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SR-125 NB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60589613798275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worksheet!$H$161:$H$170</c:f>
              <c:numCache>
                <c:formatCode>0.0</c:formatCode>
                <c:ptCount val="10"/>
                <c:pt idx="0">
                  <c:v>56.980805118634997</c:v>
                </c:pt>
                <c:pt idx="1">
                  <c:v>44.832577979205503</c:v>
                </c:pt>
                <c:pt idx="2">
                  <c:v>60.984004265529201</c:v>
                </c:pt>
                <c:pt idx="3">
                  <c:v>31.706211676886198</c:v>
                </c:pt>
                <c:pt idx="4">
                  <c:v>68.706744868035202</c:v>
                </c:pt>
                <c:pt idx="5">
                  <c:v>68.706744868035202</c:v>
                </c:pt>
                <c:pt idx="6">
                  <c:v>68.2985870434551</c:v>
                </c:pt>
                <c:pt idx="7">
                  <c:v>67.146894161556901</c:v>
                </c:pt>
                <c:pt idx="8">
                  <c:v>67.146894161556901</c:v>
                </c:pt>
                <c:pt idx="9">
                  <c:v>46.378299120234601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8AF2-41C8-AABC-5BBCCD8D4A32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worksheet!$J$161:$J$170</c:f>
              <c:numCache>
                <c:formatCode>0.0</c:formatCode>
                <c:ptCount val="10"/>
                <c:pt idx="0">
                  <c:v>67.659250851305302</c:v>
                </c:pt>
                <c:pt idx="1">
                  <c:v>65.691032917139594</c:v>
                </c:pt>
                <c:pt idx="2">
                  <c:v>58.179341657207701</c:v>
                </c:pt>
                <c:pt idx="3">
                  <c:v>34.5457434733258</c:v>
                </c:pt>
                <c:pt idx="4">
                  <c:v>66.838138479001103</c:v>
                </c:pt>
                <c:pt idx="5">
                  <c:v>66.838138479001103</c:v>
                </c:pt>
                <c:pt idx="6">
                  <c:v>67.350283768444996</c:v>
                </c:pt>
                <c:pt idx="7">
                  <c:v>67.258115777525504</c:v>
                </c:pt>
                <c:pt idx="8">
                  <c:v>67.258115777525504</c:v>
                </c:pt>
                <c:pt idx="9">
                  <c:v>60.4229284903519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8AF2-41C8-AABC-5BBCCD8D4A3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worksheet!$M$161:$M$170</c:f>
              <c:numCache>
                <c:formatCode>0.0</c:formatCode>
                <c:ptCount val="10"/>
                <c:pt idx="0">
                  <c:v>55</c:v>
                </c:pt>
                <c:pt idx="1">
                  <c:v>54</c:v>
                </c:pt>
                <c:pt idx="2">
                  <c:v>45</c:v>
                </c:pt>
                <c:pt idx="3">
                  <c:v>19</c:v>
                </c:pt>
                <c:pt idx="4">
                  <c:v>56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58</c:v>
                </c:pt>
                <c:pt idx="9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8AF2-41C8-AABC-5BBCCD8D4A32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worksheet!$O$161:$O$170</c:f>
              <c:numCache>
                <c:formatCode>0.0</c:formatCode>
                <c:ptCount val="10"/>
                <c:pt idx="0">
                  <c:v>57</c:v>
                </c:pt>
                <c:pt idx="1">
                  <c:v>57</c:v>
                </c:pt>
                <c:pt idx="2">
                  <c:v>46</c:v>
                </c:pt>
                <c:pt idx="3">
                  <c:v>29</c:v>
                </c:pt>
                <c:pt idx="4">
                  <c:v>56</c:v>
                </c:pt>
                <c:pt idx="5">
                  <c:v>57</c:v>
                </c:pt>
                <c:pt idx="6">
                  <c:v>57</c:v>
                </c:pt>
                <c:pt idx="7">
                  <c:v>58</c:v>
                </c:pt>
                <c:pt idx="8">
                  <c:v>58</c:v>
                </c:pt>
                <c:pt idx="9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8AF2-41C8-AABC-5BBCCD8D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worksheet!$I$161:$I$170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66.632191018186305</c:v>
                      </c:pt>
                      <c:pt idx="1">
                        <c:v>64.213287145861699</c:v>
                      </c:pt>
                      <c:pt idx="2">
                        <c:v>62.401583570456502</c:v>
                      </c:pt>
                      <c:pt idx="3">
                        <c:v>54.936780898181397</c:v>
                      </c:pt>
                      <c:pt idx="4">
                        <c:v>66.091797599901</c:v>
                      </c:pt>
                      <c:pt idx="5">
                        <c:v>66.091797599901</c:v>
                      </c:pt>
                      <c:pt idx="6">
                        <c:v>67.149573178275404</c:v>
                      </c:pt>
                      <c:pt idx="7">
                        <c:v>66.850797971050397</c:v>
                      </c:pt>
                      <c:pt idx="8">
                        <c:v>66.850797971050397</c:v>
                      </c:pt>
                      <c:pt idx="9">
                        <c:v>60.1957194111097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68D-43DD-B3BD-AA5C6B97D29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worksheet!$N$161:$N$170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57</c:v>
                      </c:pt>
                      <c:pt idx="1">
                        <c:v>58</c:v>
                      </c:pt>
                      <c:pt idx="2">
                        <c:v>49</c:v>
                      </c:pt>
                      <c:pt idx="3">
                        <c:v>33</c:v>
                      </c:pt>
                      <c:pt idx="4">
                        <c:v>56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68D-43DD-B3BD-AA5C6B97D293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worksheet!$E$161:$E$170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F2F-4964-A7BE-CF7C441893BC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5051135849391"/>
              <c:y val="0.701428102737157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-SR-125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76423572418345E-2"/>
          <c:y val="5.70569005841738E-2"/>
          <c:w val="0.88305109202978582"/>
          <c:h val="0.6580487291485243"/>
        </c:manualLayout>
      </c:layout>
      <c:scatterChart>
        <c:scatterStyle val="lineMarker"/>
        <c:varyColors val="0"/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worksheet!$C$371:$C$380</c:f>
              <c:numCache>
                <c:formatCode>0.0</c:formatCode>
                <c:ptCount val="10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5.8266620000000007</c:v>
                </c:pt>
                <c:pt idx="8">
                  <c:v>6.2137270000000004</c:v>
                </c:pt>
                <c:pt idx="9">
                  <c:v>7.7018529999999998</c:v>
                </c:pt>
              </c:numCache>
            </c:numRef>
          </c:xVal>
          <c:yVal>
            <c:numRef>
              <c:f>worksheet!$J$371:$J$380</c:f>
              <c:numCache>
                <c:formatCode>0.0</c:formatCode>
                <c:ptCount val="10"/>
                <c:pt idx="0">
                  <c:v>44.185471055618599</c:v>
                </c:pt>
                <c:pt idx="1">
                  <c:v>59.2118047673099</c:v>
                </c:pt>
                <c:pt idx="2">
                  <c:v>66.177525539160001</c:v>
                </c:pt>
                <c:pt idx="3">
                  <c:v>67.389784335981801</c:v>
                </c:pt>
                <c:pt idx="4">
                  <c:v>67.689216799091895</c:v>
                </c:pt>
                <c:pt idx="5">
                  <c:v>56.043813847900097</c:v>
                </c:pt>
                <c:pt idx="6">
                  <c:v>30.460612939841099</c:v>
                </c:pt>
                <c:pt idx="7">
                  <c:v>49.591373439273603</c:v>
                </c:pt>
                <c:pt idx="8">
                  <c:v>58.179341657207701</c:v>
                </c:pt>
                <c:pt idx="9">
                  <c:v>58.509875141884201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371D-4F8A-AAF8-D60850617EF8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worksheet!$C$371:$C$380</c:f>
              <c:numCache>
                <c:formatCode>0.0</c:formatCode>
                <c:ptCount val="10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5.8266620000000007</c:v>
                </c:pt>
                <c:pt idx="8">
                  <c:v>6.2137270000000004</c:v>
                </c:pt>
                <c:pt idx="9">
                  <c:v>7.7018529999999998</c:v>
                </c:pt>
              </c:numCache>
            </c:numRef>
          </c:xVal>
          <c:yVal>
            <c:numRef>
              <c:f>worksheet!$O$371:$O$380</c:f>
              <c:numCache>
                <c:formatCode>0.0</c:formatCode>
                <c:ptCount val="10"/>
                <c:pt idx="0">
                  <c:v>61</c:v>
                </c:pt>
                <c:pt idx="1">
                  <c:v>62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62</c:v>
                </c:pt>
                <c:pt idx="6">
                  <c:v>61</c:v>
                </c:pt>
                <c:pt idx="7">
                  <c:v>33</c:v>
                </c:pt>
                <c:pt idx="8">
                  <c:v>51</c:v>
                </c:pt>
                <c:pt idx="9">
                  <c:v>50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371D-4F8A-AAF8-D60850617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INRIX AM</c:v>
                </c:tx>
                <c:spPr>
                  <a:ln w="19050" cap="rnd">
                    <a:solidFill>
                      <a:srgbClr val="FF66FF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66FF"/>
                    </a:solidFill>
                    <a:ln w="9525">
                      <a:solidFill>
                        <a:srgbClr val="FF66FF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worksheet!$H$371:$H$380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44.4713409757398</c:v>
                      </c:pt>
                      <c:pt idx="1">
                        <c:v>58.069581444948</c:v>
                      </c:pt>
                      <c:pt idx="2">
                        <c:v>64.306318315116002</c:v>
                      </c:pt>
                      <c:pt idx="3">
                        <c:v>65.348440415889101</c:v>
                      </c:pt>
                      <c:pt idx="4">
                        <c:v>66.0050653159158</c:v>
                      </c:pt>
                      <c:pt idx="5">
                        <c:v>60.085577179418799</c:v>
                      </c:pt>
                      <c:pt idx="6">
                        <c:v>37.2450013329779</c:v>
                      </c:pt>
                      <c:pt idx="7">
                        <c:v>62.9042921887497</c:v>
                      </c:pt>
                      <c:pt idx="8">
                        <c:v>60.984004265529201</c:v>
                      </c:pt>
                      <c:pt idx="9">
                        <c:v>63.630231938149798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71D-4F8A-AAF8-D60850617EF8}"/>
                  </c:ext>
                </c:extLst>
              </c15:ser>
            </c15:filteredScatterSeries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worksheet!$I$371:$I$380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43.8947173079302</c:v>
                      </c:pt>
                      <c:pt idx="1">
                        <c:v>58.252505257948798</c:v>
                      </c:pt>
                      <c:pt idx="2">
                        <c:v>64.622788568600797</c:v>
                      </c:pt>
                      <c:pt idx="3">
                        <c:v>65.676234071508105</c:v>
                      </c:pt>
                      <c:pt idx="4">
                        <c:v>66.382036372633905</c:v>
                      </c:pt>
                      <c:pt idx="5">
                        <c:v>64.042805888902606</c:v>
                      </c:pt>
                      <c:pt idx="6">
                        <c:v>61.126067054311498</c:v>
                      </c:pt>
                      <c:pt idx="7">
                        <c:v>62.106767289372797</c:v>
                      </c:pt>
                      <c:pt idx="8">
                        <c:v>62.401583570456502</c:v>
                      </c:pt>
                      <c:pt idx="9">
                        <c:v>64.816775949523702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884-4E15-AF0B-A1801B11399B}"/>
                  </c:ext>
                </c:extLst>
              </c15:ser>
            </c15:filteredScatterSeries>
            <c15:filteredScatterSeries>
              <c15:ser>
                <c:idx val="6"/>
                <c:order val="3"/>
                <c:tx>
                  <c:v>model_AM</c:v>
                </c:tx>
                <c:spPr>
                  <a:ln w="19050" cap="rnd">
                    <a:solidFill>
                      <a:srgbClr val="FF99FF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rgbClr val="FF66FF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worksheet!$M$371:$M$380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61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62</c:v>
                      </c:pt>
                      <c:pt idx="6">
                        <c:v>61</c:v>
                      </c:pt>
                      <c:pt idx="7">
                        <c:v>32</c:v>
                      </c:pt>
                      <c:pt idx="8">
                        <c:v>48</c:v>
                      </c:pt>
                      <c:pt idx="9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71D-4F8A-AAF8-D60850617EF8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worksheet!$N$371:$N$380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61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62</c:v>
                      </c:pt>
                      <c:pt idx="6">
                        <c:v>62</c:v>
                      </c:pt>
                      <c:pt idx="7">
                        <c:v>43</c:v>
                      </c:pt>
                      <c:pt idx="8">
                        <c:v>57</c:v>
                      </c:pt>
                      <c:pt idx="9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884-4E15-AF0B-A1801B11399B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worksheet!$E$371:$E$380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917-4F4B-A908-E97D5DB71F65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660234796948416"/>
              <c:y val="0.70585502772170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SR-67 NB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126823122996519E-2"/>
          <c:y val="5.4697042742940773E-2"/>
          <c:w val="0.88305109202978582"/>
          <c:h val="0.6604883961546336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worksheet!$H$171:$H$172</c:f>
              <c:numCache>
                <c:formatCode>0.0</c:formatCode>
                <c:ptCount val="2"/>
                <c:pt idx="0">
                  <c:v>65.686750199946701</c:v>
                </c:pt>
                <c:pt idx="1">
                  <c:v>64.718741668888299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906-4531-93F2-A7E9367EF499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worksheet!$J$171:$J$172</c:f>
              <c:numCache>
                <c:formatCode>0.0</c:formatCode>
                <c:ptCount val="2"/>
                <c:pt idx="0">
                  <c:v>61.396594778660599</c:v>
                </c:pt>
                <c:pt idx="1">
                  <c:v>64.139387060158896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906-4531-93F2-A7E9367EF499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worksheet!$M$171:$M$172</c:f>
              <c:numCache>
                <c:formatCode>0.0</c:formatCode>
                <c:ptCount val="2"/>
                <c:pt idx="0">
                  <c:v>56</c:v>
                </c:pt>
                <c:pt idx="1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906-4531-93F2-A7E9367EF499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worksheet!$O$171:$O$172</c:f>
              <c:numCache>
                <c:formatCode>0.0</c:formatCode>
                <c:ptCount val="2"/>
                <c:pt idx="0">
                  <c:v>47</c:v>
                </c:pt>
                <c:pt idx="1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906-4531-93F2-A7E9367E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worksheet!$I$171:$I$172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63.655202276382497</c:v>
                      </c:pt>
                      <c:pt idx="1">
                        <c:v>64.274650501051596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C97-40CF-A0D2-4FE648F3E38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worksheet!$N$171:$N$172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56</c:v>
                      </c:pt>
                      <c:pt idx="1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C97-40CF-A0D2-4FE648F3E380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worksheet!$E$171:$E$172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34E-4936-860B-0B58B6E7C936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88860595829126"/>
              <c:y val="0.72285660640639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dbl">
          <a:solidFill>
            <a:srgbClr val="FFCC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-SR-67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34005400769046E-2"/>
          <c:y val="5.7056929114927102E-2"/>
          <c:w val="0.88305109202978582"/>
          <c:h val="0.65875817161522798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worksheet!$H$381:$H$385</c:f>
              <c:numCache>
                <c:formatCode>0.0</c:formatCode>
                <c:ptCount val="5"/>
                <c:pt idx="0">
                  <c:v>49.4241535590509</c:v>
                </c:pt>
                <c:pt idx="1">
                  <c:v>62.644094908024499</c:v>
                </c:pt>
                <c:pt idx="2">
                  <c:v>63.205011996800899</c:v>
                </c:pt>
                <c:pt idx="3">
                  <c:v>63.523327112769898</c:v>
                </c:pt>
                <c:pt idx="4">
                  <c:v>29.477472673953599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5C-4121-A27F-F7E237122DCF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worksheet!$J$381:$J$385</c:f>
              <c:numCache>
                <c:formatCode>0.0</c:formatCode>
                <c:ptCount val="5"/>
                <c:pt idx="0">
                  <c:v>54.2744608399546</c:v>
                </c:pt>
                <c:pt idx="1">
                  <c:v>63.609988649262199</c:v>
                </c:pt>
                <c:pt idx="2">
                  <c:v>64.693530079455201</c:v>
                </c:pt>
                <c:pt idx="3">
                  <c:v>65.066515323496006</c:v>
                </c:pt>
                <c:pt idx="4">
                  <c:v>26.813393870601601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C5C-4121-A27F-F7E237122DC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worksheet!$M$381:$M$385</c:f>
              <c:numCache>
                <c:formatCode>0.0</c:formatCode>
                <c:ptCount val="5"/>
                <c:pt idx="0">
                  <c:v>57</c:v>
                </c:pt>
                <c:pt idx="1">
                  <c:v>47</c:v>
                </c:pt>
                <c:pt idx="2">
                  <c:v>51</c:v>
                </c:pt>
                <c:pt idx="3">
                  <c:v>57</c:v>
                </c:pt>
                <c:pt idx="4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5C-4121-A27F-F7E237122DCF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worksheet!$O$381:$O$385</c:f>
              <c:numCache>
                <c:formatCode>0.0</c:formatCode>
                <c:ptCount val="5"/>
                <c:pt idx="0">
                  <c:v>58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C5C-4121-A27F-F7E237122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worksheet!$C$381:$C$385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worksheet!$I$381:$I$385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51.492267722380298</c:v>
                      </c:pt>
                      <c:pt idx="1">
                        <c:v>63.251515526413499</c:v>
                      </c:pt>
                      <c:pt idx="2">
                        <c:v>63.744896696771001</c:v>
                      </c:pt>
                      <c:pt idx="3">
                        <c:v>64.332797228751701</c:v>
                      </c:pt>
                      <c:pt idx="4">
                        <c:v>30.949276258814798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DCC-42B0-8398-F447C17C18EB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worksheet!$C$381:$C$385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worksheet!$N$381:$N$385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58</c:v>
                      </c:pt>
                      <c:pt idx="1">
                        <c:v>56</c:v>
                      </c:pt>
                      <c:pt idx="2">
                        <c:v>57</c:v>
                      </c:pt>
                      <c:pt idx="3">
                        <c:v>58</c:v>
                      </c:pt>
                      <c:pt idx="4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DCC-42B0-8398-F447C17C18EB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worksheet!$C$381:$C$385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worksheet!$E$381:$E$385</c15:sqref>
                        </c15:formulaRef>
                      </c:ext>
                    </c:extLst>
                    <c:numCache>
                      <c:formatCode>@</c:formatCode>
                      <c:ptCount val="5"/>
                      <c:pt idx="0" formatCode="General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3F4-4CF4-A237-745D1C1D583A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rgbClr val="FF99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SR-75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222587280934485E-2"/>
          <c:y val="5.332254831782391E-2"/>
          <c:w val="0.88305109202978582"/>
          <c:h val="0.64486031824907109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2.5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0.5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827704654983163E-2"/>
          <c:y val="5.2378550897358093E-2"/>
          <c:w val="0.88305109202978582"/>
          <c:h val="0.66182923332845811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worksheet!$H$419:$H$422</c:f>
              <c:numCache>
                <c:formatCode>0.0</c:formatCode>
                <c:ptCount val="4"/>
                <c:pt idx="0">
                  <c:v>66.852306051719495</c:v>
                </c:pt>
                <c:pt idx="1">
                  <c:v>64.575846440949107</c:v>
                </c:pt>
                <c:pt idx="2">
                  <c:v>64.389229538789706</c:v>
                </c:pt>
                <c:pt idx="3">
                  <c:v>59.917355371900797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37A-4CD0-8A75-3A712B43D1EF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worksheet!$J$419:$J$422</c:f>
              <c:numCache>
                <c:formatCode>0.0</c:formatCode>
                <c:ptCount val="4"/>
                <c:pt idx="0">
                  <c:v>65.3037457434733</c:v>
                </c:pt>
                <c:pt idx="1">
                  <c:v>57.224063564131697</c:v>
                </c:pt>
                <c:pt idx="2">
                  <c:v>59.021566401816102</c:v>
                </c:pt>
                <c:pt idx="3">
                  <c:v>55.058796821793401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937A-4CD0-8A75-3A712B43D1E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worksheet!$M$419:$M$422</c:f>
              <c:numCache>
                <c:formatCode>0.0</c:formatCode>
                <c:ptCount val="4"/>
                <c:pt idx="0">
                  <c:v>57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37A-4CD0-8A75-3A712B43D1EF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worksheet!$O$419:$O$422</c:f>
              <c:numCache>
                <c:formatCode>0.0</c:formatCode>
                <c:ptCount val="4"/>
                <c:pt idx="0">
                  <c:v>53</c:v>
                </c:pt>
                <c:pt idx="1">
                  <c:v>54</c:v>
                </c:pt>
                <c:pt idx="2">
                  <c:v>50</c:v>
                </c:pt>
                <c:pt idx="3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937A-4CD0-8A75-3A712B43D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worksheet!$C$419:$C$422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worksheet!$I$419:$I$422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65.399480390944007</c:v>
                      </c:pt>
                      <c:pt idx="1">
                        <c:v>62.109365334652999</c:v>
                      </c:pt>
                      <c:pt idx="2">
                        <c:v>61.476060868489398</c:v>
                      </c:pt>
                      <c:pt idx="3">
                        <c:v>55.4921440059384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988-47E6-9985-007C59DF14C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worksheet!$C$419:$C$422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worksheet!$N$419:$N$422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57</c:v>
                      </c:pt>
                      <c:pt idx="1">
                        <c:v>57</c:v>
                      </c:pt>
                      <c:pt idx="2">
                        <c:v>57</c:v>
                      </c:pt>
                      <c:pt idx="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88-47E6-9985-007C59DF14CA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worksheet!$C$419:$C$422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worksheet!$E$419:$E$422</c15:sqref>
                        </c15:formulaRef>
                      </c:ext>
                    </c:extLst>
                    <c:numCache>
                      <c:formatCode>@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DD6-4EF6-AC16-39A871C7A0CB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7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600377390549016"/>
              <c:y val="0.69554600948734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I-8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7728532311839391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worksheet!$H$386:$H$390</c:f>
              <c:numCache>
                <c:formatCode>0.0</c:formatCode>
                <c:ptCount val="5"/>
                <c:pt idx="0">
                  <c:v>57.534257531324997</c:v>
                </c:pt>
                <c:pt idx="1">
                  <c:v>63.358037856571599</c:v>
                </c:pt>
                <c:pt idx="2">
                  <c:v>59.7648627032791</c:v>
                </c:pt>
                <c:pt idx="3">
                  <c:v>59.473740335910399</c:v>
                </c:pt>
                <c:pt idx="4">
                  <c:v>66.640095974406805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D14-438F-BD99-D670899ECDE7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worksheet!$J$386:$J$390</c:f>
              <c:numCache>
                <c:formatCode>0.0</c:formatCode>
                <c:ptCount val="5"/>
                <c:pt idx="0">
                  <c:v>59.508740068104402</c:v>
                </c:pt>
                <c:pt idx="1">
                  <c:v>60.073779795686697</c:v>
                </c:pt>
                <c:pt idx="2">
                  <c:v>65.758683314415407</c:v>
                </c:pt>
                <c:pt idx="3">
                  <c:v>65.473779795686696</c:v>
                </c:pt>
                <c:pt idx="4">
                  <c:v>49.228603859250903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D14-438F-BD99-D670899ECDE7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worksheet!$M$386:$M$390</c:f>
              <c:numCache>
                <c:formatCode>0.0</c:formatCode>
                <c:ptCount val="5"/>
                <c:pt idx="0">
                  <c:v>62</c:v>
                </c:pt>
                <c:pt idx="1">
                  <c:v>62</c:v>
                </c:pt>
                <c:pt idx="2">
                  <c:v>47</c:v>
                </c:pt>
                <c:pt idx="3">
                  <c:v>37</c:v>
                </c:pt>
                <c:pt idx="4">
                  <c:v>49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D14-438F-BD99-D670899ECDE7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worksheet!$O$386:$O$390</c:f>
              <c:numCache>
                <c:formatCode>0.0</c:formatCode>
                <c:ptCount val="5"/>
                <c:pt idx="0">
                  <c:v>62</c:v>
                </c:pt>
                <c:pt idx="1">
                  <c:v>62</c:v>
                </c:pt>
                <c:pt idx="2">
                  <c:v>58</c:v>
                </c:pt>
                <c:pt idx="3">
                  <c:v>56</c:v>
                </c:pt>
                <c:pt idx="4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14-438F-BD99-D670899EC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worksheet!$C$386:$C$390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worksheet!$I$386:$I$390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56.885686007670401</c:v>
                      </c:pt>
                      <c:pt idx="1">
                        <c:v>59.303971297785502</c:v>
                      </c:pt>
                      <c:pt idx="2">
                        <c:v>64.180997154521805</c:v>
                      </c:pt>
                      <c:pt idx="3">
                        <c:v>63.656563157243603</c:v>
                      </c:pt>
                      <c:pt idx="4">
                        <c:v>65.297909192131598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2F5A-4D19-A634-AD7775FD304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worksheet!$C$386:$C$390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worksheet!$N$386:$N$390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57</c:v>
                      </c:pt>
                      <c:pt idx="3">
                        <c:v>51</c:v>
                      </c:pt>
                      <c:pt idx="4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F5A-4D19-A634-AD7775FD3047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worksheet!$C$386:$C$390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worksheet!$E$386:$E$390</c15:sqref>
                        </c15:formulaRef>
                      </c:ext>
                    </c:extLst>
                    <c:numCache>
                      <c:formatCode>@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6D66-4EAD-B17F-C4D2EFAC6AEF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7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SR-78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14648384469183E-2"/>
          <c:y val="5.2378479394044386E-2"/>
          <c:w val="0.88305109202978582"/>
          <c:h val="0.6617309306768502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worksheet!$H$423:$H$446</c:f>
              <c:numCache>
                <c:formatCode>0.0</c:formatCode>
                <c:ptCount val="24"/>
                <c:pt idx="0">
                  <c:v>64.377232737936595</c:v>
                </c:pt>
                <c:pt idx="1">
                  <c:v>64.7835243934951</c:v>
                </c:pt>
                <c:pt idx="2">
                  <c:v>61.116235670487903</c:v>
                </c:pt>
                <c:pt idx="3">
                  <c:v>55.329778725673201</c:v>
                </c:pt>
                <c:pt idx="4">
                  <c:v>50.573713676353002</c:v>
                </c:pt>
                <c:pt idx="5">
                  <c:v>46.831778192481998</c:v>
                </c:pt>
                <c:pt idx="6">
                  <c:v>46.831778192481998</c:v>
                </c:pt>
                <c:pt idx="7">
                  <c:v>52.721674220207902</c:v>
                </c:pt>
                <c:pt idx="8">
                  <c:v>57.368968275126598</c:v>
                </c:pt>
                <c:pt idx="9">
                  <c:v>57.334044254865397</c:v>
                </c:pt>
                <c:pt idx="10">
                  <c:v>56.193281791522303</c:v>
                </c:pt>
                <c:pt idx="11">
                  <c:v>56.193281791522303</c:v>
                </c:pt>
                <c:pt idx="12">
                  <c:v>56.193281791522303</c:v>
                </c:pt>
                <c:pt idx="13">
                  <c:v>61.044254865369197</c:v>
                </c:pt>
                <c:pt idx="14">
                  <c:v>61.044254865369197</c:v>
                </c:pt>
                <c:pt idx="15">
                  <c:v>61.044254865369197</c:v>
                </c:pt>
                <c:pt idx="16">
                  <c:v>61.044254865369197</c:v>
                </c:pt>
                <c:pt idx="17">
                  <c:v>61.044254865369197</c:v>
                </c:pt>
                <c:pt idx="18">
                  <c:v>61.044254865369197</c:v>
                </c:pt>
                <c:pt idx="19">
                  <c:v>59.8469741402293</c:v>
                </c:pt>
                <c:pt idx="20">
                  <c:v>58.330045321247702</c:v>
                </c:pt>
                <c:pt idx="21">
                  <c:v>42.2711276992802</c:v>
                </c:pt>
                <c:pt idx="22">
                  <c:v>59.252732604638801</c:v>
                </c:pt>
                <c:pt idx="23">
                  <c:v>56.259397494001597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4E-4192-9906-41593C44A003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worksheet!$J$423:$J$446</c:f>
              <c:numCache>
                <c:formatCode>0.0</c:formatCode>
                <c:ptCount val="24"/>
                <c:pt idx="0">
                  <c:v>55.582292849035198</c:v>
                </c:pt>
                <c:pt idx="1">
                  <c:v>63.365266742338299</c:v>
                </c:pt>
                <c:pt idx="2">
                  <c:v>64.491486946651506</c:v>
                </c:pt>
                <c:pt idx="3">
                  <c:v>65.263337116912595</c:v>
                </c:pt>
                <c:pt idx="4">
                  <c:v>64.466515323495997</c:v>
                </c:pt>
                <c:pt idx="5">
                  <c:v>61.943246311010199</c:v>
                </c:pt>
                <c:pt idx="6">
                  <c:v>61.943246311010199</c:v>
                </c:pt>
                <c:pt idx="7">
                  <c:v>62.132349602724197</c:v>
                </c:pt>
                <c:pt idx="8">
                  <c:v>61.548921679909199</c:v>
                </c:pt>
                <c:pt idx="9">
                  <c:v>55.788876276958</c:v>
                </c:pt>
                <c:pt idx="10">
                  <c:v>50.614982973893298</c:v>
                </c:pt>
                <c:pt idx="11">
                  <c:v>50.614982973893298</c:v>
                </c:pt>
                <c:pt idx="12">
                  <c:v>50.614982973893298</c:v>
                </c:pt>
                <c:pt idx="13">
                  <c:v>29.842451759364401</c:v>
                </c:pt>
                <c:pt idx="14">
                  <c:v>29.842451759364401</c:v>
                </c:pt>
                <c:pt idx="15">
                  <c:v>29.842451759364401</c:v>
                </c:pt>
                <c:pt idx="16">
                  <c:v>29.842451759364401</c:v>
                </c:pt>
                <c:pt idx="17">
                  <c:v>29.842451759364401</c:v>
                </c:pt>
                <c:pt idx="18">
                  <c:v>29.842451759364401</c:v>
                </c:pt>
                <c:pt idx="19">
                  <c:v>24.768217934165701</c:v>
                </c:pt>
                <c:pt idx="20">
                  <c:v>37.350056753689003</c:v>
                </c:pt>
                <c:pt idx="21">
                  <c:v>42.671736662883099</c:v>
                </c:pt>
                <c:pt idx="22">
                  <c:v>60.593416572077203</c:v>
                </c:pt>
                <c:pt idx="23">
                  <c:v>55.427695800226999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C4E-4192-9906-41593C44A003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worksheet!$M$423:$M$446</c:f>
              <c:numCache>
                <c:formatCode>0.0</c:formatCode>
                <c:ptCount val="24"/>
                <c:pt idx="0">
                  <c:v>51</c:v>
                </c:pt>
                <c:pt idx="1">
                  <c:v>53</c:v>
                </c:pt>
                <c:pt idx="2">
                  <c:v>48</c:v>
                </c:pt>
                <c:pt idx="3">
                  <c:v>50</c:v>
                </c:pt>
                <c:pt idx="4">
                  <c:v>53</c:v>
                </c:pt>
                <c:pt idx="5">
                  <c:v>54</c:v>
                </c:pt>
                <c:pt idx="6">
                  <c:v>49</c:v>
                </c:pt>
                <c:pt idx="7">
                  <c:v>42</c:v>
                </c:pt>
                <c:pt idx="8">
                  <c:v>38</c:v>
                </c:pt>
                <c:pt idx="9">
                  <c:v>43</c:v>
                </c:pt>
                <c:pt idx="10">
                  <c:v>50</c:v>
                </c:pt>
                <c:pt idx="11">
                  <c:v>36</c:v>
                </c:pt>
                <c:pt idx="12">
                  <c:v>36</c:v>
                </c:pt>
                <c:pt idx="13">
                  <c:v>45</c:v>
                </c:pt>
                <c:pt idx="14">
                  <c:v>41</c:v>
                </c:pt>
                <c:pt idx="15">
                  <c:v>41</c:v>
                </c:pt>
                <c:pt idx="16">
                  <c:v>43</c:v>
                </c:pt>
                <c:pt idx="17">
                  <c:v>43</c:v>
                </c:pt>
                <c:pt idx="18">
                  <c:v>37</c:v>
                </c:pt>
                <c:pt idx="19">
                  <c:v>39</c:v>
                </c:pt>
                <c:pt idx="20">
                  <c:v>33</c:v>
                </c:pt>
                <c:pt idx="21">
                  <c:v>41</c:v>
                </c:pt>
                <c:pt idx="22">
                  <c:v>58</c:v>
                </c:pt>
                <c:pt idx="23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4E-4192-9906-41593C44A003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worksheet!$O$423:$O$446</c:f>
              <c:numCache>
                <c:formatCode>0.0</c:formatCode>
                <c:ptCount val="24"/>
                <c:pt idx="0">
                  <c:v>49</c:v>
                </c:pt>
                <c:pt idx="1">
                  <c:v>53</c:v>
                </c:pt>
                <c:pt idx="2">
                  <c:v>51</c:v>
                </c:pt>
                <c:pt idx="3">
                  <c:v>54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53</c:v>
                </c:pt>
                <c:pt idx="8">
                  <c:v>53</c:v>
                </c:pt>
                <c:pt idx="9">
                  <c:v>55</c:v>
                </c:pt>
                <c:pt idx="10">
                  <c:v>57</c:v>
                </c:pt>
                <c:pt idx="11">
                  <c:v>49</c:v>
                </c:pt>
                <c:pt idx="12">
                  <c:v>49</c:v>
                </c:pt>
                <c:pt idx="13">
                  <c:v>52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43</c:v>
                </c:pt>
                <c:pt idx="19">
                  <c:v>43</c:v>
                </c:pt>
                <c:pt idx="20">
                  <c:v>37</c:v>
                </c:pt>
                <c:pt idx="21">
                  <c:v>41</c:v>
                </c:pt>
                <c:pt idx="22">
                  <c:v>57</c:v>
                </c:pt>
                <c:pt idx="23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C4E-4192-9906-41593C44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worksheet!$C$423:$C$446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worksheet!$I$423:$I$446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62.603365087220098</c:v>
                      </c:pt>
                      <c:pt idx="1">
                        <c:v>63.496721514289199</c:v>
                      </c:pt>
                      <c:pt idx="2">
                        <c:v>64.071879252752694</c:v>
                      </c:pt>
                      <c:pt idx="3">
                        <c:v>63.851169120376099</c:v>
                      </c:pt>
                      <c:pt idx="4">
                        <c:v>63.231720895706999</c:v>
                      </c:pt>
                      <c:pt idx="5">
                        <c:v>61.263763454163097</c:v>
                      </c:pt>
                      <c:pt idx="6">
                        <c:v>61.263763454163097</c:v>
                      </c:pt>
                      <c:pt idx="7">
                        <c:v>61.6054682667327</c:v>
                      </c:pt>
                      <c:pt idx="8">
                        <c:v>64</c:v>
                      </c:pt>
                      <c:pt idx="9">
                        <c:v>63.823951503154802</c:v>
                      </c:pt>
                      <c:pt idx="10">
                        <c:v>62.0121242113077</c:v>
                      </c:pt>
                      <c:pt idx="11">
                        <c:v>62.0121242113077</c:v>
                      </c:pt>
                      <c:pt idx="12">
                        <c:v>62.0121242113077</c:v>
                      </c:pt>
                      <c:pt idx="13">
                        <c:v>59.2771248298899</c:v>
                      </c:pt>
                      <c:pt idx="14">
                        <c:v>59.2771248298899</c:v>
                      </c:pt>
                      <c:pt idx="15">
                        <c:v>59.2771248298899</c:v>
                      </c:pt>
                      <c:pt idx="16">
                        <c:v>59.2771248298899</c:v>
                      </c:pt>
                      <c:pt idx="17">
                        <c:v>59.2771248298899</c:v>
                      </c:pt>
                      <c:pt idx="18">
                        <c:v>59.2771248298899</c:v>
                      </c:pt>
                      <c:pt idx="19">
                        <c:v>56.136459235432397</c:v>
                      </c:pt>
                      <c:pt idx="20">
                        <c:v>58.2339477916615</c:v>
                      </c:pt>
                      <c:pt idx="21">
                        <c:v>58.754794012124201</c:v>
                      </c:pt>
                      <c:pt idx="22">
                        <c:v>62.183471483360101</c:v>
                      </c:pt>
                      <c:pt idx="23">
                        <c:v>58.253989855251803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CE-4487-92E8-CDE7F6F845B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2540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worksheet!$C$423:$C$446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worksheet!$N$423:$N$446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52</c:v>
                      </c:pt>
                      <c:pt idx="1">
                        <c:v>55</c:v>
                      </c:pt>
                      <c:pt idx="2">
                        <c:v>48</c:v>
                      </c:pt>
                      <c:pt idx="3">
                        <c:v>51</c:v>
                      </c:pt>
                      <c:pt idx="4">
                        <c:v>57</c:v>
                      </c:pt>
                      <c:pt idx="5">
                        <c:v>56</c:v>
                      </c:pt>
                      <c:pt idx="6">
                        <c:v>54</c:v>
                      </c:pt>
                      <c:pt idx="7">
                        <c:v>46</c:v>
                      </c:pt>
                      <c:pt idx="8">
                        <c:v>46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40</c:v>
                      </c:pt>
                      <c:pt idx="12">
                        <c:v>40</c:v>
                      </c:pt>
                      <c:pt idx="13">
                        <c:v>47</c:v>
                      </c:pt>
                      <c:pt idx="14">
                        <c:v>45</c:v>
                      </c:pt>
                      <c:pt idx="15">
                        <c:v>45</c:v>
                      </c:pt>
                      <c:pt idx="16">
                        <c:v>50</c:v>
                      </c:pt>
                      <c:pt idx="17">
                        <c:v>50</c:v>
                      </c:pt>
                      <c:pt idx="18">
                        <c:v>45</c:v>
                      </c:pt>
                      <c:pt idx="19">
                        <c:v>46</c:v>
                      </c:pt>
                      <c:pt idx="20">
                        <c:v>29</c:v>
                      </c:pt>
                      <c:pt idx="21">
                        <c:v>45</c:v>
                      </c:pt>
                      <c:pt idx="22">
                        <c:v>57</c:v>
                      </c:pt>
                      <c:pt idx="23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CE-4487-92E8-CDE7F6F845BC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worksheet!$C$423:$C$446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worksheet!$E$423:$E$446</c15:sqref>
                        </c15:formulaRef>
                      </c:ext>
                    </c:extLst>
                    <c:numCache>
                      <c:formatCode>@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62E-4526-B967-C67B6D386891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1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105222999789217"/>
              <c:y val="0.72162492185222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SR-78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727965334767725E-2"/>
          <c:y val="5.8234206867449158E-2"/>
          <c:w val="0.88665710659068275"/>
          <c:h val="0.64511342332208466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worksheet!$H$391:$H$406</c:f>
              <c:numCache>
                <c:formatCode>0.0</c:formatCode>
                <c:ptCount val="16"/>
                <c:pt idx="0">
                  <c:v>40.659824046920797</c:v>
                </c:pt>
                <c:pt idx="1">
                  <c:v>42.038922953879002</c:v>
                </c:pt>
                <c:pt idx="2">
                  <c:v>29.225539856038399</c:v>
                </c:pt>
                <c:pt idx="3">
                  <c:v>59.6915489202879</c:v>
                </c:pt>
                <c:pt idx="4">
                  <c:v>63.405758464409502</c:v>
                </c:pt>
                <c:pt idx="5">
                  <c:v>64.209277525993102</c:v>
                </c:pt>
                <c:pt idx="6">
                  <c:v>64.209277525993102</c:v>
                </c:pt>
                <c:pt idx="7">
                  <c:v>64.209277525993102</c:v>
                </c:pt>
                <c:pt idx="8">
                  <c:v>66.102639296187704</c:v>
                </c:pt>
                <c:pt idx="9">
                  <c:v>66.454812050119997</c:v>
                </c:pt>
                <c:pt idx="10">
                  <c:v>65.693148493734995</c:v>
                </c:pt>
                <c:pt idx="11">
                  <c:v>67.9229538789656</c:v>
                </c:pt>
                <c:pt idx="12">
                  <c:v>67.9229538789656</c:v>
                </c:pt>
                <c:pt idx="13">
                  <c:v>67.9229538789656</c:v>
                </c:pt>
                <c:pt idx="14">
                  <c:v>65.709677419354804</c:v>
                </c:pt>
                <c:pt idx="15">
                  <c:v>55.785923753665699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53-4F62-ACD0-92A64FAB995B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worksheet!$J$391:$J$406</c:f>
              <c:numCache>
                <c:formatCode>0.0</c:formatCode>
                <c:ptCount val="16"/>
                <c:pt idx="0">
                  <c:v>52.516912599318999</c:v>
                </c:pt>
                <c:pt idx="1">
                  <c:v>56.505561861521002</c:v>
                </c:pt>
                <c:pt idx="2">
                  <c:v>27.811123723042002</c:v>
                </c:pt>
                <c:pt idx="3">
                  <c:v>48.391600454029501</c:v>
                </c:pt>
                <c:pt idx="4">
                  <c:v>53.801589103291697</c:v>
                </c:pt>
                <c:pt idx="5">
                  <c:v>46.5139614074915</c:v>
                </c:pt>
                <c:pt idx="6">
                  <c:v>46.5139614074915</c:v>
                </c:pt>
                <c:pt idx="7">
                  <c:v>46.5139614074915</c:v>
                </c:pt>
                <c:pt idx="8">
                  <c:v>48.098751418842198</c:v>
                </c:pt>
                <c:pt idx="9">
                  <c:v>61.1214528944381</c:v>
                </c:pt>
                <c:pt idx="10">
                  <c:v>65.323723041997695</c:v>
                </c:pt>
                <c:pt idx="11">
                  <c:v>66.121906923950107</c:v>
                </c:pt>
                <c:pt idx="12">
                  <c:v>66.121906923950107</c:v>
                </c:pt>
                <c:pt idx="13">
                  <c:v>66.121906923950107</c:v>
                </c:pt>
                <c:pt idx="14">
                  <c:v>65.720544835414302</c:v>
                </c:pt>
                <c:pt idx="15">
                  <c:v>60.190692395005698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F53-4F62-ACD0-92A64FAB995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worksheet!$M$391:$M$406</c:f>
              <c:numCache>
                <c:formatCode>0.0</c:formatCode>
                <c:ptCount val="16"/>
                <c:pt idx="0">
                  <c:v>40</c:v>
                </c:pt>
                <c:pt idx="1">
                  <c:v>49</c:v>
                </c:pt>
                <c:pt idx="2">
                  <c:v>53</c:v>
                </c:pt>
                <c:pt idx="3">
                  <c:v>38</c:v>
                </c:pt>
                <c:pt idx="4">
                  <c:v>40</c:v>
                </c:pt>
                <c:pt idx="5">
                  <c:v>39</c:v>
                </c:pt>
                <c:pt idx="6">
                  <c:v>46</c:v>
                </c:pt>
                <c:pt idx="7">
                  <c:v>46</c:v>
                </c:pt>
                <c:pt idx="8">
                  <c:v>44</c:v>
                </c:pt>
                <c:pt idx="9">
                  <c:v>48</c:v>
                </c:pt>
                <c:pt idx="10">
                  <c:v>51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56</c:v>
                </c:pt>
                <c:pt idx="15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53-4F62-ACD0-92A64FAB995B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worksheet!$O$391:$O$406</c:f>
              <c:numCache>
                <c:formatCode>0.0</c:formatCode>
                <c:ptCount val="16"/>
                <c:pt idx="0">
                  <c:v>53</c:v>
                </c:pt>
                <c:pt idx="1">
                  <c:v>56</c:v>
                </c:pt>
                <c:pt idx="2">
                  <c:v>54</c:v>
                </c:pt>
                <c:pt idx="3">
                  <c:v>38</c:v>
                </c:pt>
                <c:pt idx="4">
                  <c:v>40</c:v>
                </c:pt>
                <c:pt idx="5">
                  <c:v>38</c:v>
                </c:pt>
                <c:pt idx="6">
                  <c:v>45</c:v>
                </c:pt>
                <c:pt idx="7">
                  <c:v>45</c:v>
                </c:pt>
                <c:pt idx="8">
                  <c:v>40</c:v>
                </c:pt>
                <c:pt idx="9">
                  <c:v>45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57</c:v>
                </c:pt>
                <c:pt idx="15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F53-4F62-ACD0-92A64FAB9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worksheet!$C$391:$C$406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worksheet!$I$391:$I$406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53.887418037857202</c:v>
                      </c:pt>
                      <c:pt idx="1">
                        <c:v>57.257948781392997</c:v>
                      </c:pt>
                      <c:pt idx="2">
                        <c:v>55.665223308177701</c:v>
                      </c:pt>
                      <c:pt idx="3">
                        <c:v>62.2581962142769</c:v>
                      </c:pt>
                      <c:pt idx="4">
                        <c:v>64.715452183595204</c:v>
                      </c:pt>
                      <c:pt idx="5">
                        <c:v>64.4669058517877</c:v>
                      </c:pt>
                      <c:pt idx="6">
                        <c:v>64.4669058517877</c:v>
                      </c:pt>
                      <c:pt idx="7">
                        <c:v>64.4669058517877</c:v>
                      </c:pt>
                      <c:pt idx="8">
                        <c:v>65.270939007794098</c:v>
                      </c:pt>
                      <c:pt idx="9">
                        <c:v>65.499814425337107</c:v>
                      </c:pt>
                      <c:pt idx="10">
                        <c:v>65.704688853148596</c:v>
                      </c:pt>
                      <c:pt idx="11">
                        <c:v>66.484226153655797</c:v>
                      </c:pt>
                      <c:pt idx="12">
                        <c:v>66.484226153655797</c:v>
                      </c:pt>
                      <c:pt idx="13">
                        <c:v>66.484226153655797</c:v>
                      </c:pt>
                      <c:pt idx="14">
                        <c:v>65.863664481009494</c:v>
                      </c:pt>
                      <c:pt idx="15">
                        <c:v>58.318198688605698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83-4D25-BC02-B68463E88FD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worksheet!$C$391:$C$406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worksheet!$N$391:$N$406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56</c:v>
                      </c:pt>
                      <c:pt idx="1">
                        <c:v>57</c:v>
                      </c:pt>
                      <c:pt idx="2">
                        <c:v>56</c:v>
                      </c:pt>
                      <c:pt idx="3">
                        <c:v>44</c:v>
                      </c:pt>
                      <c:pt idx="4">
                        <c:v>42</c:v>
                      </c:pt>
                      <c:pt idx="5">
                        <c:v>42</c:v>
                      </c:pt>
                      <c:pt idx="6">
                        <c:v>49</c:v>
                      </c:pt>
                      <c:pt idx="7">
                        <c:v>49</c:v>
                      </c:pt>
                      <c:pt idx="8">
                        <c:v>43</c:v>
                      </c:pt>
                      <c:pt idx="9">
                        <c:v>46</c:v>
                      </c:pt>
                      <c:pt idx="10">
                        <c:v>52</c:v>
                      </c:pt>
                      <c:pt idx="11">
                        <c:v>48</c:v>
                      </c:pt>
                      <c:pt idx="12">
                        <c:v>48</c:v>
                      </c:pt>
                      <c:pt idx="13">
                        <c:v>48</c:v>
                      </c:pt>
                      <c:pt idx="14">
                        <c:v>56</c:v>
                      </c:pt>
                      <c:pt idx="15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83-4D25-BC02-B68463E88FD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worksheet!$C$391:$C$406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worksheet!$E$391:$E$406</c15:sqref>
                        </c15:formulaRef>
                      </c:ext>
                    </c:extLst>
                    <c:numCache>
                      <c:formatCode>@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AB5-43E3-B8CE-161BFE73EF6E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8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732355958291225"/>
              <c:y val="0.697713629546306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433744720984497E-2"/>
          <c:y val="5.4762079850150892E-2"/>
          <c:w val="0.88305109202978582"/>
          <c:h val="0.6450456424277037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worksheet!$H$447:$H$461</c:f>
              <c:numCache>
                <c:formatCode>0.0</c:formatCode>
                <c:ptCount val="15"/>
                <c:pt idx="0">
                  <c:v>66.772593974939994</c:v>
                </c:pt>
                <c:pt idx="1">
                  <c:v>65.779792055451907</c:v>
                </c:pt>
                <c:pt idx="2">
                  <c:v>65.902159424153595</c:v>
                </c:pt>
                <c:pt idx="3">
                  <c:v>65.129298853639</c:v>
                </c:pt>
                <c:pt idx="4">
                  <c:v>66.243668355105299</c:v>
                </c:pt>
                <c:pt idx="5">
                  <c:v>65.466009064249505</c:v>
                </c:pt>
                <c:pt idx="6">
                  <c:v>66.5795787789923</c:v>
                </c:pt>
                <c:pt idx="7">
                  <c:v>66.5795787789923</c:v>
                </c:pt>
                <c:pt idx="8">
                  <c:v>66.5795787789923</c:v>
                </c:pt>
                <c:pt idx="9">
                  <c:v>65.528125833111204</c:v>
                </c:pt>
                <c:pt idx="10">
                  <c:v>65.528125833111204</c:v>
                </c:pt>
                <c:pt idx="11">
                  <c:v>66.7214076246334</c:v>
                </c:pt>
                <c:pt idx="12">
                  <c:v>67.079178885630498</c:v>
                </c:pt>
                <c:pt idx="13">
                  <c:v>67.079178885630498</c:v>
                </c:pt>
                <c:pt idx="14">
                  <c:v>67.944281524926694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18C-4912-B164-B41486456E12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worksheet!$J$447:$J$461</c:f>
              <c:numCache>
                <c:formatCode>0.0</c:formatCode>
                <c:ptCount val="15"/>
                <c:pt idx="0">
                  <c:v>62.281044267877398</c:v>
                </c:pt>
                <c:pt idx="1">
                  <c:v>63.099886492621998</c:v>
                </c:pt>
                <c:pt idx="2">
                  <c:v>64.214074914869499</c:v>
                </c:pt>
                <c:pt idx="3">
                  <c:v>36.840181611804802</c:v>
                </c:pt>
                <c:pt idx="4">
                  <c:v>29.663337116912601</c:v>
                </c:pt>
                <c:pt idx="5">
                  <c:v>29.496027241770701</c:v>
                </c:pt>
                <c:pt idx="6">
                  <c:v>20.938706015891</c:v>
                </c:pt>
                <c:pt idx="7">
                  <c:v>20.938706015891</c:v>
                </c:pt>
                <c:pt idx="8">
                  <c:v>20.938706015891</c:v>
                </c:pt>
                <c:pt idx="9">
                  <c:v>18.082406356413198</c:v>
                </c:pt>
                <c:pt idx="10">
                  <c:v>18.082406356413198</c:v>
                </c:pt>
                <c:pt idx="11">
                  <c:v>33.924858115777504</c:v>
                </c:pt>
                <c:pt idx="12">
                  <c:v>37.414528944381402</c:v>
                </c:pt>
                <c:pt idx="13">
                  <c:v>37.414528944381402</c:v>
                </c:pt>
                <c:pt idx="14">
                  <c:v>38.675141884222498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18C-4912-B164-B41486456E1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worksheet!$M$447:$M$461</c:f>
              <c:numCache>
                <c:formatCode>0.0</c:formatCode>
                <c:ptCount val="15"/>
                <c:pt idx="0">
                  <c:v>60</c:v>
                </c:pt>
                <c:pt idx="1">
                  <c:v>54</c:v>
                </c:pt>
                <c:pt idx="2">
                  <c:v>38</c:v>
                </c:pt>
                <c:pt idx="3">
                  <c:v>56</c:v>
                </c:pt>
                <c:pt idx="4">
                  <c:v>57</c:v>
                </c:pt>
                <c:pt idx="5">
                  <c:v>61</c:v>
                </c:pt>
                <c:pt idx="6">
                  <c:v>57</c:v>
                </c:pt>
                <c:pt idx="7">
                  <c:v>61</c:v>
                </c:pt>
                <c:pt idx="8">
                  <c:v>60</c:v>
                </c:pt>
                <c:pt idx="9">
                  <c:v>61</c:v>
                </c:pt>
                <c:pt idx="10">
                  <c:v>56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18C-4912-B164-B41486456E12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worksheet!$O$447:$O$461</c:f>
              <c:numCache>
                <c:formatCode>0.0</c:formatCode>
                <c:ptCount val="15"/>
                <c:pt idx="0">
                  <c:v>59</c:v>
                </c:pt>
                <c:pt idx="1">
                  <c:v>58</c:v>
                </c:pt>
                <c:pt idx="2">
                  <c:v>45</c:v>
                </c:pt>
                <c:pt idx="3">
                  <c:v>56</c:v>
                </c:pt>
                <c:pt idx="4">
                  <c:v>51</c:v>
                </c:pt>
                <c:pt idx="5">
                  <c:v>54</c:v>
                </c:pt>
                <c:pt idx="6">
                  <c:v>46</c:v>
                </c:pt>
                <c:pt idx="7">
                  <c:v>57</c:v>
                </c:pt>
                <c:pt idx="8">
                  <c:v>57</c:v>
                </c:pt>
                <c:pt idx="9">
                  <c:v>54</c:v>
                </c:pt>
                <c:pt idx="10">
                  <c:v>43</c:v>
                </c:pt>
                <c:pt idx="11">
                  <c:v>44</c:v>
                </c:pt>
                <c:pt idx="12">
                  <c:v>42</c:v>
                </c:pt>
                <c:pt idx="13">
                  <c:v>42</c:v>
                </c:pt>
                <c:pt idx="14">
                  <c:v>27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18C-4912-B164-B4148645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worksheet!$C$447:$C$461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worksheet!$I$447:$I$461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65.025238154150699</c:v>
                      </c:pt>
                      <c:pt idx="1">
                        <c:v>65.075219596684406</c:v>
                      </c:pt>
                      <c:pt idx="2">
                        <c:v>66.157985896325599</c:v>
                      </c:pt>
                      <c:pt idx="3">
                        <c:v>64.975380428058898</c:v>
                      </c:pt>
                      <c:pt idx="4">
                        <c:v>65.760979834219995</c:v>
                      </c:pt>
                      <c:pt idx="5">
                        <c:v>64.504391933687998</c:v>
                      </c:pt>
                      <c:pt idx="6">
                        <c:v>65.838302610416903</c:v>
                      </c:pt>
                      <c:pt idx="7">
                        <c:v>65.838302610416903</c:v>
                      </c:pt>
                      <c:pt idx="8">
                        <c:v>65.838302610416903</c:v>
                      </c:pt>
                      <c:pt idx="9">
                        <c:v>64.047754546579199</c:v>
                      </c:pt>
                      <c:pt idx="10">
                        <c:v>64.047754546579199</c:v>
                      </c:pt>
                      <c:pt idx="11">
                        <c:v>65.748484473586501</c:v>
                      </c:pt>
                      <c:pt idx="12">
                        <c:v>64.848942224421606</c:v>
                      </c:pt>
                      <c:pt idx="13">
                        <c:v>64.848942224421606</c:v>
                      </c:pt>
                      <c:pt idx="14">
                        <c:v>64.489793393542001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9E10-4406-B6B3-C168B3839F5E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2540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worksheet!$C$447:$C$461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worksheet!$N$447:$N$461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61</c:v>
                      </c:pt>
                      <c:pt idx="1">
                        <c:v>60</c:v>
                      </c:pt>
                      <c:pt idx="2">
                        <c:v>51</c:v>
                      </c:pt>
                      <c:pt idx="3">
                        <c:v>58</c:v>
                      </c:pt>
                      <c:pt idx="4">
                        <c:v>60</c:v>
                      </c:pt>
                      <c:pt idx="5">
                        <c:v>61</c:v>
                      </c:pt>
                      <c:pt idx="6">
                        <c:v>60</c:v>
                      </c:pt>
                      <c:pt idx="7">
                        <c:v>61</c:v>
                      </c:pt>
                      <c:pt idx="8">
                        <c:v>60</c:v>
                      </c:pt>
                      <c:pt idx="9">
                        <c:v>61</c:v>
                      </c:pt>
                      <c:pt idx="10">
                        <c:v>56</c:v>
                      </c:pt>
                      <c:pt idx="11">
                        <c:v>57</c:v>
                      </c:pt>
                      <c:pt idx="12">
                        <c:v>57</c:v>
                      </c:pt>
                      <c:pt idx="13">
                        <c:v>57</c:v>
                      </c:pt>
                      <c:pt idx="14">
                        <c:v>54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E10-4406-B6B3-C168B3839F5E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worksheet!$C$447:$C$461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worksheet!$E$447:$E$461</c15:sqref>
                        </c15:formulaRef>
                      </c:ext>
                    </c:extLst>
                    <c:numCache>
                      <c:formatCode>@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A91-4CB2-969B-8BA4235003CE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1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69778879578201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4868485189351321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worksheet!$H$407:$H$416</c:f>
              <c:numCache>
                <c:formatCode>0.0</c:formatCode>
                <c:ptCount val="10"/>
                <c:pt idx="0">
                  <c:v>53.5459877366036</c:v>
                </c:pt>
                <c:pt idx="1">
                  <c:v>53.5459877366036</c:v>
                </c:pt>
                <c:pt idx="2">
                  <c:v>53.5459877366036</c:v>
                </c:pt>
                <c:pt idx="3">
                  <c:v>53.5459877366036</c:v>
                </c:pt>
                <c:pt idx="4">
                  <c:v>66.331644894694705</c:v>
                </c:pt>
                <c:pt idx="5">
                  <c:v>64.297787256731496</c:v>
                </c:pt>
                <c:pt idx="6">
                  <c:v>50.852572647294103</c:v>
                </c:pt>
                <c:pt idx="7">
                  <c:v>51.8768328445748</c:v>
                </c:pt>
                <c:pt idx="8">
                  <c:v>64.369768061850195</c:v>
                </c:pt>
                <c:pt idx="9">
                  <c:v>51.880831778192501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FB-4B0D-AEC1-543C06F67044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worksheet!$J$407:$J$416</c:f>
              <c:numCache>
                <c:formatCode>0.0</c:formatCode>
                <c:ptCount val="10"/>
                <c:pt idx="0">
                  <c:v>67.814982973893294</c:v>
                </c:pt>
                <c:pt idx="1">
                  <c:v>67.814982973893294</c:v>
                </c:pt>
                <c:pt idx="2">
                  <c:v>67.814982973893294</c:v>
                </c:pt>
                <c:pt idx="3">
                  <c:v>67.814982973893294</c:v>
                </c:pt>
                <c:pt idx="4">
                  <c:v>69.289443813847896</c:v>
                </c:pt>
                <c:pt idx="5">
                  <c:v>67.727128263337093</c:v>
                </c:pt>
                <c:pt idx="6">
                  <c:v>67.195459704880804</c:v>
                </c:pt>
                <c:pt idx="7">
                  <c:v>68.867196367763896</c:v>
                </c:pt>
                <c:pt idx="8">
                  <c:v>66.293984108967095</c:v>
                </c:pt>
                <c:pt idx="9">
                  <c:v>63.896708286038603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4FB-4B0D-AEC1-543C06F67044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worksheet!$M$407:$M$416</c:f>
              <c:numCache>
                <c:formatCode>0.0</c:formatCode>
                <c:ptCount val="10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37</c:v>
                </c:pt>
                <c:pt idx="5">
                  <c:v>42</c:v>
                </c:pt>
                <c:pt idx="6">
                  <c:v>47</c:v>
                </c:pt>
                <c:pt idx="7">
                  <c:v>45</c:v>
                </c:pt>
                <c:pt idx="8">
                  <c:v>58</c:v>
                </c:pt>
                <c:pt idx="9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FB-4B0D-AEC1-543C06F67044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worksheet!$O$407:$O$416</c:f>
              <c:numCache>
                <c:formatCode>0.0</c:formatCode>
                <c:ptCount val="10"/>
                <c:pt idx="0">
                  <c:v>55</c:v>
                </c:pt>
                <c:pt idx="1">
                  <c:v>56</c:v>
                </c:pt>
                <c:pt idx="2">
                  <c:v>56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60</c:v>
                </c:pt>
                <c:pt idx="7">
                  <c:v>60</c:v>
                </c:pt>
                <c:pt idx="8">
                  <c:v>62</c:v>
                </c:pt>
                <c:pt idx="9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4FB-4B0D-AEC1-543C06F67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worksheet!$C$407:$C$416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worksheet!$I$407:$I$416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66.244958554991996</c:v>
                      </c:pt>
                      <c:pt idx="1">
                        <c:v>66.244958554991996</c:v>
                      </c:pt>
                      <c:pt idx="2">
                        <c:v>66.244958554991996</c:v>
                      </c:pt>
                      <c:pt idx="3">
                        <c:v>66.244958554991996</c:v>
                      </c:pt>
                      <c:pt idx="4">
                        <c:v>68.144624520598796</c:v>
                      </c:pt>
                      <c:pt idx="5">
                        <c:v>66.318817270815302</c:v>
                      </c:pt>
                      <c:pt idx="6">
                        <c:v>63.7413089199555</c:v>
                      </c:pt>
                      <c:pt idx="7">
                        <c:v>64.750587653099103</c:v>
                      </c:pt>
                      <c:pt idx="8">
                        <c:v>68.207967338859305</c:v>
                      </c:pt>
                      <c:pt idx="9">
                        <c:v>61.531485834467397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012-472C-ABEE-D89D557AA8B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worksheet!$C$407:$C$416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worksheet!$N$407:$N$416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55</c:v>
                      </c:pt>
                      <c:pt idx="1">
                        <c:v>55</c:v>
                      </c:pt>
                      <c:pt idx="2">
                        <c:v>55</c:v>
                      </c:pt>
                      <c:pt idx="3">
                        <c:v>55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60</c:v>
                      </c:pt>
                      <c:pt idx="7">
                        <c:v>60</c:v>
                      </c:pt>
                      <c:pt idx="8">
                        <c:v>62</c:v>
                      </c:pt>
                      <c:pt idx="9">
                        <c:v>60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12-472C-ABEE-D89D557AA8B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worksheet!$C$407:$C$416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worksheet!$E$407:$E$416</c15:sqref>
                        </c15:formulaRef>
                      </c:ext>
                    </c:extLst>
                    <c:numCache>
                      <c:formatCode>@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B3B-4622-A5B8-EC9951FE4580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7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4309322368851456"/>
              <c:y val="0.701285058117735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106496641782909E-2"/>
          <c:y val="3.7157102035901779E-2"/>
          <c:w val="0.88305109202978582"/>
          <c:h val="0.66238620172478435"/>
        </c:manualLayout>
      </c:layout>
      <c:scatterChart>
        <c:scatterStyle val="lineMarker"/>
        <c:varyColors val="0"/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worksheet!$M$462</c:f>
              <c:numCache>
                <c:formatCode>0.0</c:formatCode>
                <c:ptCount val="1"/>
                <c:pt idx="0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DE31-4B04-8344-6C8CAE5E1BCA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worksheet!$O$462</c:f>
              <c:numCache>
                <c:formatCode>0.0</c:formatCode>
                <c:ptCount val="1"/>
                <c:pt idx="0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E31-4B04-8344-6C8CAE5E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ser>
          <c:idx val="0"/>
          <c:order val="0"/>
          <c:tx>
            <c:v>INRIX_AM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worksheet!$H$462</c:f>
              <c:numCache>
                <c:formatCode>0.0</c:formatCode>
                <c:ptCount val="1"/>
                <c:pt idx="0">
                  <c:v>66.179685417222103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4-4B17-93C6-DC3BCAE3AC05}"/>
            </c:ext>
          </c:extLst>
        </c:ser>
        <c:ser>
          <c:idx val="1"/>
          <c:order val="2"/>
          <c:tx>
            <c:v>INRIX_PM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worksheet!$J$462</c:f>
              <c:numCache>
                <c:formatCode>0.0</c:formatCode>
                <c:ptCount val="1"/>
                <c:pt idx="0">
                  <c:v>64.453121452894393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4-4B17-93C6-DC3BCAE3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65.927007299270102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F7-4CD4-8B00-4B40D9EC772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F7-4CD4-8B00-4B40D9EC7722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worksheet!$E$462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06B-452A-8BBD-3BD6FB885CB8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720475721784777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4179056603668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6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2753011126"/>
              <c:y val="0.7214766498869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SR-56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552662495547818E-2"/>
          <c:y val="4.7700131233595802E-2"/>
          <c:w val="0.88305109202978582"/>
          <c:h val="0.6665419947506561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SR-56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625672902432775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worksheet!$H$417</c:f>
              <c:numCache>
                <c:formatCode>0.0</c:formatCode>
                <c:ptCount val="1"/>
                <c:pt idx="0">
                  <c:v>45.433484404158897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4D5-4287-BDB5-C22DBE883D0D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worksheet!$J$417</c:f>
              <c:numCache>
                <c:formatCode>0.0</c:formatCode>
                <c:ptCount val="1"/>
                <c:pt idx="0">
                  <c:v>70.429738933030606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D5-4287-BDB5-C22DBE883D0D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worksheet!$M$417</c:f>
              <c:numCache>
                <c:formatCode>0.0</c:formatCode>
                <c:ptCount val="1"/>
                <c:pt idx="0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4D5-4287-BDB5-C22DBE883D0D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worksheet!$O$417</c:f>
              <c:numCache>
                <c:formatCode>0.0</c:formatCode>
                <c:ptCount val="1"/>
                <c:pt idx="0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D5-4287-BDB5-C22DBE883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66.415068662625302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C00-400E-B329-2431D2F10B0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54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00-400E-B329-2431D2F10B0C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worksheet!$E$417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569-4147-B4FE-7AAC3938CCC3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rgbClr val="66FF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SR-905 EB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158702561549139E-2"/>
          <c:y val="4.7700119303268916E-2"/>
          <c:w val="0.88088744248508077"/>
          <c:h val="0.66946408971605809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SR-905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46085532771693E-2"/>
          <c:y val="7.2814507277499399E-2"/>
          <c:w val="0.88160865049828097"/>
          <c:h val="0.681585301837270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9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SR-94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521029744208521E-2"/>
          <c:y val="4.6835313767597232E-2"/>
          <c:w val="0.88232985851148127"/>
          <c:h val="0.67310045335242175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456135787908977"/>
              <c:y val="0.72220730136005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SR-94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006757321567457E-2"/>
          <c:y val="5.4632662067684017E-2"/>
          <c:w val="0.88232985851148127"/>
          <c:h val="0.68643378668575505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worksheet!$H$418</c:f>
              <c:numCache>
                <c:formatCode>0.0</c:formatCode>
                <c:ptCount val="1"/>
                <c:pt idx="0">
                  <c:v>64.388429752066102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769-4281-B9D5-71DE115610B9}"/>
            </c:ext>
          </c:extLst>
        </c:ser>
        <c:ser>
          <c:idx val="3"/>
          <c:order val="1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worksheet!$J$418</c:f>
              <c:numCache>
                <c:formatCode>0.0</c:formatCode>
                <c:ptCount val="1"/>
                <c:pt idx="0">
                  <c:v>59.489897843359799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9769-4281-B9D5-71DE115610B9}"/>
            </c:ext>
          </c:extLst>
        </c:ser>
        <c:ser>
          <c:idx val="0"/>
          <c:order val="2"/>
          <c:tx>
            <c:v>INRIX_MD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worksheet!$I$418</c:f>
              <c:numCache>
                <c:formatCode>0.0</c:formatCode>
                <c:ptCount val="1"/>
                <c:pt idx="0">
                  <c:v>65.688234566373893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1-475C-A8FA-DC3DEAB2B2D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worksheet!$M$418</c:f>
              <c:numCache>
                <c:formatCode>0.0</c:formatCode>
                <c:ptCount val="1"/>
                <c:pt idx="0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769-4281-B9D5-71DE115610B9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worksheet!$O$418</c:f>
              <c:numCache>
                <c:formatCode>0.0</c:formatCode>
                <c:ptCount val="1"/>
                <c:pt idx="0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9769-4281-B9D5-71DE115610B9}"/>
            </c:ext>
          </c:extLst>
        </c:ser>
        <c:ser>
          <c:idx val="2"/>
          <c:order val="5"/>
          <c:tx>
            <c:v>model_md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worksheet!$N$418</c:f>
              <c:numCache>
                <c:formatCode>0.0</c:formatCode>
                <c:ptCount val="1"/>
                <c:pt idx="0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31-475C-A8FA-DC3DEAB2B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worksheet!$C$418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7.3933569999999991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worksheet!$E$418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81A-437A-924C-314E38FF4176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g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177800</xdr:rowOff>
    </xdr:from>
    <xdr:to>
      <xdr:col>21</xdr:col>
      <xdr:colOff>571500</xdr:colOff>
      <xdr:row>42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31750</xdr:colOff>
      <xdr:row>43</xdr:row>
      <xdr:rowOff>154781</xdr:rowOff>
    </xdr:from>
    <xdr:to>
      <xdr:col>21</xdr:col>
      <xdr:colOff>555625</xdr:colOff>
      <xdr:row>85</xdr:row>
      <xdr:rowOff>145256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87</xdr:row>
      <xdr:rowOff>31750</xdr:rowOff>
    </xdr:from>
    <xdr:to>
      <xdr:col>21</xdr:col>
      <xdr:colOff>539750</xdr:colOff>
      <xdr:row>128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31750</xdr:colOff>
      <xdr:row>130</xdr:row>
      <xdr:rowOff>0</xdr:rowOff>
    </xdr:from>
    <xdr:to>
      <xdr:col>21</xdr:col>
      <xdr:colOff>555625</xdr:colOff>
      <xdr:row>171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172</xdr:row>
      <xdr:rowOff>79375</xdr:rowOff>
    </xdr:from>
    <xdr:to>
      <xdr:col>21</xdr:col>
      <xdr:colOff>587375</xdr:colOff>
      <xdr:row>214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601927</xdr:colOff>
      <xdr:row>59</xdr:row>
      <xdr:rowOff>0</xdr:rowOff>
    </xdr:from>
    <xdr:to>
      <xdr:col>30</xdr:col>
      <xdr:colOff>0</xdr:colOff>
      <xdr:row>115</xdr:row>
      <xdr:rowOff>154781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7937</xdr:colOff>
      <xdr:row>0</xdr:row>
      <xdr:rowOff>185206</xdr:rowOff>
    </xdr:from>
    <xdr:to>
      <xdr:col>30</xdr:col>
      <xdr:colOff>0</xdr:colOff>
      <xdr:row>57</xdr:row>
      <xdr:rowOff>130970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0.03922</cdr:x>
      <cdr:y>0.73684</cdr:y>
    </cdr:from>
    <cdr:to>
      <cdr:x>0.92675</cdr:x>
      <cdr:y>0.99169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A9E6B705-9E79-4B91-8588-B8A8B40EEA9F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947" t="31376" r="3409" b="45270"/>
        <a:stretch xmlns:a="http://schemas.openxmlformats.org/drawingml/2006/main"/>
      </cdr:blipFill>
      <cdr:spPr>
        <a:xfrm xmlns:a="http://schemas.openxmlformats.org/drawingml/2006/main">
          <a:off x="690846" y="8001000"/>
          <a:ext cx="15633518" cy="276726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0.03922</cdr:x>
      <cdr:y>0.74328</cdr:y>
    </cdr:from>
    <cdr:to>
      <cdr:x>0.93037</cdr:x>
      <cdr:y>0.99169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B8B60F16-8165-439E-86C2-4E75610DD036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947" t="31376" r="3409" b="45270"/>
        <a:stretch xmlns:a="http://schemas.openxmlformats.org/drawingml/2006/main"/>
      </cdr:blipFill>
      <cdr:spPr>
        <a:xfrm xmlns:a="http://schemas.openxmlformats.org/drawingml/2006/main">
          <a:off x="690793" y="7933247"/>
          <a:ext cx="15696175" cy="265135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59</xdr:row>
      <xdr:rowOff>0</xdr:rowOff>
    </xdr:from>
    <xdr:to>
      <xdr:col>30</xdr:col>
      <xdr:colOff>11906</xdr:colOff>
      <xdr:row>115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0</xdr:rowOff>
    </xdr:from>
    <xdr:to>
      <xdr:col>30</xdr:col>
      <xdr:colOff>0</xdr:colOff>
      <xdr:row>57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71436</xdr:colOff>
      <xdr:row>100</xdr:row>
      <xdr:rowOff>178594</xdr:rowOff>
    </xdr:from>
    <xdr:to>
      <xdr:col>27</xdr:col>
      <xdr:colOff>452438</xdr:colOff>
      <xdr:row>115</xdr:row>
      <xdr:rowOff>107156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11" t="31125" r="903" b="40961"/>
        <a:stretch/>
      </xdr:blipFill>
      <xdr:spPr>
        <a:xfrm>
          <a:off x="1285874" y="19228594"/>
          <a:ext cx="15561470" cy="2786062"/>
        </a:xfrm>
        <a:prstGeom prst="rect">
          <a:avLst/>
        </a:prstGeom>
      </xdr:spPr>
    </xdr:pic>
    <xdr:clientData/>
  </xdr:twoCellAnchor>
  <xdr:twoCellAnchor editAs="oneCell">
    <xdr:from>
      <xdr:col>2</xdr:col>
      <xdr:colOff>71437</xdr:colOff>
      <xdr:row>42</xdr:row>
      <xdr:rowOff>178592</xdr:rowOff>
    </xdr:from>
    <xdr:to>
      <xdr:col>27</xdr:col>
      <xdr:colOff>440532</xdr:colOff>
      <xdr:row>57</xdr:row>
      <xdr:rowOff>95249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71" t="31927" r="2140" b="41442"/>
        <a:stretch/>
      </xdr:blipFill>
      <xdr:spPr>
        <a:xfrm>
          <a:off x="1285875" y="8179592"/>
          <a:ext cx="15549563" cy="2774157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59</xdr:row>
      <xdr:rowOff>35718</xdr:rowOff>
    </xdr:from>
    <xdr:to>
      <xdr:col>29</xdr:col>
      <xdr:colOff>595313</xdr:colOff>
      <xdr:row>115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610621</xdr:colOff>
      <xdr:row>0</xdr:row>
      <xdr:rowOff>0</xdr:rowOff>
    </xdr:from>
    <xdr:to>
      <xdr:col>29</xdr:col>
      <xdr:colOff>610621</xdr:colOff>
      <xdr:row>56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35718</xdr:colOff>
      <xdr:row>42</xdr:row>
      <xdr:rowOff>79942</xdr:rowOff>
    </xdr:from>
    <xdr:to>
      <xdr:col>27</xdr:col>
      <xdr:colOff>428624</xdr:colOff>
      <xdr:row>56</xdr:row>
      <xdr:rowOff>139472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" t="35806" r="9146" b="34356"/>
        <a:stretch/>
      </xdr:blipFill>
      <xdr:spPr>
        <a:xfrm>
          <a:off x="1260361" y="8080942"/>
          <a:ext cx="15700942" cy="272653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101</xdr:row>
      <xdr:rowOff>23813</xdr:rowOff>
    </xdr:from>
    <xdr:to>
      <xdr:col>27</xdr:col>
      <xdr:colOff>464344</xdr:colOff>
      <xdr:row>115</xdr:row>
      <xdr:rowOff>35717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05" t="35806" r="8083" b="34356"/>
        <a:stretch/>
      </xdr:blipFill>
      <xdr:spPr>
        <a:xfrm>
          <a:off x="1309688" y="19264313"/>
          <a:ext cx="15549562" cy="2678904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59</xdr:row>
      <xdr:rowOff>47625</xdr:rowOff>
    </xdr:from>
    <xdr:to>
      <xdr:col>30</xdr:col>
      <xdr:colOff>11907</xdr:colOff>
      <xdr:row>115</xdr:row>
      <xdr:rowOff>154781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166686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59531</xdr:colOff>
      <xdr:row>43</xdr:row>
      <xdr:rowOff>11905</xdr:rowOff>
    </xdr:from>
    <xdr:to>
      <xdr:col>27</xdr:col>
      <xdr:colOff>440531</xdr:colOff>
      <xdr:row>57</xdr:row>
      <xdr:rowOff>83344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0" t="24367" r="12061" b="43970"/>
        <a:stretch/>
      </xdr:blipFill>
      <xdr:spPr>
        <a:xfrm>
          <a:off x="1273969" y="8203405"/>
          <a:ext cx="15561468" cy="2738439"/>
        </a:xfrm>
        <a:prstGeom prst="rect">
          <a:avLst/>
        </a:prstGeom>
      </xdr:spPr>
    </xdr:pic>
    <xdr:clientData/>
  </xdr:twoCellAnchor>
  <xdr:twoCellAnchor editAs="oneCell">
    <xdr:from>
      <xdr:col>2</xdr:col>
      <xdr:colOff>119061</xdr:colOff>
      <xdr:row>101</xdr:row>
      <xdr:rowOff>71438</xdr:rowOff>
    </xdr:from>
    <xdr:to>
      <xdr:col>27</xdr:col>
      <xdr:colOff>488157</xdr:colOff>
      <xdr:row>115</xdr:row>
      <xdr:rowOff>83344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67" t="24367" r="6167" b="43970"/>
        <a:stretch/>
      </xdr:blipFill>
      <xdr:spPr>
        <a:xfrm>
          <a:off x="1333499" y="19311938"/>
          <a:ext cx="15549564" cy="2678906"/>
        </a:xfrm>
        <a:prstGeom prst="rect">
          <a:avLst/>
        </a:prstGeom>
      </xdr:spPr>
    </xdr:pic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58</xdr:row>
      <xdr:rowOff>190499</xdr:rowOff>
    </xdr:from>
    <xdr:to>
      <xdr:col>29</xdr:col>
      <xdr:colOff>595313</xdr:colOff>
      <xdr:row>115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23812</xdr:rowOff>
    </xdr:from>
    <xdr:to>
      <xdr:col>30</xdr:col>
      <xdr:colOff>-1</xdr:colOff>
      <xdr:row>57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95251</xdr:colOff>
      <xdr:row>101</xdr:row>
      <xdr:rowOff>42864</xdr:rowOff>
    </xdr:from>
    <xdr:to>
      <xdr:col>27</xdr:col>
      <xdr:colOff>464345</xdr:colOff>
      <xdr:row>115</xdr:row>
      <xdr:rowOff>33338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02" t="26578" r="14862" b="43831"/>
        <a:stretch/>
      </xdr:blipFill>
      <xdr:spPr>
        <a:xfrm>
          <a:off x="1309689" y="19283364"/>
          <a:ext cx="15549562" cy="265747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0.03854</cdr:x>
      <cdr:y>0.74274</cdr:y>
    </cdr:from>
    <cdr:to>
      <cdr:x>0.92089</cdr:x>
      <cdr:y>0.99268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BAF10D7E-0CB9-4A39-A25E-575D40B96C6C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8308" t="26578" r="16474" b="43831"/>
        <a:stretch xmlns:a="http://schemas.openxmlformats.org/drawingml/2006/main"/>
      </cdr:blipFill>
      <cdr:spPr>
        <a:xfrm xmlns:a="http://schemas.openxmlformats.org/drawingml/2006/main">
          <a:off x="678656" y="7897020"/>
          <a:ext cx="15537655" cy="265743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59</xdr:row>
      <xdr:rowOff>47624</xdr:rowOff>
    </xdr:from>
    <xdr:to>
      <xdr:col>30</xdr:col>
      <xdr:colOff>23813</xdr:colOff>
      <xdr:row>115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11905</xdr:rowOff>
    </xdr:from>
    <xdr:to>
      <xdr:col>30</xdr:col>
      <xdr:colOff>0</xdr:colOff>
      <xdr:row>57</xdr:row>
      <xdr:rowOff>166686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107155</xdr:colOff>
      <xdr:row>101</xdr:row>
      <xdr:rowOff>83344</xdr:rowOff>
    </xdr:from>
    <xdr:to>
      <xdr:col>27</xdr:col>
      <xdr:colOff>452437</xdr:colOff>
      <xdr:row>115</xdr:row>
      <xdr:rowOff>59531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27" t="16092" r="7671" b="27686"/>
        <a:stretch/>
      </xdr:blipFill>
      <xdr:spPr>
        <a:xfrm>
          <a:off x="1321593" y="19323844"/>
          <a:ext cx="15525750" cy="2643187"/>
        </a:xfrm>
        <a:prstGeom prst="rect">
          <a:avLst/>
        </a:prstGeom>
      </xdr:spPr>
    </xdr:pic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0.03651</cdr:x>
      <cdr:y>0.74078</cdr:y>
    </cdr:from>
    <cdr:to>
      <cdr:x>0.92022</cdr:x>
      <cdr:y>0.99218</cdr:y>
    </cdr:to>
    <cdr:pic>
      <cdr:nvPicPr>
        <cdr:cNvPr id="7" name="Picture 6">
          <a:extLst xmlns:a="http://schemas.openxmlformats.org/drawingml/2006/main">
            <a:ext uri="{FF2B5EF4-FFF2-40B4-BE49-F238E27FC236}">
              <a16:creationId xmlns:a16="http://schemas.microsoft.com/office/drawing/2014/main" id="{54C0482F-B13B-4D26-832A-FAA1205C5B15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237" t="19756" r="15616" b="26577"/>
        <a:stretch xmlns:a="http://schemas.openxmlformats.org/drawingml/2006/main"/>
      </cdr:blipFill>
      <cdr:spPr>
        <a:xfrm xmlns:a="http://schemas.openxmlformats.org/drawingml/2006/main">
          <a:off x="642937" y="7893844"/>
          <a:ext cx="15561469" cy="2678906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2</xdr:col>
      <xdr:colOff>85724</xdr:colOff>
      <xdr:row>42</xdr:row>
      <xdr:rowOff>64295</xdr:rowOff>
    </xdr:from>
    <xdr:to>
      <xdr:col>27</xdr:col>
      <xdr:colOff>404813</xdr:colOff>
      <xdr:row>57</xdr:row>
      <xdr:rowOff>59531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0" t="18508" r="28000" b="29050"/>
        <a:stretch/>
      </xdr:blipFill>
      <xdr:spPr>
        <a:xfrm>
          <a:off x="1300162" y="8065295"/>
          <a:ext cx="15499557" cy="2852736"/>
        </a:xfrm>
        <a:prstGeom prst="rect">
          <a:avLst/>
        </a:prstGeom>
      </xdr:spPr>
    </xdr:pic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178593</xdr:rowOff>
    </xdr:from>
    <xdr:to>
      <xdr:col>30</xdr:col>
      <xdr:colOff>0</xdr:colOff>
      <xdr:row>57</xdr:row>
      <xdr:rowOff>154780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583407</xdr:colOff>
      <xdr:row>59</xdr:row>
      <xdr:rowOff>23811</xdr:rowOff>
    </xdr:from>
    <xdr:to>
      <xdr:col>29</xdr:col>
      <xdr:colOff>595313</xdr:colOff>
      <xdr:row>115</xdr:row>
      <xdr:rowOff>130968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559593</xdr:colOff>
      <xdr:row>43</xdr:row>
      <xdr:rowOff>11905</xdr:rowOff>
    </xdr:from>
    <xdr:to>
      <xdr:col>27</xdr:col>
      <xdr:colOff>321469</xdr:colOff>
      <xdr:row>57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9" t="23241" r="1041" b="40265"/>
        <a:stretch/>
      </xdr:blipFill>
      <xdr:spPr>
        <a:xfrm>
          <a:off x="1166812" y="8203405"/>
          <a:ext cx="15549563" cy="2750345"/>
        </a:xfrm>
        <a:prstGeom prst="rect">
          <a:avLst/>
        </a:prstGeom>
      </xdr:spPr>
    </xdr:pic>
    <xdr:clientData/>
  </xdr:twoCellAnchor>
  <xdr:twoCellAnchor editAs="oneCell">
    <xdr:from>
      <xdr:col>2</xdr:col>
      <xdr:colOff>59531</xdr:colOff>
      <xdr:row>101</xdr:row>
      <xdr:rowOff>23812</xdr:rowOff>
    </xdr:from>
    <xdr:to>
      <xdr:col>27</xdr:col>
      <xdr:colOff>428626</xdr:colOff>
      <xdr:row>115</xdr:row>
      <xdr:rowOff>71437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9" t="23241" r="1041" b="40265"/>
        <a:stretch/>
      </xdr:blipFill>
      <xdr:spPr>
        <a:xfrm>
          <a:off x="1273969" y="19264312"/>
          <a:ext cx="15549563" cy="2714625"/>
        </a:xfrm>
        <a:prstGeom prst="rect">
          <a:avLst/>
        </a:prstGeom>
      </xdr:spPr>
    </xdr:pic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0.06023</cdr:x>
      <cdr:y>0.54418</cdr:y>
    </cdr:from>
    <cdr:to>
      <cdr:x>0.1461</cdr:x>
      <cdr:y>0.60266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1060583" y="5811831"/>
          <a:ext cx="1512114" cy="624561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59</xdr:row>
      <xdr:rowOff>47625</xdr:rowOff>
    </xdr:from>
    <xdr:to>
      <xdr:col>30</xdr:col>
      <xdr:colOff>0</xdr:colOff>
      <xdr:row>115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11906</xdr:colOff>
      <xdr:row>100</xdr:row>
      <xdr:rowOff>93547</xdr:rowOff>
    </xdr:from>
    <xdr:to>
      <xdr:col>27</xdr:col>
      <xdr:colOff>464344</xdr:colOff>
      <xdr:row>115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75" t="25339" r="17743" b="41168"/>
        <a:stretch/>
      </xdr:blipFill>
      <xdr:spPr>
        <a:xfrm>
          <a:off x="1226344" y="19143547"/>
          <a:ext cx="15632906" cy="2859202"/>
        </a:xfrm>
        <a:prstGeom prst="rect">
          <a:avLst/>
        </a:prstGeom>
      </xdr:spPr>
    </xdr:pic>
    <xdr:clientData/>
  </xdr:twoCellAnchor>
  <xdr:twoCellAnchor editAs="oneCell">
    <xdr:from>
      <xdr:col>2</xdr:col>
      <xdr:colOff>35717</xdr:colOff>
      <xdr:row>43</xdr:row>
      <xdr:rowOff>35719</xdr:rowOff>
    </xdr:from>
    <xdr:to>
      <xdr:col>27</xdr:col>
      <xdr:colOff>392906</xdr:colOff>
      <xdr:row>57</xdr:row>
      <xdr:rowOff>59531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58" t="25339" r="16316" b="41168"/>
        <a:stretch/>
      </xdr:blipFill>
      <xdr:spPr>
        <a:xfrm>
          <a:off x="1250155" y="8227219"/>
          <a:ext cx="15537657" cy="2690812"/>
        </a:xfrm>
        <a:prstGeom prst="rect">
          <a:avLst/>
        </a:prstGeom>
      </xdr:spPr>
    </xdr:pic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0.05685</cdr:x>
      <cdr:y>0.54525</cdr:y>
    </cdr:from>
    <cdr:to>
      <cdr:x>0.14272</cdr:x>
      <cdr:y>0.60373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1001052" y="5810196"/>
          <a:ext cx="1512114" cy="623169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595314</xdr:colOff>
      <xdr:row>59</xdr:row>
      <xdr:rowOff>11907</xdr:rowOff>
    </xdr:from>
    <xdr:to>
      <xdr:col>29</xdr:col>
      <xdr:colOff>595314</xdr:colOff>
      <xdr:row>115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592932</xdr:colOff>
      <xdr:row>42</xdr:row>
      <xdr:rowOff>35717</xdr:rowOff>
    </xdr:from>
    <xdr:to>
      <xdr:col>27</xdr:col>
      <xdr:colOff>333375</xdr:colOff>
      <xdr:row>57</xdr:row>
      <xdr:rowOff>35719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20" t="27019" r="14956" b="49584"/>
        <a:stretch/>
      </xdr:blipFill>
      <xdr:spPr>
        <a:xfrm>
          <a:off x="1200151" y="8036717"/>
          <a:ext cx="15528130" cy="285750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47624</xdr:colOff>
      <xdr:row>100</xdr:row>
      <xdr:rowOff>107157</xdr:rowOff>
    </xdr:from>
    <xdr:to>
      <xdr:col>27</xdr:col>
      <xdr:colOff>431005</xdr:colOff>
      <xdr:row>115</xdr:row>
      <xdr:rowOff>107159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51" t="27019" r="14955" b="49584"/>
        <a:stretch/>
      </xdr:blipFill>
      <xdr:spPr>
        <a:xfrm>
          <a:off x="1262062" y="19157157"/>
          <a:ext cx="15563849" cy="2857502"/>
        </a:xfrm>
        <a:prstGeom prst="rect">
          <a:avLst/>
        </a:prstGeom>
      </xdr:spPr>
    </xdr:pic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30</xdr:col>
      <xdr:colOff>0</xdr:colOff>
      <xdr:row>57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59</xdr:row>
      <xdr:rowOff>59531</xdr:rowOff>
    </xdr:from>
    <xdr:to>
      <xdr:col>30</xdr:col>
      <xdr:colOff>0</xdr:colOff>
      <xdr:row>115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0</xdr:colOff>
      <xdr:row>43</xdr:row>
      <xdr:rowOff>35718</xdr:rowOff>
    </xdr:from>
    <xdr:to>
      <xdr:col>27</xdr:col>
      <xdr:colOff>381001</xdr:colOff>
      <xdr:row>57</xdr:row>
      <xdr:rowOff>119062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85" t="36525" r="16796" b="35360"/>
        <a:stretch/>
      </xdr:blipFill>
      <xdr:spPr>
        <a:xfrm>
          <a:off x="1214438" y="8227218"/>
          <a:ext cx="15561469" cy="2750344"/>
        </a:xfrm>
        <a:prstGeom prst="rect">
          <a:avLst/>
        </a:prstGeom>
      </xdr:spPr>
    </xdr:pic>
    <xdr:clientData/>
  </xdr:twoCellAnchor>
  <xdr:twoCellAnchor editAs="oneCell">
    <xdr:from>
      <xdr:col>2</xdr:col>
      <xdr:colOff>95249</xdr:colOff>
      <xdr:row>100</xdr:row>
      <xdr:rowOff>190499</xdr:rowOff>
    </xdr:from>
    <xdr:to>
      <xdr:col>27</xdr:col>
      <xdr:colOff>464345</xdr:colOff>
      <xdr:row>115</xdr:row>
      <xdr:rowOff>83343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97" t="36525" r="20138" b="35360"/>
        <a:stretch/>
      </xdr:blipFill>
      <xdr:spPr>
        <a:xfrm>
          <a:off x="1309687" y="19240499"/>
          <a:ext cx="15549564" cy="2750344"/>
        </a:xfrm>
        <a:prstGeom prst="rect">
          <a:avLst/>
        </a:prstGeom>
      </xdr:spPr>
    </xdr:pic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595313</xdr:colOff>
      <xdr:row>59</xdr:row>
      <xdr:rowOff>23811</xdr:rowOff>
    </xdr:from>
    <xdr:to>
      <xdr:col>29</xdr:col>
      <xdr:colOff>595313</xdr:colOff>
      <xdr:row>115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511968</xdr:colOff>
      <xdr:row>42</xdr:row>
      <xdr:rowOff>95250</xdr:rowOff>
    </xdr:from>
    <xdr:to>
      <xdr:col>27</xdr:col>
      <xdr:colOff>309563</xdr:colOff>
      <xdr:row>56</xdr:row>
      <xdr:rowOff>119062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93" t="30746" r="48885" b="49729"/>
        <a:stretch/>
      </xdr:blipFill>
      <xdr:spPr>
        <a:xfrm>
          <a:off x="1119187" y="8096250"/>
          <a:ext cx="15585282" cy="2690812"/>
        </a:xfrm>
        <a:prstGeom prst="rect">
          <a:avLst/>
        </a:prstGeom>
      </xdr:spPr>
    </xdr:pic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0.03922</cdr:x>
      <cdr:y>0.74191</cdr:y>
    </cdr:from>
    <cdr:to>
      <cdr:x>0.92427</cdr:x>
      <cdr:y>0.99471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AD9D03F7-5CF6-4555-A3EB-7B65B72B5ED5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6065" t="30746" r="51938" b="49729"/>
        <a:stretch xmlns:a="http://schemas.openxmlformats.org/drawingml/2006/main"/>
      </cdr:blipFill>
      <cdr:spPr>
        <a:xfrm xmlns:a="http://schemas.openxmlformats.org/drawingml/2006/main">
          <a:off x="690562" y="7897019"/>
          <a:ext cx="15585281" cy="2690812"/>
        </a:xfrm>
        <a:prstGeom xmlns:a="http://schemas.openxmlformats.org/drawingml/2006/main" prst="rect">
          <a:avLst/>
        </a:prstGeom>
      </cdr:spPr>
    </cdr:pic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607218</xdr:colOff>
      <xdr:row>59</xdr:row>
      <xdr:rowOff>23811</xdr:rowOff>
    </xdr:from>
    <xdr:to>
      <xdr:col>30</xdr:col>
      <xdr:colOff>-1</xdr:colOff>
      <xdr:row>115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142874</xdr:colOff>
      <xdr:row>103</xdr:row>
      <xdr:rowOff>11903</xdr:rowOff>
    </xdr:from>
    <xdr:to>
      <xdr:col>27</xdr:col>
      <xdr:colOff>488154</xdr:colOff>
      <xdr:row>115</xdr:row>
      <xdr:rowOff>71434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79" t="31926" r="13589" b="41726"/>
        <a:stretch/>
      </xdr:blipFill>
      <xdr:spPr>
        <a:xfrm>
          <a:off x="1357312" y="19633403"/>
          <a:ext cx="15525748" cy="2345531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43</xdr:row>
      <xdr:rowOff>166688</xdr:rowOff>
    </xdr:from>
    <xdr:to>
      <xdr:col>27</xdr:col>
      <xdr:colOff>285750</xdr:colOff>
      <xdr:row>57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82" t="31926" r="12184" b="41726"/>
        <a:stretch/>
      </xdr:blipFill>
      <xdr:spPr>
        <a:xfrm>
          <a:off x="1154907" y="8358188"/>
          <a:ext cx="15525749" cy="2595562"/>
        </a:xfrm>
        <a:prstGeom prst="rect">
          <a:avLst/>
        </a:prstGeom>
      </xdr:spPr>
    </xdr:pic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166686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</xdr:colOff>
      <xdr:row>59</xdr:row>
      <xdr:rowOff>35719</xdr:rowOff>
    </xdr:from>
    <xdr:to>
      <xdr:col>30</xdr:col>
      <xdr:colOff>1</xdr:colOff>
      <xdr:row>115</xdr:row>
      <xdr:rowOff>130969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559592</xdr:colOff>
      <xdr:row>102</xdr:row>
      <xdr:rowOff>130968</xdr:rowOff>
    </xdr:from>
    <xdr:to>
      <xdr:col>27</xdr:col>
      <xdr:colOff>273844</xdr:colOff>
      <xdr:row>115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4" t="26156" r="9954" b="46149"/>
        <a:stretch/>
      </xdr:blipFill>
      <xdr:spPr>
        <a:xfrm>
          <a:off x="1166811" y="19561968"/>
          <a:ext cx="15501939" cy="2428876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43</xdr:row>
      <xdr:rowOff>130967</xdr:rowOff>
    </xdr:from>
    <xdr:to>
      <xdr:col>27</xdr:col>
      <xdr:colOff>321468</xdr:colOff>
      <xdr:row>57</xdr:row>
      <xdr:rowOff>83344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11" t="26156" r="9199" b="46149"/>
        <a:stretch/>
      </xdr:blipFill>
      <xdr:spPr>
        <a:xfrm>
          <a:off x="1202531" y="8322467"/>
          <a:ext cx="15513843" cy="2619377"/>
        </a:xfrm>
        <a:prstGeom prst="rect">
          <a:avLst/>
        </a:prstGeom>
      </xdr:spPr>
    </xdr:pic>
    <xdr:clientData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376</v>
          </cell>
        </row>
      </sheetData>
      <sheetData sheetId="1"/>
      <sheetData sheetId="2"/>
      <sheetData sheetId="3"/>
      <sheetData sheetId="4"/>
      <sheetData sheetId="5">
        <row r="2">
          <cell r="B2">
            <v>58</v>
          </cell>
          <cell r="C2">
            <v>58</v>
          </cell>
          <cell r="D2">
            <v>58</v>
          </cell>
          <cell r="E2">
            <v>58</v>
          </cell>
          <cell r="F2">
            <v>56</v>
          </cell>
          <cell r="G2">
            <v>58</v>
          </cell>
        </row>
        <row r="3">
          <cell r="B3">
            <v>59</v>
          </cell>
          <cell r="C3">
            <v>53</v>
          </cell>
          <cell r="D3">
            <v>36</v>
          </cell>
          <cell r="E3">
            <v>48</v>
          </cell>
          <cell r="F3">
            <v>49</v>
          </cell>
          <cell r="G3">
            <v>53</v>
          </cell>
        </row>
        <row r="4">
          <cell r="B4">
            <v>323</v>
          </cell>
          <cell r="C4">
            <v>58</v>
          </cell>
          <cell r="D4">
            <v>53</v>
          </cell>
          <cell r="E4">
            <v>57</v>
          </cell>
          <cell r="F4">
            <v>57</v>
          </cell>
          <cell r="G4">
            <v>58</v>
          </cell>
        </row>
        <row r="5">
          <cell r="B5">
            <v>442</v>
          </cell>
          <cell r="C5">
            <v>57</v>
          </cell>
          <cell r="D5">
            <v>57</v>
          </cell>
          <cell r="E5">
            <v>57</v>
          </cell>
          <cell r="F5">
            <v>57</v>
          </cell>
          <cell r="G5">
            <v>57</v>
          </cell>
        </row>
        <row r="6">
          <cell r="B6">
            <v>457</v>
          </cell>
          <cell r="C6">
            <v>58</v>
          </cell>
          <cell r="D6">
            <v>29</v>
          </cell>
          <cell r="E6">
            <v>56</v>
          </cell>
          <cell r="F6">
            <v>57</v>
          </cell>
          <cell r="G6">
            <v>58</v>
          </cell>
        </row>
        <row r="7">
          <cell r="B7">
            <v>459</v>
          </cell>
          <cell r="C7">
            <v>58</v>
          </cell>
          <cell r="D7">
            <v>58</v>
          </cell>
          <cell r="E7">
            <v>58</v>
          </cell>
          <cell r="F7">
            <v>54</v>
          </cell>
          <cell r="G7">
            <v>58</v>
          </cell>
        </row>
        <row r="8">
          <cell r="B8">
            <v>460</v>
          </cell>
          <cell r="C8">
            <v>58</v>
          </cell>
          <cell r="D8">
            <v>58</v>
          </cell>
          <cell r="E8">
            <v>58</v>
          </cell>
          <cell r="F8">
            <v>55</v>
          </cell>
          <cell r="G8">
            <v>58</v>
          </cell>
        </row>
        <row r="9">
          <cell r="B9">
            <v>461</v>
          </cell>
          <cell r="C9">
            <v>58</v>
          </cell>
          <cell r="D9">
            <v>58</v>
          </cell>
          <cell r="E9">
            <v>58</v>
          </cell>
          <cell r="F9">
            <v>54</v>
          </cell>
          <cell r="G9">
            <v>58</v>
          </cell>
        </row>
        <row r="10">
          <cell r="B10">
            <v>462</v>
          </cell>
          <cell r="C10">
            <v>58</v>
          </cell>
          <cell r="D10">
            <v>58</v>
          </cell>
          <cell r="E10">
            <v>58</v>
          </cell>
          <cell r="F10">
            <v>57</v>
          </cell>
          <cell r="G10">
            <v>58</v>
          </cell>
        </row>
        <row r="11">
          <cell r="B11">
            <v>463</v>
          </cell>
          <cell r="C11">
            <v>58</v>
          </cell>
          <cell r="D11">
            <v>58</v>
          </cell>
          <cell r="E11">
            <v>58</v>
          </cell>
          <cell r="F11">
            <v>53</v>
          </cell>
          <cell r="G11">
            <v>58</v>
          </cell>
        </row>
        <row r="12">
          <cell r="B12">
            <v>464</v>
          </cell>
          <cell r="C12">
            <v>58</v>
          </cell>
          <cell r="D12">
            <v>58</v>
          </cell>
          <cell r="E12">
            <v>58</v>
          </cell>
          <cell r="F12">
            <v>55</v>
          </cell>
          <cell r="G12">
            <v>58</v>
          </cell>
        </row>
        <row r="13">
          <cell r="B13">
            <v>465</v>
          </cell>
          <cell r="C13">
            <v>58</v>
          </cell>
          <cell r="D13">
            <v>58</v>
          </cell>
          <cell r="E13">
            <v>58</v>
          </cell>
          <cell r="F13">
            <v>53</v>
          </cell>
          <cell r="G13">
            <v>58</v>
          </cell>
        </row>
        <row r="14">
          <cell r="B14">
            <v>468</v>
          </cell>
          <cell r="C14">
            <v>58</v>
          </cell>
          <cell r="D14">
            <v>58</v>
          </cell>
          <cell r="E14">
            <v>58</v>
          </cell>
          <cell r="F14">
            <v>57</v>
          </cell>
          <cell r="G14">
            <v>58</v>
          </cell>
        </row>
        <row r="15">
          <cell r="B15">
            <v>469</v>
          </cell>
          <cell r="C15">
            <v>58</v>
          </cell>
          <cell r="D15">
            <v>58</v>
          </cell>
          <cell r="E15">
            <v>58</v>
          </cell>
          <cell r="F15">
            <v>49</v>
          </cell>
          <cell r="G15">
            <v>58</v>
          </cell>
        </row>
        <row r="16">
          <cell r="B16">
            <v>470</v>
          </cell>
          <cell r="C16">
            <v>58</v>
          </cell>
          <cell r="D16">
            <v>58</v>
          </cell>
          <cell r="E16">
            <v>58</v>
          </cell>
          <cell r="F16">
            <v>53</v>
          </cell>
          <cell r="G16">
            <v>58</v>
          </cell>
        </row>
        <row r="17">
          <cell r="B17">
            <v>473</v>
          </cell>
          <cell r="C17">
            <v>58</v>
          </cell>
          <cell r="D17">
            <v>58</v>
          </cell>
          <cell r="E17">
            <v>58</v>
          </cell>
          <cell r="F17">
            <v>57</v>
          </cell>
          <cell r="G17">
            <v>58</v>
          </cell>
        </row>
        <row r="18">
          <cell r="B18">
            <v>474</v>
          </cell>
          <cell r="C18">
            <v>58</v>
          </cell>
          <cell r="D18">
            <v>41</v>
          </cell>
          <cell r="E18">
            <v>45</v>
          </cell>
          <cell r="F18">
            <v>42</v>
          </cell>
          <cell r="G18">
            <v>58</v>
          </cell>
        </row>
        <row r="19">
          <cell r="B19">
            <v>505</v>
          </cell>
          <cell r="C19">
            <v>57</v>
          </cell>
          <cell r="D19">
            <v>48</v>
          </cell>
          <cell r="E19">
            <v>57</v>
          </cell>
          <cell r="F19">
            <v>57</v>
          </cell>
          <cell r="G19">
            <v>57</v>
          </cell>
        </row>
        <row r="20">
          <cell r="B20">
            <v>510</v>
          </cell>
          <cell r="C20">
            <v>58</v>
          </cell>
          <cell r="D20">
            <v>58</v>
          </cell>
          <cell r="E20">
            <v>58</v>
          </cell>
          <cell r="F20">
            <v>54</v>
          </cell>
          <cell r="G20">
            <v>58</v>
          </cell>
        </row>
        <row r="21">
          <cell r="B21">
            <v>512</v>
          </cell>
          <cell r="C21">
            <v>58</v>
          </cell>
          <cell r="D21">
            <v>58</v>
          </cell>
          <cell r="E21">
            <v>58</v>
          </cell>
          <cell r="F21">
            <v>55</v>
          </cell>
          <cell r="G21">
            <v>58</v>
          </cell>
        </row>
        <row r="22">
          <cell r="B22">
            <v>513</v>
          </cell>
          <cell r="C22">
            <v>58</v>
          </cell>
          <cell r="D22">
            <v>57</v>
          </cell>
          <cell r="E22">
            <v>58</v>
          </cell>
          <cell r="F22">
            <v>58</v>
          </cell>
          <cell r="G22">
            <v>58</v>
          </cell>
        </row>
        <row r="23">
          <cell r="B23">
            <v>514</v>
          </cell>
          <cell r="C23">
            <v>57</v>
          </cell>
          <cell r="D23">
            <v>56</v>
          </cell>
          <cell r="E23">
            <v>56</v>
          </cell>
          <cell r="F23">
            <v>43</v>
          </cell>
          <cell r="G23">
            <v>57</v>
          </cell>
        </row>
        <row r="24">
          <cell r="B24">
            <v>515</v>
          </cell>
          <cell r="C24">
            <v>58</v>
          </cell>
          <cell r="D24">
            <v>56</v>
          </cell>
          <cell r="E24">
            <v>58</v>
          </cell>
          <cell r="F24">
            <v>58</v>
          </cell>
          <cell r="G24">
            <v>58</v>
          </cell>
        </row>
        <row r="25">
          <cell r="B25">
            <v>516</v>
          </cell>
          <cell r="C25">
            <v>58</v>
          </cell>
          <cell r="D25">
            <v>57</v>
          </cell>
          <cell r="E25">
            <v>57</v>
          </cell>
          <cell r="F25">
            <v>47</v>
          </cell>
          <cell r="G25">
            <v>58</v>
          </cell>
        </row>
        <row r="26">
          <cell r="B26">
            <v>517</v>
          </cell>
          <cell r="C26">
            <v>58</v>
          </cell>
          <cell r="D26">
            <v>57</v>
          </cell>
          <cell r="E26">
            <v>58</v>
          </cell>
          <cell r="F26">
            <v>58</v>
          </cell>
          <cell r="G26">
            <v>58</v>
          </cell>
        </row>
        <row r="27">
          <cell r="B27">
            <v>520</v>
          </cell>
          <cell r="C27">
            <v>58</v>
          </cell>
          <cell r="D27">
            <v>57</v>
          </cell>
          <cell r="E27">
            <v>58</v>
          </cell>
          <cell r="F27">
            <v>58</v>
          </cell>
          <cell r="G27">
            <v>58</v>
          </cell>
        </row>
        <row r="28">
          <cell r="B28">
            <v>521</v>
          </cell>
          <cell r="C28">
            <v>58</v>
          </cell>
          <cell r="D28">
            <v>57</v>
          </cell>
          <cell r="E28">
            <v>57</v>
          </cell>
          <cell r="F28">
            <v>55</v>
          </cell>
          <cell r="G28">
            <v>58</v>
          </cell>
        </row>
        <row r="29">
          <cell r="B29">
            <v>522</v>
          </cell>
          <cell r="C29">
            <v>58</v>
          </cell>
          <cell r="D29">
            <v>58</v>
          </cell>
          <cell r="E29">
            <v>58</v>
          </cell>
          <cell r="F29">
            <v>58</v>
          </cell>
          <cell r="G29">
            <v>58</v>
          </cell>
        </row>
        <row r="30">
          <cell r="B30">
            <v>524</v>
          </cell>
          <cell r="C30">
            <v>58</v>
          </cell>
          <cell r="D30">
            <v>57</v>
          </cell>
          <cell r="E30">
            <v>58</v>
          </cell>
          <cell r="F30">
            <v>58</v>
          </cell>
          <cell r="G30">
            <v>58</v>
          </cell>
        </row>
        <row r="31">
          <cell r="B31">
            <v>525</v>
          </cell>
          <cell r="C31">
            <v>58</v>
          </cell>
          <cell r="D31">
            <v>53</v>
          </cell>
          <cell r="E31">
            <v>58</v>
          </cell>
          <cell r="F31">
            <v>58</v>
          </cell>
          <cell r="G31">
            <v>58</v>
          </cell>
        </row>
        <row r="32">
          <cell r="B32">
            <v>526</v>
          </cell>
          <cell r="C32">
            <v>58</v>
          </cell>
          <cell r="D32">
            <v>58</v>
          </cell>
          <cell r="E32">
            <v>58</v>
          </cell>
          <cell r="F32">
            <v>55</v>
          </cell>
          <cell r="G32">
            <v>58</v>
          </cell>
        </row>
        <row r="33">
          <cell r="B33">
            <v>528</v>
          </cell>
          <cell r="C33">
            <v>58</v>
          </cell>
          <cell r="D33">
            <v>56</v>
          </cell>
          <cell r="E33">
            <v>58</v>
          </cell>
          <cell r="F33">
            <v>58</v>
          </cell>
          <cell r="G33">
            <v>58</v>
          </cell>
        </row>
        <row r="34">
          <cell r="B34">
            <v>551</v>
          </cell>
          <cell r="C34">
            <v>53</v>
          </cell>
          <cell r="D34">
            <v>33</v>
          </cell>
          <cell r="E34">
            <v>48</v>
          </cell>
          <cell r="F34">
            <v>48</v>
          </cell>
          <cell r="G34">
            <v>53</v>
          </cell>
        </row>
        <row r="35">
          <cell r="B35">
            <v>552</v>
          </cell>
          <cell r="C35">
            <v>58</v>
          </cell>
          <cell r="D35">
            <v>58</v>
          </cell>
          <cell r="E35">
            <v>58</v>
          </cell>
          <cell r="F35">
            <v>54</v>
          </cell>
          <cell r="G35">
            <v>58</v>
          </cell>
        </row>
        <row r="36">
          <cell r="B36">
            <v>553</v>
          </cell>
          <cell r="C36">
            <v>58</v>
          </cell>
          <cell r="D36">
            <v>56</v>
          </cell>
          <cell r="E36">
            <v>58</v>
          </cell>
          <cell r="F36">
            <v>58</v>
          </cell>
          <cell r="G36">
            <v>58</v>
          </cell>
        </row>
        <row r="37">
          <cell r="B37">
            <v>554</v>
          </cell>
          <cell r="C37">
            <v>58</v>
          </cell>
          <cell r="D37">
            <v>56</v>
          </cell>
          <cell r="E37">
            <v>57</v>
          </cell>
          <cell r="F37">
            <v>42</v>
          </cell>
          <cell r="G37">
            <v>58</v>
          </cell>
        </row>
        <row r="38">
          <cell r="B38">
            <v>556</v>
          </cell>
          <cell r="C38">
            <v>58</v>
          </cell>
          <cell r="D38">
            <v>57</v>
          </cell>
          <cell r="E38">
            <v>57</v>
          </cell>
          <cell r="F38">
            <v>49</v>
          </cell>
          <cell r="G38">
            <v>58</v>
          </cell>
        </row>
        <row r="39">
          <cell r="B39">
            <v>558</v>
          </cell>
          <cell r="C39">
            <v>56</v>
          </cell>
          <cell r="D39">
            <v>56</v>
          </cell>
          <cell r="E39">
            <v>55</v>
          </cell>
          <cell r="F39">
            <v>54</v>
          </cell>
          <cell r="G39">
            <v>56</v>
          </cell>
        </row>
        <row r="40">
          <cell r="B40">
            <v>562</v>
          </cell>
          <cell r="C40">
            <v>57</v>
          </cell>
          <cell r="D40">
            <v>38</v>
          </cell>
          <cell r="E40">
            <v>53</v>
          </cell>
          <cell r="F40">
            <v>53</v>
          </cell>
          <cell r="G40">
            <v>58</v>
          </cell>
        </row>
        <row r="41">
          <cell r="B41">
            <v>564</v>
          </cell>
          <cell r="C41">
            <v>53</v>
          </cell>
          <cell r="D41">
            <v>47</v>
          </cell>
          <cell r="E41">
            <v>53</v>
          </cell>
          <cell r="F41">
            <v>53</v>
          </cell>
          <cell r="G41">
            <v>53</v>
          </cell>
        </row>
        <row r="42">
          <cell r="B42">
            <v>568</v>
          </cell>
          <cell r="C42">
            <v>58</v>
          </cell>
          <cell r="D42">
            <v>44</v>
          </cell>
          <cell r="E42">
            <v>57</v>
          </cell>
          <cell r="F42">
            <v>57</v>
          </cell>
          <cell r="G42">
            <v>58</v>
          </cell>
        </row>
        <row r="43">
          <cell r="B43">
            <v>570</v>
          </cell>
          <cell r="C43">
            <v>57</v>
          </cell>
          <cell r="D43">
            <v>46</v>
          </cell>
          <cell r="E43">
            <v>56</v>
          </cell>
          <cell r="F43">
            <v>56</v>
          </cell>
          <cell r="G43">
            <v>57</v>
          </cell>
        </row>
        <row r="44">
          <cell r="B44">
            <v>573</v>
          </cell>
          <cell r="C44">
            <v>54</v>
          </cell>
          <cell r="D44">
            <v>52</v>
          </cell>
          <cell r="E44">
            <v>52</v>
          </cell>
          <cell r="F44">
            <v>47</v>
          </cell>
          <cell r="G44">
            <v>54</v>
          </cell>
        </row>
        <row r="45">
          <cell r="B45">
            <v>574</v>
          </cell>
          <cell r="C45">
            <v>58</v>
          </cell>
          <cell r="D45">
            <v>52</v>
          </cell>
          <cell r="E45">
            <v>56</v>
          </cell>
          <cell r="F45">
            <v>46</v>
          </cell>
          <cell r="G45">
            <v>58</v>
          </cell>
        </row>
        <row r="46">
          <cell r="B46">
            <v>575</v>
          </cell>
          <cell r="C46">
            <v>58</v>
          </cell>
          <cell r="D46">
            <v>56</v>
          </cell>
          <cell r="E46">
            <v>57</v>
          </cell>
          <cell r="F46">
            <v>45</v>
          </cell>
          <cell r="G46">
            <v>58</v>
          </cell>
        </row>
        <row r="47">
          <cell r="B47">
            <v>578</v>
          </cell>
          <cell r="C47">
            <v>58</v>
          </cell>
          <cell r="D47">
            <v>56</v>
          </cell>
          <cell r="E47">
            <v>56</v>
          </cell>
          <cell r="F47">
            <v>50</v>
          </cell>
          <cell r="G47">
            <v>58</v>
          </cell>
        </row>
        <row r="48">
          <cell r="B48">
            <v>579</v>
          </cell>
          <cell r="C48">
            <v>53</v>
          </cell>
          <cell r="D48">
            <v>52</v>
          </cell>
          <cell r="E48">
            <v>53</v>
          </cell>
          <cell r="F48">
            <v>53</v>
          </cell>
          <cell r="G48">
            <v>53</v>
          </cell>
        </row>
        <row r="49">
          <cell r="B49">
            <v>580</v>
          </cell>
          <cell r="C49">
            <v>57</v>
          </cell>
          <cell r="D49">
            <v>43</v>
          </cell>
          <cell r="E49">
            <v>53</v>
          </cell>
          <cell r="F49">
            <v>56</v>
          </cell>
          <cell r="G49">
            <v>57</v>
          </cell>
        </row>
        <row r="50">
          <cell r="B50">
            <v>589</v>
          </cell>
          <cell r="C50">
            <v>53</v>
          </cell>
          <cell r="D50">
            <v>53</v>
          </cell>
          <cell r="E50">
            <v>53</v>
          </cell>
          <cell r="F50">
            <v>51</v>
          </cell>
          <cell r="G50">
            <v>53</v>
          </cell>
        </row>
        <row r="51">
          <cell r="B51">
            <v>590</v>
          </cell>
          <cell r="C51">
            <v>53</v>
          </cell>
          <cell r="D51">
            <v>50</v>
          </cell>
          <cell r="E51">
            <v>52</v>
          </cell>
          <cell r="F51">
            <v>46</v>
          </cell>
          <cell r="G51">
            <v>53</v>
          </cell>
        </row>
        <row r="52">
          <cell r="B52">
            <v>605</v>
          </cell>
          <cell r="C52">
            <v>58</v>
          </cell>
          <cell r="D52">
            <v>58</v>
          </cell>
          <cell r="E52">
            <v>58</v>
          </cell>
          <cell r="F52">
            <v>58</v>
          </cell>
          <cell r="G52">
            <v>58</v>
          </cell>
        </row>
        <row r="53">
          <cell r="B53">
            <v>610</v>
          </cell>
          <cell r="C53">
            <v>62</v>
          </cell>
          <cell r="D53">
            <v>61</v>
          </cell>
          <cell r="E53">
            <v>61</v>
          </cell>
          <cell r="F53">
            <v>61</v>
          </cell>
          <cell r="G53">
            <v>62</v>
          </cell>
        </row>
        <row r="54">
          <cell r="B54">
            <v>611</v>
          </cell>
          <cell r="C54">
            <v>62</v>
          </cell>
          <cell r="D54">
            <v>61</v>
          </cell>
          <cell r="E54">
            <v>61</v>
          </cell>
          <cell r="F54">
            <v>61</v>
          </cell>
          <cell r="G54">
            <v>62</v>
          </cell>
        </row>
        <row r="55">
          <cell r="B55">
            <v>615</v>
          </cell>
          <cell r="C55">
            <v>58</v>
          </cell>
          <cell r="D55">
            <v>54</v>
          </cell>
          <cell r="E55">
            <v>52</v>
          </cell>
          <cell r="F55">
            <v>35</v>
          </cell>
          <cell r="G55">
            <v>58</v>
          </cell>
        </row>
        <row r="56">
          <cell r="B56">
            <v>617</v>
          </cell>
          <cell r="C56">
            <v>62</v>
          </cell>
          <cell r="D56">
            <v>61</v>
          </cell>
          <cell r="E56">
            <v>61</v>
          </cell>
          <cell r="F56">
            <v>61</v>
          </cell>
          <cell r="G56">
            <v>62</v>
          </cell>
        </row>
        <row r="57">
          <cell r="B57">
            <v>619</v>
          </cell>
          <cell r="C57">
            <v>62</v>
          </cell>
          <cell r="D57">
            <v>62</v>
          </cell>
          <cell r="E57">
            <v>62</v>
          </cell>
          <cell r="F57">
            <v>62</v>
          </cell>
          <cell r="G57">
            <v>62</v>
          </cell>
        </row>
        <row r="58">
          <cell r="B58">
            <v>621</v>
          </cell>
          <cell r="C58">
            <v>57</v>
          </cell>
          <cell r="D58">
            <v>31</v>
          </cell>
          <cell r="E58">
            <v>51</v>
          </cell>
          <cell r="F58">
            <v>55</v>
          </cell>
          <cell r="G58">
            <v>58</v>
          </cell>
        </row>
        <row r="59">
          <cell r="B59">
            <v>637</v>
          </cell>
          <cell r="C59">
            <v>58</v>
          </cell>
          <cell r="D59">
            <v>43</v>
          </cell>
          <cell r="E59">
            <v>56</v>
          </cell>
          <cell r="F59">
            <v>57</v>
          </cell>
          <cell r="G59">
            <v>58</v>
          </cell>
        </row>
        <row r="60">
          <cell r="B60">
            <v>640</v>
          </cell>
          <cell r="C60">
            <v>57</v>
          </cell>
          <cell r="D60">
            <v>49</v>
          </cell>
          <cell r="E60">
            <v>56</v>
          </cell>
          <cell r="F60">
            <v>56</v>
          </cell>
          <cell r="G60">
            <v>57</v>
          </cell>
        </row>
        <row r="61">
          <cell r="B61">
            <v>643</v>
          </cell>
          <cell r="C61">
            <v>57</v>
          </cell>
          <cell r="D61">
            <v>23</v>
          </cell>
          <cell r="E61">
            <v>48</v>
          </cell>
          <cell r="F61">
            <v>52</v>
          </cell>
          <cell r="G61">
            <v>58</v>
          </cell>
        </row>
        <row r="62">
          <cell r="B62">
            <v>651</v>
          </cell>
          <cell r="C62">
            <v>62</v>
          </cell>
          <cell r="D62">
            <v>62</v>
          </cell>
          <cell r="E62">
            <v>62</v>
          </cell>
          <cell r="F62">
            <v>62</v>
          </cell>
          <cell r="G62">
            <v>62</v>
          </cell>
        </row>
        <row r="63">
          <cell r="B63">
            <v>653</v>
          </cell>
          <cell r="C63">
            <v>58</v>
          </cell>
          <cell r="D63">
            <v>58</v>
          </cell>
          <cell r="E63">
            <v>58</v>
          </cell>
          <cell r="F63">
            <v>58</v>
          </cell>
          <cell r="G63">
            <v>58</v>
          </cell>
        </row>
        <row r="64">
          <cell r="B64">
            <v>659</v>
          </cell>
          <cell r="C64">
            <v>58</v>
          </cell>
          <cell r="D64">
            <v>58</v>
          </cell>
          <cell r="E64">
            <v>58</v>
          </cell>
          <cell r="F64">
            <v>58</v>
          </cell>
          <cell r="G64">
            <v>58</v>
          </cell>
        </row>
        <row r="65">
          <cell r="B65">
            <v>660</v>
          </cell>
          <cell r="C65">
            <v>58</v>
          </cell>
          <cell r="D65">
            <v>58</v>
          </cell>
          <cell r="E65">
            <v>58</v>
          </cell>
          <cell r="F65">
            <v>58</v>
          </cell>
          <cell r="G65">
            <v>58</v>
          </cell>
        </row>
        <row r="66">
          <cell r="B66">
            <v>662</v>
          </cell>
          <cell r="C66">
            <v>58</v>
          </cell>
          <cell r="D66">
            <v>58</v>
          </cell>
          <cell r="E66">
            <v>58</v>
          </cell>
          <cell r="F66">
            <v>58</v>
          </cell>
          <cell r="G66">
            <v>58</v>
          </cell>
        </row>
        <row r="67">
          <cell r="B67">
            <v>663</v>
          </cell>
          <cell r="C67">
            <v>58</v>
          </cell>
          <cell r="D67">
            <v>56</v>
          </cell>
          <cell r="E67">
            <v>58</v>
          </cell>
          <cell r="F67">
            <v>57</v>
          </cell>
          <cell r="G67">
            <v>58</v>
          </cell>
        </row>
        <row r="68">
          <cell r="B68">
            <v>664</v>
          </cell>
          <cell r="C68">
            <v>58</v>
          </cell>
          <cell r="D68">
            <v>54</v>
          </cell>
          <cell r="E68">
            <v>57</v>
          </cell>
          <cell r="F68">
            <v>54</v>
          </cell>
          <cell r="G68">
            <v>58</v>
          </cell>
        </row>
        <row r="69">
          <cell r="B69">
            <v>665</v>
          </cell>
          <cell r="C69">
            <v>58</v>
          </cell>
          <cell r="D69">
            <v>58</v>
          </cell>
          <cell r="E69">
            <v>58</v>
          </cell>
          <cell r="F69">
            <v>58</v>
          </cell>
          <cell r="G69">
            <v>58</v>
          </cell>
        </row>
        <row r="70">
          <cell r="B70">
            <v>666</v>
          </cell>
          <cell r="C70">
            <v>58</v>
          </cell>
          <cell r="D70">
            <v>58</v>
          </cell>
          <cell r="E70">
            <v>58</v>
          </cell>
          <cell r="F70">
            <v>58</v>
          </cell>
          <cell r="G70">
            <v>58</v>
          </cell>
        </row>
        <row r="71">
          <cell r="B71">
            <v>668</v>
          </cell>
          <cell r="C71">
            <v>58</v>
          </cell>
          <cell r="D71">
            <v>58</v>
          </cell>
          <cell r="E71">
            <v>58</v>
          </cell>
          <cell r="F71">
            <v>58</v>
          </cell>
          <cell r="G71">
            <v>58</v>
          </cell>
        </row>
        <row r="72">
          <cell r="B72">
            <v>669</v>
          </cell>
          <cell r="C72">
            <v>58</v>
          </cell>
          <cell r="D72">
            <v>57</v>
          </cell>
          <cell r="E72">
            <v>57</v>
          </cell>
          <cell r="F72">
            <v>51</v>
          </cell>
          <cell r="G72">
            <v>58</v>
          </cell>
        </row>
        <row r="73">
          <cell r="B73">
            <v>671</v>
          </cell>
          <cell r="C73">
            <v>58</v>
          </cell>
          <cell r="D73">
            <v>54</v>
          </cell>
          <cell r="E73">
            <v>53</v>
          </cell>
          <cell r="F73">
            <v>38</v>
          </cell>
          <cell r="G73">
            <v>58</v>
          </cell>
        </row>
        <row r="74">
          <cell r="B74">
            <v>672</v>
          </cell>
          <cell r="C74">
            <v>57</v>
          </cell>
          <cell r="D74">
            <v>37</v>
          </cell>
          <cell r="E74">
            <v>48</v>
          </cell>
          <cell r="F74">
            <v>55</v>
          </cell>
          <cell r="G74">
            <v>58</v>
          </cell>
        </row>
        <row r="75">
          <cell r="B75">
            <v>673</v>
          </cell>
          <cell r="C75">
            <v>58</v>
          </cell>
          <cell r="D75">
            <v>55</v>
          </cell>
          <cell r="E75">
            <v>54</v>
          </cell>
          <cell r="F75">
            <v>41</v>
          </cell>
          <cell r="G75">
            <v>58</v>
          </cell>
        </row>
        <row r="76">
          <cell r="B76">
            <v>674</v>
          </cell>
          <cell r="C76">
            <v>58</v>
          </cell>
          <cell r="D76">
            <v>39</v>
          </cell>
          <cell r="E76">
            <v>53</v>
          </cell>
          <cell r="F76">
            <v>57</v>
          </cell>
          <cell r="G76">
            <v>58</v>
          </cell>
        </row>
        <row r="77">
          <cell r="B77">
            <v>675</v>
          </cell>
          <cell r="C77">
            <v>57</v>
          </cell>
          <cell r="D77">
            <v>37</v>
          </cell>
          <cell r="E77">
            <v>46</v>
          </cell>
          <cell r="F77">
            <v>56</v>
          </cell>
          <cell r="G77">
            <v>58</v>
          </cell>
        </row>
        <row r="78">
          <cell r="B78">
            <v>684</v>
          </cell>
          <cell r="C78">
            <v>58</v>
          </cell>
          <cell r="D78">
            <v>58</v>
          </cell>
          <cell r="E78">
            <v>58</v>
          </cell>
          <cell r="F78">
            <v>58</v>
          </cell>
          <cell r="G78">
            <v>58</v>
          </cell>
        </row>
        <row r="79">
          <cell r="B79">
            <v>685</v>
          </cell>
          <cell r="C79">
            <v>58</v>
          </cell>
          <cell r="D79">
            <v>58</v>
          </cell>
          <cell r="E79">
            <v>58</v>
          </cell>
          <cell r="F79">
            <v>58</v>
          </cell>
          <cell r="G79">
            <v>58</v>
          </cell>
        </row>
        <row r="80">
          <cell r="B80">
            <v>686</v>
          </cell>
          <cell r="C80">
            <v>58</v>
          </cell>
          <cell r="D80">
            <v>58</v>
          </cell>
          <cell r="E80">
            <v>58</v>
          </cell>
          <cell r="F80">
            <v>58</v>
          </cell>
          <cell r="G80">
            <v>58</v>
          </cell>
        </row>
        <row r="81">
          <cell r="B81">
            <v>687</v>
          </cell>
          <cell r="C81">
            <v>57</v>
          </cell>
          <cell r="D81">
            <v>57</v>
          </cell>
          <cell r="E81">
            <v>57</v>
          </cell>
          <cell r="F81">
            <v>57</v>
          </cell>
          <cell r="G81">
            <v>57</v>
          </cell>
        </row>
        <row r="82">
          <cell r="B82">
            <v>688</v>
          </cell>
          <cell r="C82">
            <v>58</v>
          </cell>
          <cell r="D82">
            <v>57</v>
          </cell>
          <cell r="E82">
            <v>57</v>
          </cell>
          <cell r="F82">
            <v>57</v>
          </cell>
          <cell r="G82">
            <v>58</v>
          </cell>
        </row>
        <row r="83">
          <cell r="B83">
            <v>689</v>
          </cell>
          <cell r="C83">
            <v>57</v>
          </cell>
          <cell r="D83">
            <v>57</v>
          </cell>
          <cell r="E83">
            <v>57</v>
          </cell>
          <cell r="F83">
            <v>57</v>
          </cell>
          <cell r="G83">
            <v>57</v>
          </cell>
        </row>
        <row r="84">
          <cell r="B84">
            <v>690</v>
          </cell>
          <cell r="C84">
            <v>57</v>
          </cell>
          <cell r="D84">
            <v>57</v>
          </cell>
          <cell r="E84">
            <v>57</v>
          </cell>
          <cell r="F84">
            <v>57</v>
          </cell>
          <cell r="G84">
            <v>57</v>
          </cell>
        </row>
        <row r="85">
          <cell r="B85">
            <v>696</v>
          </cell>
          <cell r="C85">
            <v>58</v>
          </cell>
          <cell r="D85">
            <v>57</v>
          </cell>
          <cell r="E85">
            <v>57</v>
          </cell>
          <cell r="F85">
            <v>57</v>
          </cell>
          <cell r="G85">
            <v>58</v>
          </cell>
        </row>
        <row r="86">
          <cell r="B86">
            <v>698</v>
          </cell>
          <cell r="C86">
            <v>58</v>
          </cell>
          <cell r="D86">
            <v>57</v>
          </cell>
          <cell r="E86">
            <v>57</v>
          </cell>
          <cell r="F86">
            <v>57</v>
          </cell>
          <cell r="G86">
            <v>58</v>
          </cell>
        </row>
        <row r="87">
          <cell r="B87">
            <v>699</v>
          </cell>
          <cell r="C87">
            <v>58</v>
          </cell>
          <cell r="D87">
            <v>57</v>
          </cell>
          <cell r="E87">
            <v>58</v>
          </cell>
          <cell r="F87">
            <v>57</v>
          </cell>
          <cell r="G87">
            <v>58</v>
          </cell>
        </row>
        <row r="88">
          <cell r="B88">
            <v>700</v>
          </cell>
          <cell r="C88">
            <v>58</v>
          </cell>
          <cell r="D88">
            <v>53</v>
          </cell>
          <cell r="E88">
            <v>57</v>
          </cell>
          <cell r="F88">
            <v>57</v>
          </cell>
          <cell r="G88">
            <v>58</v>
          </cell>
        </row>
        <row r="89">
          <cell r="B89">
            <v>702</v>
          </cell>
          <cell r="C89">
            <v>58</v>
          </cell>
          <cell r="D89">
            <v>55</v>
          </cell>
          <cell r="E89">
            <v>57</v>
          </cell>
          <cell r="F89">
            <v>57</v>
          </cell>
          <cell r="G89">
            <v>58</v>
          </cell>
        </row>
        <row r="90">
          <cell r="B90">
            <v>703</v>
          </cell>
          <cell r="C90">
            <v>58</v>
          </cell>
          <cell r="D90">
            <v>57</v>
          </cell>
          <cell r="E90">
            <v>58</v>
          </cell>
          <cell r="F90">
            <v>57</v>
          </cell>
          <cell r="G90">
            <v>58</v>
          </cell>
        </row>
        <row r="91">
          <cell r="B91">
            <v>704</v>
          </cell>
          <cell r="C91">
            <v>58</v>
          </cell>
          <cell r="D91">
            <v>55</v>
          </cell>
          <cell r="E91">
            <v>57</v>
          </cell>
          <cell r="F91">
            <v>57</v>
          </cell>
          <cell r="G91">
            <v>58</v>
          </cell>
        </row>
        <row r="92">
          <cell r="B92">
            <v>705</v>
          </cell>
          <cell r="C92">
            <v>58</v>
          </cell>
          <cell r="D92">
            <v>45</v>
          </cell>
          <cell r="E92">
            <v>50</v>
          </cell>
          <cell r="F92">
            <v>54</v>
          </cell>
          <cell r="G92">
            <v>58</v>
          </cell>
        </row>
        <row r="93">
          <cell r="B93">
            <v>706</v>
          </cell>
          <cell r="C93">
            <v>58</v>
          </cell>
          <cell r="D93">
            <v>51</v>
          </cell>
          <cell r="E93">
            <v>55</v>
          </cell>
          <cell r="F93">
            <v>56</v>
          </cell>
          <cell r="G93">
            <v>58</v>
          </cell>
        </row>
        <row r="94">
          <cell r="B94">
            <v>707</v>
          </cell>
          <cell r="C94">
            <v>58</v>
          </cell>
          <cell r="D94">
            <v>52</v>
          </cell>
          <cell r="E94">
            <v>56</v>
          </cell>
          <cell r="F94">
            <v>57</v>
          </cell>
          <cell r="G94">
            <v>58</v>
          </cell>
        </row>
        <row r="95">
          <cell r="B95">
            <v>708</v>
          </cell>
          <cell r="C95">
            <v>57</v>
          </cell>
          <cell r="D95">
            <v>53</v>
          </cell>
          <cell r="E95">
            <v>55</v>
          </cell>
          <cell r="F95">
            <v>56</v>
          </cell>
          <cell r="G95">
            <v>57</v>
          </cell>
        </row>
        <row r="96">
          <cell r="B96">
            <v>711</v>
          </cell>
          <cell r="C96">
            <v>58</v>
          </cell>
          <cell r="D96">
            <v>48</v>
          </cell>
          <cell r="E96">
            <v>55</v>
          </cell>
          <cell r="F96">
            <v>56</v>
          </cell>
          <cell r="G96">
            <v>58</v>
          </cell>
        </row>
        <row r="97">
          <cell r="B97">
            <v>716</v>
          </cell>
          <cell r="C97">
            <v>57</v>
          </cell>
          <cell r="D97">
            <v>47</v>
          </cell>
          <cell r="E97">
            <v>55</v>
          </cell>
          <cell r="F97">
            <v>56</v>
          </cell>
          <cell r="G97">
            <v>57</v>
          </cell>
        </row>
        <row r="98">
          <cell r="B98">
            <v>717</v>
          </cell>
          <cell r="C98">
            <v>58</v>
          </cell>
          <cell r="D98">
            <v>35</v>
          </cell>
          <cell r="E98">
            <v>48</v>
          </cell>
          <cell r="F98">
            <v>52</v>
          </cell>
          <cell r="G98">
            <v>58</v>
          </cell>
        </row>
        <row r="99">
          <cell r="B99">
            <v>720</v>
          </cell>
          <cell r="C99">
            <v>58</v>
          </cell>
          <cell r="D99">
            <v>33</v>
          </cell>
          <cell r="E99">
            <v>46</v>
          </cell>
          <cell r="F99">
            <v>52</v>
          </cell>
          <cell r="G99">
            <v>58</v>
          </cell>
        </row>
        <row r="100">
          <cell r="B100">
            <v>721</v>
          </cell>
          <cell r="C100">
            <v>58</v>
          </cell>
          <cell r="D100">
            <v>40</v>
          </cell>
          <cell r="E100">
            <v>27</v>
          </cell>
          <cell r="F100">
            <v>22</v>
          </cell>
          <cell r="G100">
            <v>58</v>
          </cell>
        </row>
        <row r="101">
          <cell r="B101">
            <v>722</v>
          </cell>
          <cell r="C101">
            <v>56</v>
          </cell>
          <cell r="D101">
            <v>25</v>
          </cell>
          <cell r="E101">
            <v>48</v>
          </cell>
          <cell r="F101">
            <v>48</v>
          </cell>
          <cell r="G101">
            <v>58</v>
          </cell>
        </row>
        <row r="102">
          <cell r="B102">
            <v>725</v>
          </cell>
          <cell r="C102">
            <v>58</v>
          </cell>
          <cell r="D102">
            <v>43</v>
          </cell>
          <cell r="E102">
            <v>53</v>
          </cell>
          <cell r="F102">
            <v>56</v>
          </cell>
          <cell r="G102">
            <v>58</v>
          </cell>
        </row>
        <row r="103">
          <cell r="B103">
            <v>726</v>
          </cell>
          <cell r="C103">
            <v>58</v>
          </cell>
          <cell r="D103">
            <v>45</v>
          </cell>
          <cell r="E103">
            <v>54</v>
          </cell>
          <cell r="F103">
            <v>56</v>
          </cell>
          <cell r="G103">
            <v>58</v>
          </cell>
        </row>
        <row r="104">
          <cell r="B104">
            <v>727</v>
          </cell>
          <cell r="C104">
            <v>57</v>
          </cell>
          <cell r="D104">
            <v>46</v>
          </cell>
          <cell r="E104">
            <v>54</v>
          </cell>
          <cell r="F104">
            <v>56</v>
          </cell>
          <cell r="G104">
            <v>58</v>
          </cell>
        </row>
        <row r="105">
          <cell r="B105">
            <v>728</v>
          </cell>
          <cell r="C105">
            <v>58</v>
          </cell>
          <cell r="D105">
            <v>39</v>
          </cell>
          <cell r="E105">
            <v>53</v>
          </cell>
          <cell r="F105">
            <v>54</v>
          </cell>
          <cell r="G105">
            <v>58</v>
          </cell>
        </row>
        <row r="106">
          <cell r="B106">
            <v>729</v>
          </cell>
          <cell r="C106">
            <v>50</v>
          </cell>
          <cell r="D106">
            <v>32</v>
          </cell>
          <cell r="E106">
            <v>49</v>
          </cell>
          <cell r="F106">
            <v>49</v>
          </cell>
          <cell r="G106">
            <v>50</v>
          </cell>
        </row>
        <row r="107">
          <cell r="B107">
            <v>730</v>
          </cell>
          <cell r="C107">
            <v>56</v>
          </cell>
          <cell r="D107">
            <v>33</v>
          </cell>
          <cell r="E107">
            <v>55</v>
          </cell>
          <cell r="F107">
            <v>54</v>
          </cell>
          <cell r="G107">
            <v>56</v>
          </cell>
        </row>
        <row r="108">
          <cell r="B108">
            <v>733</v>
          </cell>
          <cell r="C108">
            <v>57</v>
          </cell>
          <cell r="D108">
            <v>33</v>
          </cell>
          <cell r="E108">
            <v>56</v>
          </cell>
          <cell r="F108">
            <v>56</v>
          </cell>
          <cell r="G108">
            <v>57</v>
          </cell>
        </row>
        <row r="109">
          <cell r="B109">
            <v>734</v>
          </cell>
          <cell r="C109">
            <v>58</v>
          </cell>
          <cell r="D109">
            <v>54</v>
          </cell>
          <cell r="E109">
            <v>54</v>
          </cell>
          <cell r="F109">
            <v>41</v>
          </cell>
          <cell r="G109">
            <v>58</v>
          </cell>
        </row>
        <row r="110">
          <cell r="B110">
            <v>735</v>
          </cell>
          <cell r="C110">
            <v>58</v>
          </cell>
          <cell r="D110">
            <v>41</v>
          </cell>
          <cell r="E110">
            <v>54</v>
          </cell>
          <cell r="F110">
            <v>56</v>
          </cell>
          <cell r="G110">
            <v>58</v>
          </cell>
        </row>
        <row r="111">
          <cell r="B111">
            <v>738</v>
          </cell>
          <cell r="C111">
            <v>57</v>
          </cell>
          <cell r="D111">
            <v>41</v>
          </cell>
          <cell r="E111">
            <v>57</v>
          </cell>
          <cell r="F111">
            <v>57</v>
          </cell>
          <cell r="G111">
            <v>57</v>
          </cell>
        </row>
        <row r="112">
          <cell r="B112">
            <v>743</v>
          </cell>
          <cell r="C112">
            <v>53</v>
          </cell>
          <cell r="D112">
            <v>36</v>
          </cell>
          <cell r="E112">
            <v>51</v>
          </cell>
          <cell r="F112">
            <v>52</v>
          </cell>
          <cell r="G112">
            <v>53</v>
          </cell>
        </row>
        <row r="113">
          <cell r="B113">
            <v>744</v>
          </cell>
          <cell r="C113">
            <v>57</v>
          </cell>
          <cell r="D113">
            <v>35</v>
          </cell>
          <cell r="E113">
            <v>55</v>
          </cell>
          <cell r="F113">
            <v>56</v>
          </cell>
          <cell r="G113">
            <v>57</v>
          </cell>
        </row>
        <row r="114">
          <cell r="B114">
            <v>746</v>
          </cell>
          <cell r="C114">
            <v>57</v>
          </cell>
          <cell r="D114">
            <v>39</v>
          </cell>
          <cell r="E114">
            <v>55</v>
          </cell>
          <cell r="F114">
            <v>56</v>
          </cell>
          <cell r="G114">
            <v>57</v>
          </cell>
        </row>
        <row r="115">
          <cell r="B115">
            <v>748</v>
          </cell>
          <cell r="C115">
            <v>58</v>
          </cell>
          <cell r="D115">
            <v>29</v>
          </cell>
          <cell r="E115">
            <v>52</v>
          </cell>
          <cell r="F115">
            <v>56</v>
          </cell>
          <cell r="G115">
            <v>58</v>
          </cell>
        </row>
        <row r="116">
          <cell r="B116">
            <v>749</v>
          </cell>
          <cell r="C116">
            <v>58</v>
          </cell>
          <cell r="D116">
            <v>29</v>
          </cell>
          <cell r="E116">
            <v>52</v>
          </cell>
          <cell r="F116">
            <v>56</v>
          </cell>
          <cell r="G116">
            <v>58</v>
          </cell>
        </row>
        <row r="117">
          <cell r="B117">
            <v>751</v>
          </cell>
          <cell r="C117">
            <v>53</v>
          </cell>
          <cell r="D117">
            <v>29</v>
          </cell>
          <cell r="E117">
            <v>49</v>
          </cell>
          <cell r="F117">
            <v>51</v>
          </cell>
          <cell r="G117">
            <v>53</v>
          </cell>
        </row>
        <row r="118">
          <cell r="B118">
            <v>752</v>
          </cell>
          <cell r="C118">
            <v>53</v>
          </cell>
          <cell r="D118">
            <v>32</v>
          </cell>
          <cell r="E118">
            <v>50</v>
          </cell>
          <cell r="F118">
            <v>52</v>
          </cell>
          <cell r="G118">
            <v>53</v>
          </cell>
        </row>
        <row r="119">
          <cell r="B119">
            <v>753</v>
          </cell>
          <cell r="C119">
            <v>53</v>
          </cell>
          <cell r="D119">
            <v>29</v>
          </cell>
          <cell r="E119">
            <v>50</v>
          </cell>
          <cell r="F119">
            <v>51</v>
          </cell>
          <cell r="G119">
            <v>53</v>
          </cell>
        </row>
        <row r="120">
          <cell r="B120">
            <v>754</v>
          </cell>
          <cell r="C120">
            <v>58</v>
          </cell>
          <cell r="D120">
            <v>38</v>
          </cell>
          <cell r="E120">
            <v>56</v>
          </cell>
          <cell r="F120">
            <v>57</v>
          </cell>
          <cell r="G120">
            <v>58</v>
          </cell>
        </row>
        <row r="121">
          <cell r="B121">
            <v>755</v>
          </cell>
          <cell r="C121">
            <v>48</v>
          </cell>
          <cell r="D121">
            <v>36</v>
          </cell>
          <cell r="E121">
            <v>47</v>
          </cell>
          <cell r="F121">
            <v>47</v>
          </cell>
          <cell r="G121">
            <v>48</v>
          </cell>
        </row>
        <row r="122">
          <cell r="B122">
            <v>756</v>
          </cell>
          <cell r="C122">
            <v>47</v>
          </cell>
          <cell r="D122">
            <v>29</v>
          </cell>
          <cell r="E122">
            <v>43</v>
          </cell>
          <cell r="F122">
            <v>43</v>
          </cell>
          <cell r="G122">
            <v>47</v>
          </cell>
        </row>
        <row r="123">
          <cell r="B123">
            <v>757</v>
          </cell>
          <cell r="C123">
            <v>48</v>
          </cell>
          <cell r="D123">
            <v>31</v>
          </cell>
          <cell r="E123">
            <v>45</v>
          </cell>
          <cell r="F123">
            <v>45</v>
          </cell>
          <cell r="G123">
            <v>48</v>
          </cell>
        </row>
        <row r="124">
          <cell r="B124">
            <v>758</v>
          </cell>
          <cell r="C124">
            <v>49</v>
          </cell>
          <cell r="D124">
            <v>29</v>
          </cell>
          <cell r="E124">
            <v>45</v>
          </cell>
          <cell r="F124">
            <v>45</v>
          </cell>
          <cell r="G124">
            <v>49</v>
          </cell>
        </row>
        <row r="125">
          <cell r="B125">
            <v>759</v>
          </cell>
          <cell r="C125">
            <v>53</v>
          </cell>
          <cell r="D125">
            <v>33</v>
          </cell>
          <cell r="E125">
            <v>50</v>
          </cell>
          <cell r="F125">
            <v>49</v>
          </cell>
          <cell r="G125">
            <v>53</v>
          </cell>
        </row>
        <row r="126">
          <cell r="B126">
            <v>760</v>
          </cell>
          <cell r="C126">
            <v>53</v>
          </cell>
          <cell r="D126">
            <v>36</v>
          </cell>
          <cell r="E126">
            <v>49</v>
          </cell>
          <cell r="F126">
            <v>49</v>
          </cell>
          <cell r="G126">
            <v>53</v>
          </cell>
        </row>
        <row r="127">
          <cell r="B127">
            <v>762</v>
          </cell>
          <cell r="C127">
            <v>53</v>
          </cell>
          <cell r="D127">
            <v>40</v>
          </cell>
          <cell r="E127">
            <v>50</v>
          </cell>
          <cell r="F127">
            <v>51</v>
          </cell>
          <cell r="G127">
            <v>53</v>
          </cell>
        </row>
        <row r="128">
          <cell r="B128">
            <v>763</v>
          </cell>
          <cell r="C128">
            <v>53</v>
          </cell>
          <cell r="D128">
            <v>48</v>
          </cell>
          <cell r="E128">
            <v>52</v>
          </cell>
          <cell r="F128">
            <v>52</v>
          </cell>
          <cell r="G128">
            <v>53</v>
          </cell>
        </row>
        <row r="129">
          <cell r="B129">
            <v>764</v>
          </cell>
          <cell r="C129">
            <v>53</v>
          </cell>
          <cell r="D129">
            <v>34</v>
          </cell>
          <cell r="E129">
            <v>46</v>
          </cell>
          <cell r="F129">
            <v>45</v>
          </cell>
          <cell r="G129">
            <v>53</v>
          </cell>
        </row>
        <row r="130">
          <cell r="B130">
            <v>768</v>
          </cell>
          <cell r="C130">
            <v>53</v>
          </cell>
          <cell r="D130">
            <v>41</v>
          </cell>
          <cell r="E130">
            <v>44</v>
          </cell>
          <cell r="F130">
            <v>36</v>
          </cell>
          <cell r="G130">
            <v>53</v>
          </cell>
        </row>
        <row r="131">
          <cell r="B131">
            <v>769</v>
          </cell>
          <cell r="C131">
            <v>51</v>
          </cell>
          <cell r="D131">
            <v>43</v>
          </cell>
          <cell r="E131">
            <v>48</v>
          </cell>
          <cell r="F131">
            <v>39</v>
          </cell>
          <cell r="G131">
            <v>51</v>
          </cell>
        </row>
        <row r="132">
          <cell r="B132">
            <v>770</v>
          </cell>
          <cell r="C132">
            <v>53</v>
          </cell>
          <cell r="D132">
            <v>44</v>
          </cell>
          <cell r="E132">
            <v>49</v>
          </cell>
          <cell r="F132">
            <v>40</v>
          </cell>
          <cell r="G132">
            <v>53</v>
          </cell>
        </row>
        <row r="133">
          <cell r="B133">
            <v>771</v>
          </cell>
          <cell r="C133">
            <v>53</v>
          </cell>
          <cell r="D133">
            <v>43</v>
          </cell>
          <cell r="E133">
            <v>50</v>
          </cell>
          <cell r="F133">
            <v>40</v>
          </cell>
          <cell r="G133">
            <v>53</v>
          </cell>
        </row>
        <row r="134">
          <cell r="B134">
            <v>772</v>
          </cell>
          <cell r="C134">
            <v>53</v>
          </cell>
          <cell r="D134">
            <v>44</v>
          </cell>
          <cell r="E134">
            <v>50</v>
          </cell>
          <cell r="F134">
            <v>39</v>
          </cell>
          <cell r="G134">
            <v>53</v>
          </cell>
        </row>
        <row r="135">
          <cell r="B135">
            <v>773</v>
          </cell>
          <cell r="C135">
            <v>53</v>
          </cell>
          <cell r="D135">
            <v>48</v>
          </cell>
          <cell r="E135">
            <v>51</v>
          </cell>
          <cell r="F135">
            <v>42</v>
          </cell>
          <cell r="G135">
            <v>53</v>
          </cell>
        </row>
        <row r="136">
          <cell r="B136">
            <v>774</v>
          </cell>
          <cell r="C136">
            <v>53</v>
          </cell>
          <cell r="D136">
            <v>46</v>
          </cell>
          <cell r="E136">
            <v>50</v>
          </cell>
          <cell r="F136">
            <v>40</v>
          </cell>
          <cell r="G136">
            <v>53</v>
          </cell>
        </row>
        <row r="137">
          <cell r="B137">
            <v>776</v>
          </cell>
          <cell r="C137">
            <v>53</v>
          </cell>
          <cell r="D137">
            <v>48</v>
          </cell>
          <cell r="E137">
            <v>51</v>
          </cell>
          <cell r="F137">
            <v>40</v>
          </cell>
          <cell r="G137">
            <v>53</v>
          </cell>
        </row>
        <row r="138">
          <cell r="B138">
            <v>777</v>
          </cell>
          <cell r="C138">
            <v>53</v>
          </cell>
          <cell r="D138">
            <v>51</v>
          </cell>
          <cell r="E138">
            <v>52</v>
          </cell>
          <cell r="F138">
            <v>44</v>
          </cell>
          <cell r="G138">
            <v>53</v>
          </cell>
        </row>
        <row r="139">
          <cell r="B139">
            <v>778</v>
          </cell>
          <cell r="C139">
            <v>52</v>
          </cell>
          <cell r="D139">
            <v>50</v>
          </cell>
          <cell r="E139">
            <v>52</v>
          </cell>
          <cell r="F139">
            <v>43</v>
          </cell>
          <cell r="G139">
            <v>52</v>
          </cell>
        </row>
        <row r="140">
          <cell r="B140">
            <v>779</v>
          </cell>
          <cell r="C140">
            <v>53</v>
          </cell>
          <cell r="D140">
            <v>51</v>
          </cell>
          <cell r="E140">
            <v>52</v>
          </cell>
          <cell r="F140">
            <v>40</v>
          </cell>
          <cell r="G140">
            <v>53</v>
          </cell>
        </row>
        <row r="141">
          <cell r="B141">
            <v>782</v>
          </cell>
          <cell r="C141">
            <v>57</v>
          </cell>
          <cell r="D141">
            <v>30</v>
          </cell>
          <cell r="E141">
            <v>52</v>
          </cell>
          <cell r="F141">
            <v>53</v>
          </cell>
          <cell r="G141">
            <v>58</v>
          </cell>
        </row>
        <row r="142">
          <cell r="B142">
            <v>783</v>
          </cell>
          <cell r="C142">
            <v>58</v>
          </cell>
          <cell r="D142">
            <v>55</v>
          </cell>
          <cell r="E142">
            <v>56</v>
          </cell>
          <cell r="F142">
            <v>44</v>
          </cell>
          <cell r="G142">
            <v>58</v>
          </cell>
        </row>
        <row r="143">
          <cell r="B143">
            <v>786</v>
          </cell>
          <cell r="C143">
            <v>53</v>
          </cell>
          <cell r="D143">
            <v>49</v>
          </cell>
          <cell r="E143">
            <v>51</v>
          </cell>
          <cell r="F143">
            <v>34</v>
          </cell>
          <cell r="G143">
            <v>53</v>
          </cell>
        </row>
        <row r="144">
          <cell r="B144">
            <v>787</v>
          </cell>
          <cell r="C144">
            <v>53</v>
          </cell>
          <cell r="D144">
            <v>51</v>
          </cell>
          <cell r="E144">
            <v>52</v>
          </cell>
          <cell r="F144">
            <v>37</v>
          </cell>
          <cell r="G144">
            <v>53</v>
          </cell>
        </row>
        <row r="145">
          <cell r="B145">
            <v>788</v>
          </cell>
          <cell r="C145">
            <v>53</v>
          </cell>
          <cell r="D145">
            <v>52</v>
          </cell>
          <cell r="E145">
            <v>52</v>
          </cell>
          <cell r="F145">
            <v>40</v>
          </cell>
          <cell r="G145">
            <v>53</v>
          </cell>
        </row>
        <row r="146">
          <cell r="B146">
            <v>789</v>
          </cell>
          <cell r="C146">
            <v>57</v>
          </cell>
          <cell r="D146">
            <v>36</v>
          </cell>
          <cell r="E146">
            <v>53</v>
          </cell>
          <cell r="F146">
            <v>55</v>
          </cell>
          <cell r="G146">
            <v>58</v>
          </cell>
        </row>
        <row r="147">
          <cell r="B147">
            <v>790</v>
          </cell>
          <cell r="C147">
            <v>31</v>
          </cell>
          <cell r="D147">
            <v>30</v>
          </cell>
          <cell r="E147">
            <v>31</v>
          </cell>
          <cell r="F147">
            <v>31</v>
          </cell>
          <cell r="G147">
            <v>31</v>
          </cell>
        </row>
        <row r="148">
          <cell r="B148">
            <v>791</v>
          </cell>
          <cell r="C148">
            <v>53</v>
          </cell>
          <cell r="D148">
            <v>52</v>
          </cell>
          <cell r="E148">
            <v>52</v>
          </cell>
          <cell r="F148">
            <v>41</v>
          </cell>
          <cell r="G148">
            <v>53</v>
          </cell>
        </row>
        <row r="149">
          <cell r="B149">
            <v>792</v>
          </cell>
          <cell r="C149">
            <v>53</v>
          </cell>
          <cell r="D149">
            <v>52</v>
          </cell>
          <cell r="E149">
            <v>52</v>
          </cell>
          <cell r="F149">
            <v>43</v>
          </cell>
          <cell r="G149">
            <v>53</v>
          </cell>
        </row>
        <row r="150">
          <cell r="B150">
            <v>797</v>
          </cell>
          <cell r="C150">
            <v>53</v>
          </cell>
          <cell r="D150">
            <v>53</v>
          </cell>
          <cell r="E150">
            <v>53</v>
          </cell>
          <cell r="F150">
            <v>44</v>
          </cell>
          <cell r="G150">
            <v>53</v>
          </cell>
        </row>
        <row r="151">
          <cell r="B151">
            <v>799</v>
          </cell>
          <cell r="C151">
            <v>53</v>
          </cell>
          <cell r="D151">
            <v>53</v>
          </cell>
          <cell r="E151">
            <v>53</v>
          </cell>
          <cell r="F151">
            <v>44</v>
          </cell>
          <cell r="G151">
            <v>53</v>
          </cell>
        </row>
        <row r="152">
          <cell r="B152">
            <v>800</v>
          </cell>
          <cell r="C152">
            <v>53</v>
          </cell>
          <cell r="D152">
            <v>52</v>
          </cell>
          <cell r="E152">
            <v>52</v>
          </cell>
          <cell r="F152">
            <v>45</v>
          </cell>
          <cell r="G152">
            <v>53</v>
          </cell>
        </row>
        <row r="153">
          <cell r="B153">
            <v>801</v>
          </cell>
          <cell r="C153">
            <v>52</v>
          </cell>
          <cell r="D153">
            <v>51</v>
          </cell>
          <cell r="E153">
            <v>51</v>
          </cell>
          <cell r="F153">
            <v>39</v>
          </cell>
          <cell r="G153">
            <v>52</v>
          </cell>
        </row>
        <row r="154">
          <cell r="B154">
            <v>802</v>
          </cell>
          <cell r="C154">
            <v>62</v>
          </cell>
          <cell r="D154">
            <v>52</v>
          </cell>
          <cell r="E154">
            <v>51</v>
          </cell>
          <cell r="F154">
            <v>26</v>
          </cell>
          <cell r="G154">
            <v>62</v>
          </cell>
        </row>
        <row r="155">
          <cell r="B155">
            <v>803</v>
          </cell>
          <cell r="C155">
            <v>62</v>
          </cell>
          <cell r="D155">
            <v>55</v>
          </cell>
          <cell r="E155">
            <v>54</v>
          </cell>
          <cell r="F155">
            <v>32</v>
          </cell>
          <cell r="G155">
            <v>62</v>
          </cell>
        </row>
        <row r="156">
          <cell r="B156">
            <v>804</v>
          </cell>
          <cell r="C156">
            <v>62</v>
          </cell>
          <cell r="D156">
            <v>59</v>
          </cell>
          <cell r="E156">
            <v>59</v>
          </cell>
          <cell r="F156">
            <v>41</v>
          </cell>
          <cell r="G156">
            <v>62</v>
          </cell>
        </row>
        <row r="157">
          <cell r="B157">
            <v>805</v>
          </cell>
          <cell r="C157">
            <v>61</v>
          </cell>
          <cell r="D157">
            <v>56</v>
          </cell>
          <cell r="E157">
            <v>60</v>
          </cell>
          <cell r="F157">
            <v>40</v>
          </cell>
          <cell r="G157">
            <v>61</v>
          </cell>
        </row>
        <row r="158">
          <cell r="B158">
            <v>806</v>
          </cell>
          <cell r="C158">
            <v>62</v>
          </cell>
          <cell r="D158">
            <v>58</v>
          </cell>
          <cell r="E158">
            <v>60</v>
          </cell>
          <cell r="F158">
            <v>49</v>
          </cell>
          <cell r="G158">
            <v>62</v>
          </cell>
        </row>
        <row r="159">
          <cell r="B159">
            <v>807</v>
          </cell>
          <cell r="C159">
            <v>57</v>
          </cell>
          <cell r="D159">
            <v>53</v>
          </cell>
          <cell r="E159">
            <v>55</v>
          </cell>
          <cell r="F159">
            <v>41</v>
          </cell>
          <cell r="G159">
            <v>57</v>
          </cell>
        </row>
        <row r="160">
          <cell r="B160">
            <v>808</v>
          </cell>
          <cell r="C160">
            <v>57</v>
          </cell>
          <cell r="D160">
            <v>54</v>
          </cell>
          <cell r="E160">
            <v>55</v>
          </cell>
          <cell r="F160">
            <v>44</v>
          </cell>
          <cell r="G160">
            <v>57</v>
          </cell>
        </row>
        <row r="161">
          <cell r="B161">
            <v>809</v>
          </cell>
          <cell r="C161">
            <v>57</v>
          </cell>
          <cell r="D161">
            <v>53</v>
          </cell>
          <cell r="E161">
            <v>55</v>
          </cell>
          <cell r="F161">
            <v>39</v>
          </cell>
          <cell r="G161">
            <v>57</v>
          </cell>
        </row>
        <row r="162">
          <cell r="B162">
            <v>810</v>
          </cell>
          <cell r="C162">
            <v>58</v>
          </cell>
          <cell r="D162">
            <v>51</v>
          </cell>
          <cell r="E162">
            <v>54</v>
          </cell>
          <cell r="F162">
            <v>39</v>
          </cell>
          <cell r="G162">
            <v>58</v>
          </cell>
        </row>
        <row r="163">
          <cell r="B163">
            <v>811</v>
          </cell>
          <cell r="C163">
            <v>58</v>
          </cell>
          <cell r="D163">
            <v>53</v>
          </cell>
          <cell r="E163">
            <v>55</v>
          </cell>
          <cell r="F163">
            <v>41</v>
          </cell>
          <cell r="G163">
            <v>58</v>
          </cell>
        </row>
        <row r="164">
          <cell r="B164">
            <v>813</v>
          </cell>
          <cell r="C164">
            <v>62</v>
          </cell>
          <cell r="D164">
            <v>52</v>
          </cell>
          <cell r="E164">
            <v>53</v>
          </cell>
          <cell r="F164">
            <v>40</v>
          </cell>
          <cell r="G164">
            <v>62</v>
          </cell>
        </row>
        <row r="165">
          <cell r="B165">
            <v>815</v>
          </cell>
          <cell r="C165">
            <v>58</v>
          </cell>
          <cell r="D165">
            <v>54</v>
          </cell>
          <cell r="E165">
            <v>57</v>
          </cell>
          <cell r="F165">
            <v>46</v>
          </cell>
          <cell r="G165">
            <v>58</v>
          </cell>
        </row>
        <row r="166">
          <cell r="B166">
            <v>822</v>
          </cell>
          <cell r="C166">
            <v>58</v>
          </cell>
          <cell r="D166">
            <v>55</v>
          </cell>
          <cell r="E166">
            <v>57</v>
          </cell>
          <cell r="F166">
            <v>47</v>
          </cell>
          <cell r="G166">
            <v>58</v>
          </cell>
        </row>
        <row r="167">
          <cell r="B167">
            <v>823</v>
          </cell>
          <cell r="C167">
            <v>61</v>
          </cell>
          <cell r="D167">
            <v>60</v>
          </cell>
          <cell r="E167">
            <v>60</v>
          </cell>
          <cell r="F167">
            <v>54</v>
          </cell>
          <cell r="G167">
            <v>61</v>
          </cell>
        </row>
        <row r="168">
          <cell r="B168">
            <v>824</v>
          </cell>
          <cell r="C168">
            <v>57</v>
          </cell>
          <cell r="D168">
            <v>56</v>
          </cell>
          <cell r="E168">
            <v>56</v>
          </cell>
          <cell r="F168">
            <v>49</v>
          </cell>
          <cell r="G168">
            <v>57</v>
          </cell>
        </row>
        <row r="169">
          <cell r="B169">
            <v>834</v>
          </cell>
          <cell r="C169">
            <v>58</v>
          </cell>
          <cell r="D169">
            <v>56</v>
          </cell>
          <cell r="E169">
            <v>56</v>
          </cell>
          <cell r="F169">
            <v>50</v>
          </cell>
          <cell r="G169">
            <v>58</v>
          </cell>
        </row>
        <row r="170">
          <cell r="B170">
            <v>835</v>
          </cell>
          <cell r="C170">
            <v>57</v>
          </cell>
          <cell r="D170">
            <v>55</v>
          </cell>
          <cell r="E170">
            <v>55</v>
          </cell>
          <cell r="F170">
            <v>50</v>
          </cell>
          <cell r="G170">
            <v>57</v>
          </cell>
        </row>
        <row r="171">
          <cell r="B171">
            <v>836</v>
          </cell>
          <cell r="C171">
            <v>57</v>
          </cell>
          <cell r="D171">
            <v>55</v>
          </cell>
          <cell r="E171">
            <v>54</v>
          </cell>
          <cell r="F171">
            <v>50</v>
          </cell>
          <cell r="G171">
            <v>57</v>
          </cell>
        </row>
        <row r="172">
          <cell r="B172">
            <v>837</v>
          </cell>
          <cell r="C172">
            <v>57</v>
          </cell>
          <cell r="D172">
            <v>56</v>
          </cell>
          <cell r="E172">
            <v>55</v>
          </cell>
          <cell r="F172">
            <v>50</v>
          </cell>
          <cell r="G172">
            <v>57</v>
          </cell>
        </row>
        <row r="173">
          <cell r="B173">
            <v>839</v>
          </cell>
          <cell r="C173">
            <v>58</v>
          </cell>
          <cell r="D173">
            <v>57</v>
          </cell>
          <cell r="E173">
            <v>57</v>
          </cell>
          <cell r="F173">
            <v>55</v>
          </cell>
          <cell r="G173">
            <v>58</v>
          </cell>
        </row>
        <row r="174">
          <cell r="B174">
            <v>841</v>
          </cell>
          <cell r="C174">
            <v>58</v>
          </cell>
          <cell r="D174">
            <v>55</v>
          </cell>
          <cell r="E174">
            <v>57</v>
          </cell>
          <cell r="F174">
            <v>52</v>
          </cell>
          <cell r="G174">
            <v>58</v>
          </cell>
        </row>
        <row r="175">
          <cell r="B175">
            <v>842</v>
          </cell>
          <cell r="C175">
            <v>58</v>
          </cell>
          <cell r="D175">
            <v>57</v>
          </cell>
          <cell r="E175">
            <v>58</v>
          </cell>
          <cell r="F175">
            <v>57</v>
          </cell>
          <cell r="G175">
            <v>58</v>
          </cell>
        </row>
        <row r="176">
          <cell r="B176">
            <v>843</v>
          </cell>
          <cell r="C176">
            <v>58</v>
          </cell>
          <cell r="D176">
            <v>56</v>
          </cell>
          <cell r="E176">
            <v>57</v>
          </cell>
          <cell r="F176">
            <v>57</v>
          </cell>
          <cell r="G176">
            <v>58</v>
          </cell>
        </row>
        <row r="177">
          <cell r="B177">
            <v>844</v>
          </cell>
          <cell r="C177">
            <v>58</v>
          </cell>
          <cell r="D177">
            <v>57</v>
          </cell>
          <cell r="E177">
            <v>58</v>
          </cell>
          <cell r="F177">
            <v>57</v>
          </cell>
          <cell r="G177">
            <v>58</v>
          </cell>
        </row>
        <row r="178">
          <cell r="B178">
            <v>845</v>
          </cell>
          <cell r="C178">
            <v>58</v>
          </cell>
          <cell r="D178">
            <v>56</v>
          </cell>
          <cell r="E178">
            <v>58</v>
          </cell>
          <cell r="F178">
            <v>57</v>
          </cell>
          <cell r="G178">
            <v>58</v>
          </cell>
        </row>
        <row r="179">
          <cell r="B179">
            <v>851</v>
          </cell>
          <cell r="C179">
            <v>58</v>
          </cell>
          <cell r="D179">
            <v>56</v>
          </cell>
          <cell r="E179">
            <v>58</v>
          </cell>
          <cell r="F179">
            <v>57</v>
          </cell>
          <cell r="G179">
            <v>58</v>
          </cell>
        </row>
        <row r="180">
          <cell r="B180">
            <v>852</v>
          </cell>
          <cell r="C180">
            <v>58</v>
          </cell>
          <cell r="D180">
            <v>56</v>
          </cell>
          <cell r="E180">
            <v>57</v>
          </cell>
          <cell r="F180">
            <v>57</v>
          </cell>
          <cell r="G180">
            <v>58</v>
          </cell>
        </row>
        <row r="181">
          <cell r="B181">
            <v>853</v>
          </cell>
          <cell r="C181">
            <v>58</v>
          </cell>
          <cell r="D181">
            <v>57</v>
          </cell>
          <cell r="E181">
            <v>58</v>
          </cell>
          <cell r="F181">
            <v>57</v>
          </cell>
          <cell r="G181">
            <v>58</v>
          </cell>
        </row>
        <row r="182">
          <cell r="B182">
            <v>854</v>
          </cell>
          <cell r="C182">
            <v>58</v>
          </cell>
          <cell r="D182">
            <v>57</v>
          </cell>
          <cell r="E182">
            <v>57</v>
          </cell>
          <cell r="F182">
            <v>57</v>
          </cell>
          <cell r="G182">
            <v>58</v>
          </cell>
        </row>
        <row r="183">
          <cell r="B183">
            <v>855</v>
          </cell>
          <cell r="C183">
            <v>60</v>
          </cell>
          <cell r="D183">
            <v>60</v>
          </cell>
          <cell r="E183">
            <v>60</v>
          </cell>
          <cell r="F183">
            <v>60</v>
          </cell>
          <cell r="G183">
            <v>60</v>
          </cell>
        </row>
        <row r="184">
          <cell r="B184">
            <v>856</v>
          </cell>
          <cell r="C184">
            <v>62</v>
          </cell>
          <cell r="D184">
            <v>62</v>
          </cell>
          <cell r="E184">
            <v>62</v>
          </cell>
          <cell r="F184">
            <v>62</v>
          </cell>
          <cell r="G184">
            <v>62</v>
          </cell>
        </row>
        <row r="185">
          <cell r="B185">
            <v>857</v>
          </cell>
          <cell r="C185">
            <v>62</v>
          </cell>
          <cell r="D185">
            <v>62</v>
          </cell>
          <cell r="E185">
            <v>62</v>
          </cell>
          <cell r="F185">
            <v>62</v>
          </cell>
          <cell r="G185">
            <v>62</v>
          </cell>
        </row>
        <row r="186">
          <cell r="B186">
            <v>858</v>
          </cell>
          <cell r="C186">
            <v>62</v>
          </cell>
          <cell r="D186">
            <v>62</v>
          </cell>
          <cell r="E186">
            <v>62</v>
          </cell>
          <cell r="F186">
            <v>62</v>
          </cell>
          <cell r="G186">
            <v>62</v>
          </cell>
        </row>
        <row r="187">
          <cell r="B187">
            <v>859</v>
          </cell>
          <cell r="C187">
            <v>62</v>
          </cell>
          <cell r="D187">
            <v>62</v>
          </cell>
          <cell r="E187">
            <v>62</v>
          </cell>
          <cell r="F187">
            <v>62</v>
          </cell>
          <cell r="G187">
            <v>62</v>
          </cell>
        </row>
        <row r="188">
          <cell r="B188">
            <v>860</v>
          </cell>
          <cell r="C188">
            <v>62</v>
          </cell>
          <cell r="D188">
            <v>62</v>
          </cell>
          <cell r="E188">
            <v>62</v>
          </cell>
          <cell r="F188">
            <v>62</v>
          </cell>
          <cell r="G188">
            <v>62</v>
          </cell>
        </row>
        <row r="189">
          <cell r="B189">
            <v>1042</v>
          </cell>
          <cell r="C189">
            <v>45</v>
          </cell>
          <cell r="D189">
            <v>44</v>
          </cell>
          <cell r="E189">
            <v>44</v>
          </cell>
          <cell r="F189">
            <v>44</v>
          </cell>
          <cell r="G189">
            <v>45</v>
          </cell>
        </row>
        <row r="190">
          <cell r="B190">
            <v>1173</v>
          </cell>
          <cell r="C190">
            <v>50</v>
          </cell>
          <cell r="D190">
            <v>45</v>
          </cell>
          <cell r="E190">
            <v>49</v>
          </cell>
          <cell r="F190">
            <v>49</v>
          </cell>
          <cell r="G190">
            <v>50</v>
          </cell>
        </row>
        <row r="191">
          <cell r="B191">
            <v>1250</v>
          </cell>
          <cell r="C191">
            <v>57</v>
          </cell>
          <cell r="D191">
            <v>31</v>
          </cell>
          <cell r="E191">
            <v>49</v>
          </cell>
          <cell r="F191">
            <v>53</v>
          </cell>
          <cell r="G191">
            <v>58</v>
          </cell>
        </row>
        <row r="192">
          <cell r="B192">
            <v>1549</v>
          </cell>
          <cell r="C192">
            <v>58</v>
          </cell>
          <cell r="D192">
            <v>58</v>
          </cell>
          <cell r="E192">
            <v>58</v>
          </cell>
          <cell r="F192">
            <v>56</v>
          </cell>
          <cell r="G192">
            <v>58</v>
          </cell>
        </row>
        <row r="193">
          <cell r="B193">
            <v>1580</v>
          </cell>
          <cell r="C193">
            <v>58</v>
          </cell>
          <cell r="D193">
            <v>54</v>
          </cell>
          <cell r="E193">
            <v>58</v>
          </cell>
          <cell r="F193">
            <v>58</v>
          </cell>
          <cell r="G193">
            <v>58</v>
          </cell>
        </row>
        <row r="194">
          <cell r="B194">
            <v>1768</v>
          </cell>
          <cell r="C194">
            <v>44</v>
          </cell>
          <cell r="D194">
            <v>44</v>
          </cell>
          <cell r="E194">
            <v>44</v>
          </cell>
          <cell r="F194">
            <v>44</v>
          </cell>
          <cell r="G194">
            <v>44</v>
          </cell>
        </row>
        <row r="195">
          <cell r="B195">
            <v>3010</v>
          </cell>
          <cell r="C195">
            <v>58</v>
          </cell>
          <cell r="D195">
            <v>58</v>
          </cell>
          <cell r="E195">
            <v>58</v>
          </cell>
          <cell r="F195">
            <v>58</v>
          </cell>
          <cell r="G195">
            <v>58</v>
          </cell>
        </row>
        <row r="196">
          <cell r="B196">
            <v>3012</v>
          </cell>
          <cell r="C196">
            <v>58</v>
          </cell>
          <cell r="D196">
            <v>58</v>
          </cell>
          <cell r="E196">
            <v>58</v>
          </cell>
          <cell r="F196">
            <v>58</v>
          </cell>
          <cell r="G196">
            <v>58</v>
          </cell>
        </row>
        <row r="197">
          <cell r="B197">
            <v>3098</v>
          </cell>
          <cell r="C197">
            <v>58</v>
          </cell>
          <cell r="D197">
            <v>58</v>
          </cell>
          <cell r="E197">
            <v>58</v>
          </cell>
          <cell r="F197">
            <v>58</v>
          </cell>
          <cell r="G197">
            <v>58</v>
          </cell>
        </row>
        <row r="198">
          <cell r="B198">
            <v>3115</v>
          </cell>
          <cell r="C198">
            <v>58</v>
          </cell>
          <cell r="D198">
            <v>58</v>
          </cell>
          <cell r="E198">
            <v>58</v>
          </cell>
          <cell r="F198">
            <v>58</v>
          </cell>
          <cell r="G198">
            <v>58</v>
          </cell>
        </row>
        <row r="199">
          <cell r="B199">
            <v>3122</v>
          </cell>
          <cell r="C199">
            <v>58</v>
          </cell>
          <cell r="D199">
            <v>58</v>
          </cell>
          <cell r="E199">
            <v>58</v>
          </cell>
          <cell r="F199">
            <v>58</v>
          </cell>
          <cell r="G199">
            <v>58</v>
          </cell>
        </row>
        <row r="200">
          <cell r="B200">
            <v>3125</v>
          </cell>
          <cell r="C200">
            <v>58</v>
          </cell>
          <cell r="D200">
            <v>55</v>
          </cell>
          <cell r="E200">
            <v>57</v>
          </cell>
          <cell r="F200">
            <v>57</v>
          </cell>
          <cell r="G200">
            <v>58</v>
          </cell>
        </row>
        <row r="201">
          <cell r="B201">
            <v>3145</v>
          </cell>
          <cell r="C201">
            <v>58</v>
          </cell>
          <cell r="D201">
            <v>50</v>
          </cell>
          <cell r="E201">
            <v>53</v>
          </cell>
          <cell r="F201">
            <v>57</v>
          </cell>
          <cell r="G201">
            <v>58</v>
          </cell>
        </row>
        <row r="202">
          <cell r="B202">
            <v>3192</v>
          </cell>
          <cell r="C202">
            <v>58</v>
          </cell>
          <cell r="D202">
            <v>36</v>
          </cell>
          <cell r="E202">
            <v>40</v>
          </cell>
          <cell r="F202">
            <v>49</v>
          </cell>
          <cell r="G202">
            <v>58</v>
          </cell>
        </row>
        <row r="203">
          <cell r="B203">
            <v>3197</v>
          </cell>
          <cell r="C203">
            <v>58</v>
          </cell>
          <cell r="D203">
            <v>55</v>
          </cell>
          <cell r="E203">
            <v>57</v>
          </cell>
          <cell r="F203">
            <v>57</v>
          </cell>
          <cell r="G203">
            <v>58</v>
          </cell>
        </row>
        <row r="204">
          <cell r="B204">
            <v>3204</v>
          </cell>
          <cell r="C204">
            <v>57</v>
          </cell>
          <cell r="D204">
            <v>53</v>
          </cell>
          <cell r="E204">
            <v>56</v>
          </cell>
          <cell r="F204">
            <v>57</v>
          </cell>
          <cell r="G204">
            <v>57</v>
          </cell>
        </row>
        <row r="205">
          <cell r="B205">
            <v>3205</v>
          </cell>
          <cell r="C205">
            <v>58</v>
          </cell>
          <cell r="D205">
            <v>38</v>
          </cell>
          <cell r="E205">
            <v>50</v>
          </cell>
          <cell r="F205">
            <v>54</v>
          </cell>
          <cell r="G205">
            <v>58</v>
          </cell>
        </row>
        <row r="206">
          <cell r="B206">
            <v>3206</v>
          </cell>
          <cell r="C206">
            <v>58</v>
          </cell>
          <cell r="D206">
            <v>42</v>
          </cell>
          <cell r="E206">
            <v>57</v>
          </cell>
          <cell r="F206">
            <v>56</v>
          </cell>
          <cell r="G206">
            <v>58</v>
          </cell>
        </row>
        <row r="207">
          <cell r="B207">
            <v>3207</v>
          </cell>
          <cell r="C207">
            <v>58</v>
          </cell>
          <cell r="D207">
            <v>44</v>
          </cell>
          <cell r="E207">
            <v>43</v>
          </cell>
          <cell r="F207">
            <v>40</v>
          </cell>
          <cell r="G207">
            <v>58</v>
          </cell>
        </row>
        <row r="208">
          <cell r="B208">
            <v>3212</v>
          </cell>
          <cell r="C208">
            <v>58</v>
          </cell>
          <cell r="D208">
            <v>44</v>
          </cell>
          <cell r="E208">
            <v>43</v>
          </cell>
          <cell r="F208">
            <v>40</v>
          </cell>
          <cell r="G208">
            <v>58</v>
          </cell>
        </row>
        <row r="209">
          <cell r="B209">
            <v>3221</v>
          </cell>
          <cell r="C209">
            <v>62</v>
          </cell>
          <cell r="D209">
            <v>57</v>
          </cell>
          <cell r="E209">
            <v>60</v>
          </cell>
          <cell r="F209">
            <v>43</v>
          </cell>
          <cell r="G209">
            <v>62</v>
          </cell>
        </row>
        <row r="210">
          <cell r="B210">
            <v>3222</v>
          </cell>
          <cell r="C210">
            <v>58</v>
          </cell>
          <cell r="D210">
            <v>51</v>
          </cell>
          <cell r="E210">
            <v>54</v>
          </cell>
          <cell r="F210">
            <v>40</v>
          </cell>
          <cell r="G210">
            <v>58</v>
          </cell>
        </row>
        <row r="211">
          <cell r="B211">
            <v>3223</v>
          </cell>
          <cell r="C211">
            <v>61</v>
          </cell>
          <cell r="D211">
            <v>59</v>
          </cell>
          <cell r="E211">
            <v>59</v>
          </cell>
          <cell r="F211">
            <v>55</v>
          </cell>
          <cell r="G211">
            <v>61</v>
          </cell>
        </row>
        <row r="212">
          <cell r="B212">
            <v>3419</v>
          </cell>
          <cell r="C212">
            <v>44</v>
          </cell>
          <cell r="D212">
            <v>40</v>
          </cell>
          <cell r="E212">
            <v>44</v>
          </cell>
          <cell r="F212">
            <v>44</v>
          </cell>
          <cell r="G212">
            <v>44</v>
          </cell>
        </row>
        <row r="213">
          <cell r="B213">
            <v>3968</v>
          </cell>
          <cell r="C213">
            <v>58</v>
          </cell>
          <cell r="D213">
            <v>57</v>
          </cell>
          <cell r="E213">
            <v>57</v>
          </cell>
          <cell r="F213">
            <v>48</v>
          </cell>
          <cell r="G213">
            <v>58</v>
          </cell>
        </row>
        <row r="214">
          <cell r="B214">
            <v>4887</v>
          </cell>
          <cell r="C214">
            <v>58</v>
          </cell>
          <cell r="D214">
            <v>57</v>
          </cell>
          <cell r="E214">
            <v>57</v>
          </cell>
          <cell r="F214">
            <v>51</v>
          </cell>
          <cell r="G214">
            <v>58</v>
          </cell>
        </row>
        <row r="215">
          <cell r="B215">
            <v>5127</v>
          </cell>
          <cell r="C215">
            <v>58</v>
          </cell>
          <cell r="D215">
            <v>57</v>
          </cell>
          <cell r="E215">
            <v>56</v>
          </cell>
          <cell r="F215">
            <v>53</v>
          </cell>
          <cell r="G215">
            <v>58</v>
          </cell>
        </row>
        <row r="216">
          <cell r="B216">
            <v>6664</v>
          </cell>
          <cell r="C216">
            <v>58</v>
          </cell>
          <cell r="D216">
            <v>58</v>
          </cell>
          <cell r="E216">
            <v>58</v>
          </cell>
          <cell r="F216">
            <v>58</v>
          </cell>
          <cell r="G216">
            <v>58</v>
          </cell>
        </row>
        <row r="217">
          <cell r="B217">
            <v>6666</v>
          </cell>
          <cell r="C217">
            <v>56</v>
          </cell>
          <cell r="D217">
            <v>56</v>
          </cell>
          <cell r="E217">
            <v>56</v>
          </cell>
          <cell r="F217">
            <v>56</v>
          </cell>
          <cell r="G217">
            <v>56</v>
          </cell>
        </row>
        <row r="218">
          <cell r="B218">
            <v>6852</v>
          </cell>
          <cell r="C218">
            <v>52</v>
          </cell>
          <cell r="D218">
            <v>47</v>
          </cell>
          <cell r="E218">
            <v>51</v>
          </cell>
          <cell r="F218">
            <v>51</v>
          </cell>
          <cell r="G218">
            <v>52</v>
          </cell>
        </row>
        <row r="219">
          <cell r="B219">
            <v>6928</v>
          </cell>
          <cell r="C219">
            <v>61</v>
          </cell>
          <cell r="D219">
            <v>48</v>
          </cell>
          <cell r="E219">
            <v>57</v>
          </cell>
          <cell r="F219">
            <v>47</v>
          </cell>
          <cell r="G219">
            <v>61</v>
          </cell>
        </row>
        <row r="220">
          <cell r="B220">
            <v>7073</v>
          </cell>
          <cell r="C220">
            <v>57</v>
          </cell>
          <cell r="D220">
            <v>57</v>
          </cell>
          <cell r="E220">
            <v>57</v>
          </cell>
          <cell r="F220">
            <v>57</v>
          </cell>
          <cell r="G220">
            <v>57</v>
          </cell>
        </row>
        <row r="221">
          <cell r="B221">
            <v>7074</v>
          </cell>
          <cell r="C221">
            <v>57</v>
          </cell>
          <cell r="D221">
            <v>57</v>
          </cell>
          <cell r="E221">
            <v>57</v>
          </cell>
          <cell r="F221">
            <v>57</v>
          </cell>
          <cell r="G221">
            <v>57</v>
          </cell>
        </row>
        <row r="222">
          <cell r="B222">
            <v>7132</v>
          </cell>
          <cell r="C222">
            <v>57</v>
          </cell>
          <cell r="D222">
            <v>57</v>
          </cell>
          <cell r="E222">
            <v>57</v>
          </cell>
          <cell r="F222">
            <v>57</v>
          </cell>
          <cell r="G222">
            <v>57</v>
          </cell>
        </row>
        <row r="223">
          <cell r="B223">
            <v>7190</v>
          </cell>
          <cell r="C223">
            <v>57</v>
          </cell>
          <cell r="D223">
            <v>56</v>
          </cell>
          <cell r="E223">
            <v>57</v>
          </cell>
          <cell r="F223">
            <v>57</v>
          </cell>
          <cell r="G223">
            <v>57</v>
          </cell>
        </row>
        <row r="224">
          <cell r="B224">
            <v>7215</v>
          </cell>
          <cell r="C224">
            <v>57</v>
          </cell>
          <cell r="D224">
            <v>55</v>
          </cell>
          <cell r="E224">
            <v>57</v>
          </cell>
          <cell r="F224">
            <v>57</v>
          </cell>
          <cell r="G224">
            <v>57</v>
          </cell>
        </row>
        <row r="225">
          <cell r="B225">
            <v>7216</v>
          </cell>
          <cell r="C225">
            <v>57</v>
          </cell>
          <cell r="D225">
            <v>51</v>
          </cell>
          <cell r="E225">
            <v>57</v>
          </cell>
          <cell r="F225">
            <v>56</v>
          </cell>
          <cell r="G225">
            <v>57</v>
          </cell>
        </row>
        <row r="226">
          <cell r="B226">
            <v>7222</v>
          </cell>
          <cell r="C226">
            <v>58</v>
          </cell>
          <cell r="D226">
            <v>54</v>
          </cell>
          <cell r="E226">
            <v>58</v>
          </cell>
          <cell r="F226">
            <v>57</v>
          </cell>
          <cell r="G226">
            <v>58</v>
          </cell>
        </row>
        <row r="227">
          <cell r="B227">
            <v>7223</v>
          </cell>
          <cell r="C227">
            <v>58</v>
          </cell>
          <cell r="D227">
            <v>57</v>
          </cell>
          <cell r="E227">
            <v>58</v>
          </cell>
          <cell r="F227">
            <v>56</v>
          </cell>
          <cell r="G227">
            <v>58</v>
          </cell>
        </row>
        <row r="228">
          <cell r="B228">
            <v>7258</v>
          </cell>
          <cell r="C228">
            <v>58</v>
          </cell>
          <cell r="D228">
            <v>56</v>
          </cell>
          <cell r="E228">
            <v>57</v>
          </cell>
          <cell r="F228">
            <v>55</v>
          </cell>
          <cell r="G228">
            <v>58</v>
          </cell>
        </row>
        <row r="229">
          <cell r="B229">
            <v>7259</v>
          </cell>
          <cell r="C229">
            <v>58</v>
          </cell>
          <cell r="D229">
            <v>57</v>
          </cell>
          <cell r="E229">
            <v>58</v>
          </cell>
          <cell r="F229">
            <v>57</v>
          </cell>
          <cell r="G229">
            <v>58</v>
          </cell>
        </row>
        <row r="230">
          <cell r="B230">
            <v>7260</v>
          </cell>
          <cell r="C230">
            <v>57</v>
          </cell>
          <cell r="D230">
            <v>57</v>
          </cell>
          <cell r="E230">
            <v>57</v>
          </cell>
          <cell r="F230">
            <v>57</v>
          </cell>
          <cell r="G230">
            <v>57</v>
          </cell>
        </row>
        <row r="231">
          <cell r="B231">
            <v>7303</v>
          </cell>
          <cell r="C231">
            <v>57</v>
          </cell>
          <cell r="D231">
            <v>57</v>
          </cell>
          <cell r="E231">
            <v>57</v>
          </cell>
          <cell r="F231">
            <v>57</v>
          </cell>
          <cell r="G231">
            <v>57</v>
          </cell>
        </row>
        <row r="232">
          <cell r="B232">
            <v>7310</v>
          </cell>
          <cell r="C232">
            <v>57</v>
          </cell>
          <cell r="D232">
            <v>57</v>
          </cell>
          <cell r="E232">
            <v>57</v>
          </cell>
          <cell r="F232">
            <v>57</v>
          </cell>
          <cell r="G232">
            <v>57</v>
          </cell>
        </row>
        <row r="233">
          <cell r="B233">
            <v>7373</v>
          </cell>
          <cell r="C233">
            <v>53</v>
          </cell>
          <cell r="D233">
            <v>43</v>
          </cell>
          <cell r="E233">
            <v>49</v>
          </cell>
          <cell r="F233">
            <v>45</v>
          </cell>
          <cell r="G233">
            <v>53</v>
          </cell>
        </row>
        <row r="234">
          <cell r="B234">
            <v>7374</v>
          </cell>
          <cell r="C234">
            <v>62</v>
          </cell>
          <cell r="D234">
            <v>54</v>
          </cell>
          <cell r="E234">
            <v>61</v>
          </cell>
          <cell r="F234">
            <v>62</v>
          </cell>
          <cell r="G234">
            <v>63</v>
          </cell>
        </row>
        <row r="235">
          <cell r="B235">
            <v>7375</v>
          </cell>
          <cell r="C235">
            <v>58</v>
          </cell>
          <cell r="D235">
            <v>57</v>
          </cell>
          <cell r="E235">
            <v>57</v>
          </cell>
          <cell r="F235">
            <v>42</v>
          </cell>
          <cell r="G235">
            <v>58</v>
          </cell>
        </row>
        <row r="236">
          <cell r="B236">
            <v>7376</v>
          </cell>
          <cell r="C236">
            <v>57</v>
          </cell>
          <cell r="D236">
            <v>56</v>
          </cell>
          <cell r="E236">
            <v>56</v>
          </cell>
          <cell r="F236">
            <v>51</v>
          </cell>
          <cell r="G236">
            <v>57</v>
          </cell>
        </row>
        <row r="237">
          <cell r="B237">
            <v>7377</v>
          </cell>
          <cell r="C237">
            <v>57</v>
          </cell>
          <cell r="D237">
            <v>56</v>
          </cell>
          <cell r="E237">
            <v>56</v>
          </cell>
          <cell r="F237">
            <v>48</v>
          </cell>
          <cell r="G237">
            <v>57</v>
          </cell>
        </row>
        <row r="238">
          <cell r="B238">
            <v>7380</v>
          </cell>
          <cell r="C238">
            <v>57</v>
          </cell>
          <cell r="D238">
            <v>57</v>
          </cell>
          <cell r="E238">
            <v>57</v>
          </cell>
          <cell r="F238">
            <v>45</v>
          </cell>
          <cell r="G238">
            <v>57</v>
          </cell>
        </row>
        <row r="239">
          <cell r="B239">
            <v>7430</v>
          </cell>
          <cell r="C239">
            <v>62</v>
          </cell>
          <cell r="D239">
            <v>57</v>
          </cell>
          <cell r="E239">
            <v>60</v>
          </cell>
          <cell r="F239">
            <v>51</v>
          </cell>
          <cell r="G239">
            <v>62</v>
          </cell>
        </row>
        <row r="240">
          <cell r="B240">
            <v>7442</v>
          </cell>
          <cell r="C240">
            <v>58</v>
          </cell>
          <cell r="D240">
            <v>37</v>
          </cell>
          <cell r="E240">
            <v>57</v>
          </cell>
          <cell r="F240">
            <v>57</v>
          </cell>
          <cell r="G240">
            <v>58</v>
          </cell>
        </row>
        <row r="241">
          <cell r="B241">
            <v>7470</v>
          </cell>
          <cell r="C241">
            <v>57</v>
          </cell>
          <cell r="D241">
            <v>57</v>
          </cell>
          <cell r="E241">
            <v>57</v>
          </cell>
          <cell r="F241">
            <v>44</v>
          </cell>
          <cell r="G241">
            <v>57</v>
          </cell>
        </row>
        <row r="242">
          <cell r="B242">
            <v>7492</v>
          </cell>
          <cell r="C242">
            <v>57</v>
          </cell>
          <cell r="D242">
            <v>57</v>
          </cell>
          <cell r="E242">
            <v>57</v>
          </cell>
          <cell r="F242">
            <v>57</v>
          </cell>
          <cell r="G242">
            <v>57</v>
          </cell>
        </row>
        <row r="243">
          <cell r="B243">
            <v>7497</v>
          </cell>
          <cell r="C243">
            <v>62</v>
          </cell>
          <cell r="D243">
            <v>57</v>
          </cell>
          <cell r="E243">
            <v>60</v>
          </cell>
          <cell r="F243">
            <v>51</v>
          </cell>
          <cell r="G243">
            <v>62</v>
          </cell>
        </row>
        <row r="244">
          <cell r="B244">
            <v>7499</v>
          </cell>
          <cell r="C244">
            <v>58</v>
          </cell>
          <cell r="D244">
            <v>53</v>
          </cell>
          <cell r="E244">
            <v>57</v>
          </cell>
          <cell r="F244">
            <v>57</v>
          </cell>
          <cell r="G244">
            <v>58</v>
          </cell>
        </row>
        <row r="245">
          <cell r="B245">
            <v>7501</v>
          </cell>
          <cell r="C245">
            <v>57</v>
          </cell>
          <cell r="D245">
            <v>24</v>
          </cell>
          <cell r="E245">
            <v>48</v>
          </cell>
          <cell r="F245">
            <v>51</v>
          </cell>
          <cell r="G245">
            <v>58</v>
          </cell>
        </row>
        <row r="246">
          <cell r="B246">
            <v>7505</v>
          </cell>
          <cell r="C246">
            <v>61</v>
          </cell>
          <cell r="D246">
            <v>61</v>
          </cell>
          <cell r="E246">
            <v>61</v>
          </cell>
          <cell r="F246">
            <v>57</v>
          </cell>
          <cell r="G246">
            <v>61</v>
          </cell>
        </row>
        <row r="247">
          <cell r="B247">
            <v>7506</v>
          </cell>
          <cell r="C247">
            <v>62</v>
          </cell>
          <cell r="D247">
            <v>44</v>
          </cell>
          <cell r="E247">
            <v>53</v>
          </cell>
          <cell r="F247">
            <v>55</v>
          </cell>
          <cell r="G247">
            <v>62</v>
          </cell>
        </row>
        <row r="248">
          <cell r="B248">
            <v>7514</v>
          </cell>
          <cell r="C248">
            <v>58</v>
          </cell>
          <cell r="D248">
            <v>58</v>
          </cell>
          <cell r="E248">
            <v>58</v>
          </cell>
          <cell r="F248">
            <v>57</v>
          </cell>
          <cell r="G248">
            <v>58</v>
          </cell>
        </row>
        <row r="249">
          <cell r="B249">
            <v>7525</v>
          </cell>
          <cell r="C249">
            <v>57</v>
          </cell>
          <cell r="D249">
            <v>57</v>
          </cell>
          <cell r="E249">
            <v>57</v>
          </cell>
          <cell r="F249">
            <v>57</v>
          </cell>
          <cell r="G249">
            <v>57</v>
          </cell>
        </row>
        <row r="250">
          <cell r="B250">
            <v>7526</v>
          </cell>
          <cell r="C250">
            <v>58</v>
          </cell>
          <cell r="D250">
            <v>57</v>
          </cell>
          <cell r="E250">
            <v>57</v>
          </cell>
          <cell r="F250">
            <v>57</v>
          </cell>
          <cell r="G250">
            <v>58</v>
          </cell>
        </row>
        <row r="251">
          <cell r="B251">
            <v>7545</v>
          </cell>
          <cell r="C251">
            <v>62</v>
          </cell>
          <cell r="D251">
            <v>62</v>
          </cell>
          <cell r="E251">
            <v>62</v>
          </cell>
          <cell r="F251">
            <v>62</v>
          </cell>
          <cell r="G251">
            <v>62</v>
          </cell>
        </row>
        <row r="252">
          <cell r="B252">
            <v>7630</v>
          </cell>
          <cell r="C252">
            <v>56</v>
          </cell>
          <cell r="D252">
            <v>55</v>
          </cell>
          <cell r="E252">
            <v>56</v>
          </cell>
          <cell r="F252">
            <v>56</v>
          </cell>
          <cell r="G252">
            <v>56</v>
          </cell>
        </row>
        <row r="253">
          <cell r="B253">
            <v>7636</v>
          </cell>
          <cell r="C253">
            <v>57</v>
          </cell>
          <cell r="D253">
            <v>57</v>
          </cell>
          <cell r="E253">
            <v>57</v>
          </cell>
          <cell r="F253">
            <v>52</v>
          </cell>
          <cell r="G253">
            <v>57</v>
          </cell>
        </row>
        <row r="254">
          <cell r="B254">
            <v>7664</v>
          </cell>
          <cell r="C254">
            <v>58</v>
          </cell>
          <cell r="D254">
            <v>48</v>
          </cell>
          <cell r="E254">
            <v>57</v>
          </cell>
          <cell r="F254">
            <v>56</v>
          </cell>
          <cell r="G254">
            <v>58</v>
          </cell>
        </row>
        <row r="255">
          <cell r="B255">
            <v>7665</v>
          </cell>
          <cell r="C255">
            <v>58</v>
          </cell>
          <cell r="D255">
            <v>52</v>
          </cell>
          <cell r="E255">
            <v>57</v>
          </cell>
          <cell r="F255">
            <v>57</v>
          </cell>
          <cell r="G255">
            <v>58</v>
          </cell>
        </row>
        <row r="256">
          <cell r="B256">
            <v>7666</v>
          </cell>
          <cell r="C256">
            <v>57</v>
          </cell>
          <cell r="D256">
            <v>39</v>
          </cell>
          <cell r="E256">
            <v>56</v>
          </cell>
          <cell r="F256">
            <v>57</v>
          </cell>
          <cell r="G256">
            <v>57</v>
          </cell>
        </row>
        <row r="257">
          <cell r="B257">
            <v>7699</v>
          </cell>
          <cell r="C257">
            <v>57</v>
          </cell>
          <cell r="D257">
            <v>32</v>
          </cell>
          <cell r="E257">
            <v>56</v>
          </cell>
          <cell r="F257">
            <v>45</v>
          </cell>
          <cell r="G257">
            <v>57</v>
          </cell>
        </row>
        <row r="258">
          <cell r="B258">
            <v>7716</v>
          </cell>
          <cell r="C258">
            <v>58</v>
          </cell>
          <cell r="D258">
            <v>57</v>
          </cell>
          <cell r="E258">
            <v>58</v>
          </cell>
          <cell r="F258">
            <v>58</v>
          </cell>
          <cell r="G258">
            <v>58</v>
          </cell>
        </row>
        <row r="259">
          <cell r="B259">
            <v>7723</v>
          </cell>
          <cell r="C259">
            <v>58</v>
          </cell>
          <cell r="D259">
            <v>47</v>
          </cell>
          <cell r="E259">
            <v>56</v>
          </cell>
          <cell r="F259">
            <v>56</v>
          </cell>
          <cell r="G259">
            <v>58</v>
          </cell>
        </row>
        <row r="260">
          <cell r="B260">
            <v>7724</v>
          </cell>
          <cell r="C260">
            <v>31</v>
          </cell>
          <cell r="D260">
            <v>30</v>
          </cell>
          <cell r="E260">
            <v>31</v>
          </cell>
          <cell r="F260">
            <v>31</v>
          </cell>
          <cell r="G260">
            <v>31</v>
          </cell>
        </row>
        <row r="261">
          <cell r="B261">
            <v>7725</v>
          </cell>
          <cell r="C261">
            <v>31</v>
          </cell>
          <cell r="D261">
            <v>30</v>
          </cell>
          <cell r="E261">
            <v>31</v>
          </cell>
          <cell r="F261">
            <v>31</v>
          </cell>
          <cell r="G261">
            <v>31</v>
          </cell>
        </row>
        <row r="262">
          <cell r="B262">
            <v>7772</v>
          </cell>
          <cell r="C262">
            <v>58</v>
          </cell>
          <cell r="D262">
            <v>57</v>
          </cell>
          <cell r="E262">
            <v>57</v>
          </cell>
          <cell r="F262">
            <v>42</v>
          </cell>
          <cell r="G262">
            <v>58</v>
          </cell>
        </row>
        <row r="263">
          <cell r="B263">
            <v>7872</v>
          </cell>
          <cell r="C263">
            <v>58</v>
          </cell>
          <cell r="D263">
            <v>53</v>
          </cell>
          <cell r="E263">
            <v>57</v>
          </cell>
          <cell r="F263">
            <v>57</v>
          </cell>
          <cell r="G263">
            <v>58</v>
          </cell>
        </row>
        <row r="264">
          <cell r="B264">
            <v>7873</v>
          </cell>
          <cell r="C264">
            <v>58</v>
          </cell>
          <cell r="D264">
            <v>44</v>
          </cell>
          <cell r="E264">
            <v>49</v>
          </cell>
          <cell r="F264">
            <v>55</v>
          </cell>
          <cell r="G264">
            <v>58</v>
          </cell>
        </row>
        <row r="265">
          <cell r="B265">
            <v>7874</v>
          </cell>
          <cell r="C265">
            <v>55</v>
          </cell>
          <cell r="D265">
            <v>54</v>
          </cell>
          <cell r="E265">
            <v>54</v>
          </cell>
          <cell r="F265">
            <v>53</v>
          </cell>
          <cell r="G265">
            <v>55</v>
          </cell>
        </row>
        <row r="266">
          <cell r="B266">
            <v>7963</v>
          </cell>
          <cell r="C266">
            <v>58</v>
          </cell>
          <cell r="D266">
            <v>37</v>
          </cell>
          <cell r="E266">
            <v>36</v>
          </cell>
          <cell r="F266">
            <v>40</v>
          </cell>
          <cell r="G266">
            <v>58</v>
          </cell>
        </row>
        <row r="267">
          <cell r="B267">
            <v>8022</v>
          </cell>
          <cell r="C267">
            <v>58</v>
          </cell>
          <cell r="D267">
            <v>50</v>
          </cell>
          <cell r="E267">
            <v>53</v>
          </cell>
          <cell r="F267">
            <v>52</v>
          </cell>
          <cell r="G267">
            <v>58</v>
          </cell>
        </row>
        <row r="268">
          <cell r="B268">
            <v>8042</v>
          </cell>
          <cell r="C268">
            <v>58</v>
          </cell>
          <cell r="D268">
            <v>41</v>
          </cell>
          <cell r="E268">
            <v>45</v>
          </cell>
          <cell r="F268">
            <v>41</v>
          </cell>
          <cell r="G268">
            <v>58</v>
          </cell>
        </row>
        <row r="269">
          <cell r="B269">
            <v>8054</v>
          </cell>
          <cell r="C269">
            <v>57</v>
          </cell>
          <cell r="D269">
            <v>37</v>
          </cell>
          <cell r="E269">
            <v>47</v>
          </cell>
          <cell r="F269">
            <v>41</v>
          </cell>
          <cell r="G269">
            <v>57</v>
          </cell>
        </row>
        <row r="270">
          <cell r="B270">
            <v>8056</v>
          </cell>
          <cell r="C270">
            <v>58</v>
          </cell>
          <cell r="D270">
            <v>38</v>
          </cell>
          <cell r="E270">
            <v>44</v>
          </cell>
          <cell r="F270">
            <v>38</v>
          </cell>
          <cell r="G270">
            <v>58</v>
          </cell>
        </row>
        <row r="271">
          <cell r="B271">
            <v>8057</v>
          </cell>
          <cell r="C271">
            <v>58</v>
          </cell>
          <cell r="D271">
            <v>40</v>
          </cell>
          <cell r="E271">
            <v>43</v>
          </cell>
          <cell r="F271">
            <v>40</v>
          </cell>
          <cell r="G271">
            <v>58</v>
          </cell>
        </row>
        <row r="272">
          <cell r="B272">
            <v>8058</v>
          </cell>
          <cell r="C272">
            <v>58</v>
          </cell>
          <cell r="D272">
            <v>51</v>
          </cell>
          <cell r="E272">
            <v>50</v>
          </cell>
          <cell r="F272">
            <v>48</v>
          </cell>
          <cell r="G272">
            <v>58</v>
          </cell>
        </row>
        <row r="273">
          <cell r="B273">
            <v>8059</v>
          </cell>
          <cell r="C273">
            <v>58</v>
          </cell>
          <cell r="D273">
            <v>53</v>
          </cell>
          <cell r="E273">
            <v>54</v>
          </cell>
          <cell r="F273">
            <v>53</v>
          </cell>
          <cell r="G273">
            <v>58</v>
          </cell>
        </row>
        <row r="274">
          <cell r="B274">
            <v>8060</v>
          </cell>
          <cell r="C274">
            <v>58</v>
          </cell>
          <cell r="D274">
            <v>46</v>
          </cell>
          <cell r="E274">
            <v>48</v>
          </cell>
          <cell r="F274">
            <v>54</v>
          </cell>
          <cell r="G274">
            <v>58</v>
          </cell>
        </row>
        <row r="275">
          <cell r="B275">
            <v>8102</v>
          </cell>
          <cell r="C275">
            <v>58</v>
          </cell>
          <cell r="D275">
            <v>58</v>
          </cell>
          <cell r="E275">
            <v>58</v>
          </cell>
          <cell r="F275">
            <v>58</v>
          </cell>
          <cell r="G275">
            <v>58</v>
          </cell>
        </row>
        <row r="276">
          <cell r="B276">
            <v>8103</v>
          </cell>
          <cell r="C276">
            <v>58</v>
          </cell>
          <cell r="D276">
            <v>34</v>
          </cell>
          <cell r="E276">
            <v>55</v>
          </cell>
          <cell r="F276">
            <v>56</v>
          </cell>
          <cell r="G276">
            <v>58</v>
          </cell>
        </row>
        <row r="277">
          <cell r="B277">
            <v>8185</v>
          </cell>
          <cell r="C277">
            <v>58</v>
          </cell>
          <cell r="D277">
            <v>58</v>
          </cell>
          <cell r="E277">
            <v>58</v>
          </cell>
          <cell r="F277">
            <v>58</v>
          </cell>
          <cell r="G277">
            <v>58</v>
          </cell>
        </row>
        <row r="278">
          <cell r="B278">
            <v>8218</v>
          </cell>
          <cell r="C278">
            <v>58</v>
          </cell>
          <cell r="D278">
            <v>58</v>
          </cell>
          <cell r="E278">
            <v>58</v>
          </cell>
          <cell r="F278">
            <v>58</v>
          </cell>
          <cell r="G278">
            <v>58</v>
          </cell>
        </row>
        <row r="279">
          <cell r="B279">
            <v>8337</v>
          </cell>
          <cell r="C279">
            <v>58</v>
          </cell>
          <cell r="D279">
            <v>57</v>
          </cell>
          <cell r="E279">
            <v>56</v>
          </cell>
          <cell r="F279">
            <v>51</v>
          </cell>
          <cell r="G279">
            <v>58</v>
          </cell>
        </row>
        <row r="280">
          <cell r="B280">
            <v>8339</v>
          </cell>
          <cell r="C280">
            <v>58</v>
          </cell>
          <cell r="D280">
            <v>53</v>
          </cell>
          <cell r="E280">
            <v>57</v>
          </cell>
          <cell r="F280">
            <v>57</v>
          </cell>
          <cell r="G280">
            <v>58</v>
          </cell>
        </row>
        <row r="281">
          <cell r="B281">
            <v>8353</v>
          </cell>
          <cell r="C281">
            <v>55</v>
          </cell>
          <cell r="D281">
            <v>55</v>
          </cell>
          <cell r="E281">
            <v>55</v>
          </cell>
          <cell r="F281">
            <v>55</v>
          </cell>
          <cell r="G281">
            <v>55</v>
          </cell>
        </row>
        <row r="282">
          <cell r="B282">
            <v>8647</v>
          </cell>
          <cell r="C282">
            <v>58</v>
          </cell>
          <cell r="D282">
            <v>43</v>
          </cell>
          <cell r="E282">
            <v>57</v>
          </cell>
          <cell r="F282">
            <v>58</v>
          </cell>
          <cell r="G282">
            <v>58</v>
          </cell>
        </row>
        <row r="283">
          <cell r="B283">
            <v>8720</v>
          </cell>
          <cell r="C283">
            <v>58</v>
          </cell>
          <cell r="D283">
            <v>58</v>
          </cell>
          <cell r="E283">
            <v>58</v>
          </cell>
          <cell r="F283">
            <v>55</v>
          </cell>
          <cell r="G283">
            <v>58</v>
          </cell>
        </row>
        <row r="284">
          <cell r="B284">
            <v>8768</v>
          </cell>
          <cell r="C284">
            <v>58</v>
          </cell>
          <cell r="D284">
            <v>53</v>
          </cell>
          <cell r="E284">
            <v>42</v>
          </cell>
          <cell r="F284">
            <v>34</v>
          </cell>
          <cell r="G284">
            <v>58</v>
          </cell>
        </row>
        <row r="285">
          <cell r="B285">
            <v>8769</v>
          </cell>
          <cell r="C285">
            <v>57</v>
          </cell>
          <cell r="D285">
            <v>33</v>
          </cell>
          <cell r="E285">
            <v>44</v>
          </cell>
          <cell r="F285">
            <v>55</v>
          </cell>
          <cell r="G285">
            <v>58</v>
          </cell>
        </row>
        <row r="286">
          <cell r="B286">
            <v>8770</v>
          </cell>
          <cell r="C286">
            <v>58</v>
          </cell>
          <cell r="D286">
            <v>50</v>
          </cell>
          <cell r="E286">
            <v>49</v>
          </cell>
          <cell r="F286">
            <v>35</v>
          </cell>
          <cell r="G286">
            <v>58</v>
          </cell>
        </row>
        <row r="287">
          <cell r="B287">
            <v>8771</v>
          </cell>
          <cell r="C287">
            <v>57</v>
          </cell>
          <cell r="D287">
            <v>34</v>
          </cell>
          <cell r="E287">
            <v>43</v>
          </cell>
          <cell r="F287">
            <v>53</v>
          </cell>
          <cell r="G287">
            <v>58</v>
          </cell>
        </row>
        <row r="288">
          <cell r="B288">
            <v>8772</v>
          </cell>
          <cell r="C288">
            <v>57</v>
          </cell>
          <cell r="D288">
            <v>31</v>
          </cell>
          <cell r="E288">
            <v>49</v>
          </cell>
          <cell r="F288">
            <v>53</v>
          </cell>
          <cell r="G288">
            <v>58</v>
          </cell>
        </row>
        <row r="289">
          <cell r="B289">
            <v>8773</v>
          </cell>
          <cell r="C289">
            <v>57</v>
          </cell>
          <cell r="D289">
            <v>34</v>
          </cell>
          <cell r="E289">
            <v>51</v>
          </cell>
          <cell r="F289">
            <v>55</v>
          </cell>
          <cell r="G289">
            <v>58</v>
          </cell>
        </row>
        <row r="290">
          <cell r="B290">
            <v>8774</v>
          </cell>
          <cell r="C290">
            <v>58</v>
          </cell>
          <cell r="D290">
            <v>43</v>
          </cell>
          <cell r="E290">
            <v>56</v>
          </cell>
          <cell r="F290">
            <v>57</v>
          </cell>
          <cell r="G290">
            <v>58</v>
          </cell>
        </row>
        <row r="291">
          <cell r="B291">
            <v>8775</v>
          </cell>
          <cell r="C291">
            <v>58</v>
          </cell>
          <cell r="D291">
            <v>49</v>
          </cell>
          <cell r="E291">
            <v>57</v>
          </cell>
          <cell r="F291">
            <v>57</v>
          </cell>
          <cell r="G291">
            <v>58</v>
          </cell>
        </row>
        <row r="292">
          <cell r="B292">
            <v>8776</v>
          </cell>
          <cell r="C292">
            <v>58</v>
          </cell>
          <cell r="D292">
            <v>49</v>
          </cell>
          <cell r="E292">
            <v>49</v>
          </cell>
          <cell r="F292">
            <v>35</v>
          </cell>
          <cell r="G292">
            <v>58</v>
          </cell>
        </row>
        <row r="293">
          <cell r="B293">
            <v>8777</v>
          </cell>
          <cell r="C293">
            <v>62</v>
          </cell>
          <cell r="D293">
            <v>53</v>
          </cell>
          <cell r="E293">
            <v>61</v>
          </cell>
          <cell r="F293">
            <v>47</v>
          </cell>
          <cell r="G293">
            <v>62</v>
          </cell>
        </row>
        <row r="294">
          <cell r="B294">
            <v>8778</v>
          </cell>
          <cell r="C294">
            <v>62</v>
          </cell>
          <cell r="D294">
            <v>56</v>
          </cell>
          <cell r="E294">
            <v>61</v>
          </cell>
          <cell r="F294">
            <v>50</v>
          </cell>
          <cell r="G294">
            <v>62</v>
          </cell>
        </row>
        <row r="295">
          <cell r="B295">
            <v>8780</v>
          </cell>
          <cell r="C295">
            <v>62</v>
          </cell>
          <cell r="D295">
            <v>56</v>
          </cell>
          <cell r="E295">
            <v>62</v>
          </cell>
          <cell r="F295">
            <v>55</v>
          </cell>
          <cell r="G295">
            <v>62</v>
          </cell>
        </row>
        <row r="296">
          <cell r="B296">
            <v>8781</v>
          </cell>
          <cell r="C296">
            <v>63</v>
          </cell>
          <cell r="D296">
            <v>50</v>
          </cell>
          <cell r="E296">
            <v>62</v>
          </cell>
          <cell r="F296">
            <v>60</v>
          </cell>
          <cell r="G296">
            <v>63</v>
          </cell>
        </row>
        <row r="297">
          <cell r="B297">
            <v>8784</v>
          </cell>
          <cell r="C297">
            <v>62</v>
          </cell>
          <cell r="D297">
            <v>37</v>
          </cell>
          <cell r="E297">
            <v>53</v>
          </cell>
          <cell r="F297">
            <v>46</v>
          </cell>
          <cell r="G297">
            <v>62</v>
          </cell>
        </row>
        <row r="298">
          <cell r="B298">
            <v>8785</v>
          </cell>
          <cell r="C298">
            <v>62</v>
          </cell>
          <cell r="D298">
            <v>42</v>
          </cell>
          <cell r="E298">
            <v>57</v>
          </cell>
          <cell r="F298">
            <v>51</v>
          </cell>
          <cell r="G298">
            <v>62</v>
          </cell>
        </row>
        <row r="299">
          <cell r="B299">
            <v>8786</v>
          </cell>
          <cell r="C299">
            <v>62</v>
          </cell>
          <cell r="D299">
            <v>50</v>
          </cell>
          <cell r="E299">
            <v>59</v>
          </cell>
          <cell r="F299">
            <v>52</v>
          </cell>
          <cell r="G299">
            <v>62</v>
          </cell>
        </row>
        <row r="300">
          <cell r="B300">
            <v>8787</v>
          </cell>
          <cell r="C300">
            <v>62</v>
          </cell>
          <cell r="D300">
            <v>47</v>
          </cell>
          <cell r="E300">
            <v>57</v>
          </cell>
          <cell r="F300">
            <v>48</v>
          </cell>
          <cell r="G300">
            <v>62</v>
          </cell>
        </row>
        <row r="301">
          <cell r="B301">
            <v>8788</v>
          </cell>
          <cell r="C301">
            <v>62</v>
          </cell>
          <cell r="D301">
            <v>52</v>
          </cell>
          <cell r="E301">
            <v>59</v>
          </cell>
          <cell r="F301">
            <v>52</v>
          </cell>
          <cell r="G301">
            <v>62</v>
          </cell>
        </row>
        <row r="302">
          <cell r="B302">
            <v>8789</v>
          </cell>
          <cell r="C302">
            <v>62</v>
          </cell>
          <cell r="D302">
            <v>48</v>
          </cell>
          <cell r="E302">
            <v>59</v>
          </cell>
          <cell r="F302">
            <v>51</v>
          </cell>
          <cell r="G302">
            <v>62</v>
          </cell>
        </row>
        <row r="303">
          <cell r="B303">
            <v>8790</v>
          </cell>
          <cell r="C303">
            <v>62</v>
          </cell>
          <cell r="D303">
            <v>42</v>
          </cell>
          <cell r="E303">
            <v>56</v>
          </cell>
          <cell r="F303">
            <v>49</v>
          </cell>
          <cell r="G303">
            <v>62</v>
          </cell>
        </row>
        <row r="304">
          <cell r="B304">
            <v>8791</v>
          </cell>
          <cell r="C304">
            <v>62</v>
          </cell>
          <cell r="D304">
            <v>46</v>
          </cell>
          <cell r="E304">
            <v>58</v>
          </cell>
          <cell r="F304">
            <v>48</v>
          </cell>
          <cell r="G304">
            <v>62</v>
          </cell>
        </row>
        <row r="305">
          <cell r="B305">
            <v>8792</v>
          </cell>
          <cell r="C305">
            <v>62</v>
          </cell>
          <cell r="D305">
            <v>47</v>
          </cell>
          <cell r="E305">
            <v>59</v>
          </cell>
          <cell r="F305">
            <v>53</v>
          </cell>
          <cell r="G305">
            <v>62</v>
          </cell>
        </row>
        <row r="306">
          <cell r="B306">
            <v>8793</v>
          </cell>
          <cell r="C306">
            <v>62</v>
          </cell>
          <cell r="D306">
            <v>55</v>
          </cell>
          <cell r="E306">
            <v>60</v>
          </cell>
          <cell r="F306">
            <v>55</v>
          </cell>
          <cell r="G306">
            <v>62</v>
          </cell>
        </row>
        <row r="307">
          <cell r="B307">
            <v>8794</v>
          </cell>
          <cell r="C307">
            <v>61</v>
          </cell>
          <cell r="D307">
            <v>52</v>
          </cell>
          <cell r="E307">
            <v>60</v>
          </cell>
          <cell r="F307">
            <v>56</v>
          </cell>
          <cell r="G307">
            <v>61</v>
          </cell>
        </row>
        <row r="308">
          <cell r="B308">
            <v>8797</v>
          </cell>
          <cell r="C308">
            <v>62</v>
          </cell>
          <cell r="D308">
            <v>52</v>
          </cell>
          <cell r="E308">
            <v>58</v>
          </cell>
          <cell r="F308">
            <v>56</v>
          </cell>
          <cell r="G308">
            <v>62</v>
          </cell>
        </row>
        <row r="309">
          <cell r="B309">
            <v>8802</v>
          </cell>
          <cell r="C309">
            <v>53</v>
          </cell>
          <cell r="D309">
            <v>43</v>
          </cell>
          <cell r="E309">
            <v>53</v>
          </cell>
          <cell r="F309">
            <v>50</v>
          </cell>
          <cell r="G309">
            <v>53</v>
          </cell>
        </row>
        <row r="310">
          <cell r="B310">
            <v>8803</v>
          </cell>
          <cell r="C310">
            <v>53</v>
          </cell>
          <cell r="D310">
            <v>46</v>
          </cell>
          <cell r="E310">
            <v>52</v>
          </cell>
          <cell r="F310">
            <v>50</v>
          </cell>
          <cell r="G310">
            <v>53</v>
          </cell>
        </row>
        <row r="311">
          <cell r="B311">
            <v>8804</v>
          </cell>
          <cell r="C311">
            <v>53</v>
          </cell>
          <cell r="D311">
            <v>42</v>
          </cell>
          <cell r="E311">
            <v>46</v>
          </cell>
          <cell r="F311">
            <v>38</v>
          </cell>
          <cell r="G311">
            <v>53</v>
          </cell>
        </row>
        <row r="312">
          <cell r="B312">
            <v>8807</v>
          </cell>
          <cell r="C312">
            <v>58</v>
          </cell>
          <cell r="D312">
            <v>52</v>
          </cell>
          <cell r="E312">
            <v>51</v>
          </cell>
          <cell r="F312">
            <v>37</v>
          </cell>
          <cell r="G312">
            <v>58</v>
          </cell>
        </row>
        <row r="313">
          <cell r="B313">
            <v>8808</v>
          </cell>
          <cell r="C313">
            <v>57</v>
          </cell>
          <cell r="D313">
            <v>38</v>
          </cell>
          <cell r="E313">
            <v>53</v>
          </cell>
          <cell r="F313">
            <v>54</v>
          </cell>
          <cell r="G313">
            <v>58</v>
          </cell>
        </row>
        <row r="314">
          <cell r="B314">
            <v>8809</v>
          </cell>
          <cell r="C314">
            <v>58</v>
          </cell>
          <cell r="D314">
            <v>56</v>
          </cell>
          <cell r="E314">
            <v>57</v>
          </cell>
          <cell r="F314">
            <v>43</v>
          </cell>
          <cell r="G314">
            <v>58</v>
          </cell>
        </row>
        <row r="315">
          <cell r="B315">
            <v>8810</v>
          </cell>
          <cell r="C315">
            <v>57</v>
          </cell>
          <cell r="D315">
            <v>44</v>
          </cell>
          <cell r="E315">
            <v>56</v>
          </cell>
          <cell r="F315">
            <v>57</v>
          </cell>
          <cell r="G315">
            <v>58</v>
          </cell>
        </row>
        <row r="316">
          <cell r="B316">
            <v>8811</v>
          </cell>
          <cell r="C316">
            <v>58</v>
          </cell>
          <cell r="D316">
            <v>47</v>
          </cell>
          <cell r="E316">
            <v>57</v>
          </cell>
          <cell r="F316">
            <v>57</v>
          </cell>
          <cell r="G316">
            <v>58</v>
          </cell>
        </row>
        <row r="317">
          <cell r="B317">
            <v>8812</v>
          </cell>
          <cell r="C317">
            <v>58</v>
          </cell>
          <cell r="D317">
            <v>57</v>
          </cell>
          <cell r="E317">
            <v>56</v>
          </cell>
          <cell r="F317">
            <v>45</v>
          </cell>
          <cell r="G317">
            <v>58</v>
          </cell>
        </row>
        <row r="318">
          <cell r="B318">
            <v>8813</v>
          </cell>
          <cell r="C318">
            <v>58</v>
          </cell>
          <cell r="D318">
            <v>56</v>
          </cell>
          <cell r="E318">
            <v>55</v>
          </cell>
          <cell r="F318">
            <v>41</v>
          </cell>
          <cell r="G318">
            <v>58</v>
          </cell>
        </row>
        <row r="319">
          <cell r="B319">
            <v>8814</v>
          </cell>
          <cell r="C319">
            <v>58</v>
          </cell>
          <cell r="D319">
            <v>43</v>
          </cell>
          <cell r="E319">
            <v>56</v>
          </cell>
          <cell r="F319">
            <v>57</v>
          </cell>
          <cell r="G319">
            <v>58</v>
          </cell>
        </row>
        <row r="320">
          <cell r="B320">
            <v>8815</v>
          </cell>
          <cell r="C320">
            <v>58</v>
          </cell>
          <cell r="D320">
            <v>49</v>
          </cell>
          <cell r="E320">
            <v>55</v>
          </cell>
          <cell r="F320">
            <v>53</v>
          </cell>
          <cell r="G320">
            <v>58</v>
          </cell>
        </row>
        <row r="321">
          <cell r="B321">
            <v>8816</v>
          </cell>
          <cell r="C321">
            <v>58</v>
          </cell>
          <cell r="D321">
            <v>54</v>
          </cell>
          <cell r="E321">
            <v>57</v>
          </cell>
          <cell r="F321">
            <v>57</v>
          </cell>
          <cell r="G321">
            <v>58</v>
          </cell>
        </row>
        <row r="322">
          <cell r="B322">
            <v>8817</v>
          </cell>
          <cell r="C322">
            <v>58</v>
          </cell>
          <cell r="D322">
            <v>49</v>
          </cell>
          <cell r="E322">
            <v>56</v>
          </cell>
          <cell r="F322">
            <v>52</v>
          </cell>
          <cell r="G322">
            <v>58</v>
          </cell>
        </row>
        <row r="323">
          <cell r="B323">
            <v>8820</v>
          </cell>
          <cell r="C323">
            <v>62</v>
          </cell>
          <cell r="D323">
            <v>53</v>
          </cell>
          <cell r="E323">
            <v>61</v>
          </cell>
          <cell r="F323">
            <v>61</v>
          </cell>
          <cell r="G323">
            <v>62</v>
          </cell>
        </row>
        <row r="324">
          <cell r="B324">
            <v>8821</v>
          </cell>
          <cell r="C324">
            <v>57</v>
          </cell>
          <cell r="D324">
            <v>54</v>
          </cell>
          <cell r="E324">
            <v>57</v>
          </cell>
          <cell r="F324">
            <v>51</v>
          </cell>
          <cell r="G324">
            <v>57</v>
          </cell>
        </row>
        <row r="325">
          <cell r="B325">
            <v>8822</v>
          </cell>
          <cell r="C325">
            <v>57</v>
          </cell>
          <cell r="D325">
            <v>55</v>
          </cell>
          <cell r="E325">
            <v>57</v>
          </cell>
          <cell r="F325">
            <v>55</v>
          </cell>
          <cell r="G325">
            <v>57</v>
          </cell>
        </row>
        <row r="326">
          <cell r="B326">
            <v>8823</v>
          </cell>
          <cell r="C326">
            <v>62</v>
          </cell>
          <cell r="D326">
            <v>58</v>
          </cell>
          <cell r="E326">
            <v>62</v>
          </cell>
          <cell r="F326">
            <v>61</v>
          </cell>
          <cell r="G326">
            <v>62</v>
          </cell>
        </row>
        <row r="327">
          <cell r="B327">
            <v>8824</v>
          </cell>
          <cell r="C327">
            <v>61</v>
          </cell>
          <cell r="D327">
            <v>50</v>
          </cell>
          <cell r="E327">
            <v>61</v>
          </cell>
          <cell r="F327">
            <v>61</v>
          </cell>
          <cell r="G327">
            <v>61</v>
          </cell>
        </row>
        <row r="328">
          <cell r="B328">
            <v>8825</v>
          </cell>
          <cell r="C328">
            <v>58</v>
          </cell>
          <cell r="D328">
            <v>57</v>
          </cell>
          <cell r="E328">
            <v>57</v>
          </cell>
          <cell r="F328">
            <v>48</v>
          </cell>
          <cell r="G328">
            <v>58</v>
          </cell>
        </row>
        <row r="329">
          <cell r="B329">
            <v>8826</v>
          </cell>
          <cell r="C329">
            <v>57</v>
          </cell>
          <cell r="D329">
            <v>51</v>
          </cell>
          <cell r="E329">
            <v>57</v>
          </cell>
          <cell r="F329">
            <v>55</v>
          </cell>
          <cell r="G329">
            <v>57</v>
          </cell>
        </row>
        <row r="330">
          <cell r="B330">
            <v>8827</v>
          </cell>
          <cell r="C330">
            <v>53</v>
          </cell>
          <cell r="D330">
            <v>45</v>
          </cell>
          <cell r="E330">
            <v>50</v>
          </cell>
          <cell r="F330">
            <v>43</v>
          </cell>
          <cell r="G330">
            <v>53</v>
          </cell>
        </row>
        <row r="331">
          <cell r="B331">
            <v>8828</v>
          </cell>
          <cell r="C331">
            <v>50</v>
          </cell>
          <cell r="D331">
            <v>43</v>
          </cell>
          <cell r="E331">
            <v>47</v>
          </cell>
          <cell r="F331">
            <v>39</v>
          </cell>
          <cell r="G331">
            <v>50</v>
          </cell>
        </row>
        <row r="332">
          <cell r="B332">
            <v>8829</v>
          </cell>
          <cell r="C332">
            <v>58</v>
          </cell>
          <cell r="D332">
            <v>51</v>
          </cell>
          <cell r="E332">
            <v>52</v>
          </cell>
          <cell r="F332">
            <v>49</v>
          </cell>
          <cell r="G332">
            <v>58</v>
          </cell>
        </row>
        <row r="333">
          <cell r="B333">
            <v>8830</v>
          </cell>
          <cell r="C333">
            <v>58</v>
          </cell>
          <cell r="D333">
            <v>56</v>
          </cell>
          <cell r="E333">
            <v>57</v>
          </cell>
          <cell r="F333">
            <v>56</v>
          </cell>
          <cell r="G333">
            <v>58</v>
          </cell>
        </row>
        <row r="334">
          <cell r="B334">
            <v>8831</v>
          </cell>
          <cell r="C334">
            <v>58</v>
          </cell>
          <cell r="D334">
            <v>55</v>
          </cell>
          <cell r="E334">
            <v>56</v>
          </cell>
          <cell r="F334">
            <v>53</v>
          </cell>
          <cell r="G334">
            <v>58</v>
          </cell>
        </row>
        <row r="335">
          <cell r="B335">
            <v>8832</v>
          </cell>
          <cell r="C335">
            <v>58</v>
          </cell>
          <cell r="D335">
            <v>53</v>
          </cell>
          <cell r="E335">
            <v>55</v>
          </cell>
          <cell r="F335">
            <v>53</v>
          </cell>
          <cell r="G335">
            <v>58</v>
          </cell>
        </row>
        <row r="336">
          <cell r="B336">
            <v>8833</v>
          </cell>
          <cell r="C336">
            <v>58</v>
          </cell>
          <cell r="D336">
            <v>48</v>
          </cell>
          <cell r="E336">
            <v>51</v>
          </cell>
          <cell r="F336">
            <v>55</v>
          </cell>
          <cell r="G336">
            <v>58</v>
          </cell>
        </row>
        <row r="337">
          <cell r="B337">
            <v>8834</v>
          </cell>
          <cell r="C337">
            <v>58</v>
          </cell>
          <cell r="D337">
            <v>55</v>
          </cell>
          <cell r="E337">
            <v>57</v>
          </cell>
          <cell r="F337">
            <v>56</v>
          </cell>
          <cell r="G337">
            <v>58</v>
          </cell>
        </row>
        <row r="338">
          <cell r="B338">
            <v>8835</v>
          </cell>
          <cell r="C338">
            <v>58</v>
          </cell>
          <cell r="D338">
            <v>48</v>
          </cell>
          <cell r="E338">
            <v>46</v>
          </cell>
          <cell r="F338">
            <v>45</v>
          </cell>
          <cell r="G338">
            <v>58</v>
          </cell>
        </row>
        <row r="339">
          <cell r="B339">
            <v>8836</v>
          </cell>
          <cell r="C339">
            <v>58</v>
          </cell>
          <cell r="D339">
            <v>42</v>
          </cell>
          <cell r="E339">
            <v>46</v>
          </cell>
          <cell r="F339">
            <v>53</v>
          </cell>
          <cell r="G339">
            <v>58</v>
          </cell>
        </row>
        <row r="340">
          <cell r="B340">
            <v>8837</v>
          </cell>
          <cell r="C340">
            <v>58</v>
          </cell>
          <cell r="D340">
            <v>48</v>
          </cell>
          <cell r="E340">
            <v>46</v>
          </cell>
          <cell r="F340">
            <v>44</v>
          </cell>
          <cell r="G340">
            <v>58</v>
          </cell>
        </row>
        <row r="341">
          <cell r="B341">
            <v>8838</v>
          </cell>
          <cell r="C341">
            <v>58</v>
          </cell>
          <cell r="D341">
            <v>38</v>
          </cell>
          <cell r="E341">
            <v>46</v>
          </cell>
          <cell r="F341">
            <v>53</v>
          </cell>
          <cell r="G341">
            <v>58</v>
          </cell>
        </row>
        <row r="342">
          <cell r="B342">
            <v>8839</v>
          </cell>
          <cell r="C342">
            <v>58</v>
          </cell>
          <cell r="D342">
            <v>53</v>
          </cell>
          <cell r="E342">
            <v>52</v>
          </cell>
          <cell r="F342">
            <v>48</v>
          </cell>
          <cell r="G342">
            <v>58</v>
          </cell>
        </row>
        <row r="343">
          <cell r="B343">
            <v>8840</v>
          </cell>
          <cell r="C343">
            <v>58</v>
          </cell>
          <cell r="D343">
            <v>43</v>
          </cell>
          <cell r="E343">
            <v>53</v>
          </cell>
          <cell r="F343">
            <v>55</v>
          </cell>
          <cell r="G343">
            <v>58</v>
          </cell>
        </row>
        <row r="344">
          <cell r="B344">
            <v>8841</v>
          </cell>
          <cell r="C344">
            <v>58</v>
          </cell>
          <cell r="D344">
            <v>36</v>
          </cell>
          <cell r="E344">
            <v>40</v>
          </cell>
          <cell r="F344">
            <v>49</v>
          </cell>
          <cell r="G344">
            <v>58</v>
          </cell>
        </row>
        <row r="345">
          <cell r="B345">
            <v>8842</v>
          </cell>
          <cell r="C345">
            <v>58</v>
          </cell>
          <cell r="D345">
            <v>37</v>
          </cell>
          <cell r="E345">
            <v>45</v>
          </cell>
          <cell r="F345">
            <v>43</v>
          </cell>
          <cell r="G345">
            <v>58</v>
          </cell>
        </row>
        <row r="346">
          <cell r="B346">
            <v>8843</v>
          </cell>
          <cell r="C346">
            <v>58</v>
          </cell>
          <cell r="D346">
            <v>43</v>
          </cell>
          <cell r="E346">
            <v>45</v>
          </cell>
          <cell r="F346">
            <v>44</v>
          </cell>
          <cell r="G346">
            <v>58</v>
          </cell>
        </row>
        <row r="347">
          <cell r="B347">
            <v>8844</v>
          </cell>
          <cell r="C347">
            <v>58</v>
          </cell>
          <cell r="D347">
            <v>45</v>
          </cell>
          <cell r="E347">
            <v>50</v>
          </cell>
          <cell r="F347">
            <v>48</v>
          </cell>
          <cell r="G347">
            <v>58</v>
          </cell>
        </row>
        <row r="348">
          <cell r="B348">
            <v>8845</v>
          </cell>
          <cell r="C348">
            <v>58</v>
          </cell>
          <cell r="D348">
            <v>30</v>
          </cell>
          <cell r="E348">
            <v>39</v>
          </cell>
          <cell r="F348">
            <v>33</v>
          </cell>
          <cell r="G348">
            <v>58</v>
          </cell>
        </row>
        <row r="349">
          <cell r="B349">
            <v>8846</v>
          </cell>
          <cell r="C349">
            <v>58</v>
          </cell>
          <cell r="D349">
            <v>47</v>
          </cell>
          <cell r="E349">
            <v>46</v>
          </cell>
          <cell r="F349">
            <v>49</v>
          </cell>
          <cell r="G349">
            <v>58</v>
          </cell>
        </row>
        <row r="350">
          <cell r="B350">
            <v>8879</v>
          </cell>
          <cell r="C350">
            <v>53</v>
          </cell>
          <cell r="D350">
            <v>43</v>
          </cell>
          <cell r="E350">
            <v>50</v>
          </cell>
          <cell r="F350">
            <v>48</v>
          </cell>
          <cell r="G350">
            <v>53</v>
          </cell>
        </row>
        <row r="351">
          <cell r="B351">
            <v>8887</v>
          </cell>
          <cell r="C351">
            <v>52</v>
          </cell>
          <cell r="D351">
            <v>45</v>
          </cell>
          <cell r="E351">
            <v>47</v>
          </cell>
          <cell r="F351">
            <v>45</v>
          </cell>
          <cell r="G351">
            <v>52</v>
          </cell>
        </row>
        <row r="352">
          <cell r="B352">
            <v>8896</v>
          </cell>
          <cell r="C352">
            <v>62</v>
          </cell>
          <cell r="D352">
            <v>62</v>
          </cell>
          <cell r="E352">
            <v>62</v>
          </cell>
          <cell r="F352">
            <v>60</v>
          </cell>
          <cell r="G352">
            <v>62</v>
          </cell>
        </row>
        <row r="353">
          <cell r="B353">
            <v>8899</v>
          </cell>
          <cell r="C353">
            <v>58</v>
          </cell>
          <cell r="D353">
            <v>46</v>
          </cell>
          <cell r="E353">
            <v>56</v>
          </cell>
          <cell r="F353">
            <v>57</v>
          </cell>
          <cell r="G353">
            <v>58</v>
          </cell>
        </row>
        <row r="354">
          <cell r="B354">
            <v>8900</v>
          </cell>
          <cell r="C354">
            <v>57</v>
          </cell>
          <cell r="D354">
            <v>42</v>
          </cell>
          <cell r="E354">
            <v>55</v>
          </cell>
          <cell r="F354">
            <v>56</v>
          </cell>
          <cell r="G354">
            <v>58</v>
          </cell>
        </row>
        <row r="355">
          <cell r="B355">
            <v>8902</v>
          </cell>
          <cell r="C355">
            <v>56</v>
          </cell>
          <cell r="D355">
            <v>25</v>
          </cell>
          <cell r="E355">
            <v>48</v>
          </cell>
          <cell r="F355">
            <v>38</v>
          </cell>
          <cell r="G355">
            <v>56</v>
          </cell>
        </row>
        <row r="356">
          <cell r="B356">
            <v>8921</v>
          </cell>
          <cell r="C356">
            <v>57</v>
          </cell>
          <cell r="D356">
            <v>41</v>
          </cell>
          <cell r="E356">
            <v>51</v>
          </cell>
          <cell r="F356">
            <v>46</v>
          </cell>
          <cell r="G356">
            <v>57</v>
          </cell>
        </row>
        <row r="357">
          <cell r="B357">
            <v>8930</v>
          </cell>
          <cell r="C357">
            <v>52</v>
          </cell>
          <cell r="D357">
            <v>35</v>
          </cell>
          <cell r="E357">
            <v>48</v>
          </cell>
          <cell r="F357">
            <v>38</v>
          </cell>
          <cell r="G357">
            <v>52</v>
          </cell>
        </row>
        <row r="358">
          <cell r="B358">
            <v>8933</v>
          </cell>
          <cell r="C358">
            <v>56</v>
          </cell>
          <cell r="D358">
            <v>55</v>
          </cell>
          <cell r="E358">
            <v>55</v>
          </cell>
          <cell r="F358">
            <v>49</v>
          </cell>
          <cell r="G358">
            <v>56</v>
          </cell>
        </row>
        <row r="359">
          <cell r="B359">
            <v>8938</v>
          </cell>
          <cell r="C359">
            <v>58</v>
          </cell>
          <cell r="D359">
            <v>57</v>
          </cell>
          <cell r="E359">
            <v>57</v>
          </cell>
          <cell r="F359">
            <v>56</v>
          </cell>
          <cell r="G359">
            <v>58</v>
          </cell>
        </row>
        <row r="360">
          <cell r="B360">
            <v>8939</v>
          </cell>
          <cell r="C360">
            <v>57</v>
          </cell>
          <cell r="D360">
            <v>47</v>
          </cell>
          <cell r="E360">
            <v>55</v>
          </cell>
          <cell r="F360">
            <v>54</v>
          </cell>
          <cell r="G360">
            <v>57</v>
          </cell>
        </row>
        <row r="361">
          <cell r="B361">
            <v>8944</v>
          </cell>
          <cell r="C361">
            <v>57</v>
          </cell>
          <cell r="D361">
            <v>56</v>
          </cell>
          <cell r="E361">
            <v>56</v>
          </cell>
          <cell r="F361">
            <v>55</v>
          </cell>
          <cell r="G361">
            <v>57</v>
          </cell>
        </row>
        <row r="362">
          <cell r="B362">
            <v>8954</v>
          </cell>
          <cell r="C362">
            <v>57</v>
          </cell>
          <cell r="D362">
            <v>48</v>
          </cell>
          <cell r="E362">
            <v>56</v>
          </cell>
          <cell r="F362">
            <v>55</v>
          </cell>
          <cell r="G362">
            <v>57</v>
          </cell>
        </row>
        <row r="363">
          <cell r="B363">
            <v>8955</v>
          </cell>
          <cell r="C363">
            <v>58</v>
          </cell>
          <cell r="D363">
            <v>54</v>
          </cell>
          <cell r="E363">
            <v>56</v>
          </cell>
          <cell r="F363">
            <v>52</v>
          </cell>
          <cell r="G363">
            <v>58</v>
          </cell>
        </row>
        <row r="364">
          <cell r="B364">
            <v>8966</v>
          </cell>
          <cell r="C364">
            <v>56</v>
          </cell>
          <cell r="D364">
            <v>49</v>
          </cell>
          <cell r="E364">
            <v>55</v>
          </cell>
          <cell r="F364">
            <v>54</v>
          </cell>
          <cell r="G364">
            <v>56</v>
          </cell>
        </row>
        <row r="365">
          <cell r="B365">
            <v>8968</v>
          </cell>
          <cell r="C365">
            <v>58</v>
          </cell>
          <cell r="D365">
            <v>57</v>
          </cell>
          <cell r="E365">
            <v>57</v>
          </cell>
          <cell r="F365">
            <v>55</v>
          </cell>
          <cell r="G365">
            <v>58</v>
          </cell>
        </row>
        <row r="366">
          <cell r="B366">
            <v>8972</v>
          </cell>
          <cell r="C366">
            <v>58</v>
          </cell>
          <cell r="D366">
            <v>43</v>
          </cell>
          <cell r="E366">
            <v>55</v>
          </cell>
          <cell r="F366">
            <v>54</v>
          </cell>
          <cell r="G366">
            <v>58</v>
          </cell>
        </row>
        <row r="367">
          <cell r="B367">
            <v>8973</v>
          </cell>
          <cell r="C367">
            <v>58</v>
          </cell>
          <cell r="D367">
            <v>57</v>
          </cell>
          <cell r="E367">
            <v>57</v>
          </cell>
          <cell r="F367">
            <v>55</v>
          </cell>
          <cell r="G367">
            <v>58</v>
          </cell>
        </row>
        <row r="368">
          <cell r="B368">
            <v>8976</v>
          </cell>
          <cell r="C368">
            <v>53</v>
          </cell>
          <cell r="D368">
            <v>34</v>
          </cell>
          <cell r="E368">
            <v>48</v>
          </cell>
          <cell r="F368">
            <v>48</v>
          </cell>
          <cell r="G368">
            <v>53</v>
          </cell>
        </row>
        <row r="369">
          <cell r="B369">
            <v>8977</v>
          </cell>
          <cell r="C369">
            <v>53</v>
          </cell>
          <cell r="D369">
            <v>37</v>
          </cell>
          <cell r="E369">
            <v>50</v>
          </cell>
          <cell r="F369">
            <v>49</v>
          </cell>
          <cell r="G369">
            <v>53</v>
          </cell>
        </row>
        <row r="370">
          <cell r="B370">
            <v>8982</v>
          </cell>
          <cell r="C370">
            <v>56</v>
          </cell>
          <cell r="D370">
            <v>19</v>
          </cell>
          <cell r="E370">
            <v>33</v>
          </cell>
          <cell r="F370">
            <v>29</v>
          </cell>
          <cell r="G370">
            <v>56</v>
          </cell>
        </row>
        <row r="371">
          <cell r="B371">
            <v>9012</v>
          </cell>
          <cell r="C371">
            <v>57</v>
          </cell>
          <cell r="D371">
            <v>57</v>
          </cell>
          <cell r="E371">
            <v>57</v>
          </cell>
          <cell r="F371">
            <v>57</v>
          </cell>
          <cell r="G371">
            <v>57</v>
          </cell>
        </row>
        <row r="372">
          <cell r="B372">
            <v>9022</v>
          </cell>
          <cell r="C372">
            <v>58</v>
          </cell>
          <cell r="D372">
            <v>43</v>
          </cell>
          <cell r="E372">
            <v>56</v>
          </cell>
          <cell r="F372">
            <v>57</v>
          </cell>
          <cell r="G372">
            <v>58</v>
          </cell>
        </row>
        <row r="373">
          <cell r="B373">
            <v>9025</v>
          </cell>
          <cell r="C373">
            <v>57</v>
          </cell>
          <cell r="D373">
            <v>44</v>
          </cell>
          <cell r="E373">
            <v>53</v>
          </cell>
          <cell r="F373">
            <v>56</v>
          </cell>
          <cell r="G373">
            <v>57</v>
          </cell>
        </row>
        <row r="374">
          <cell r="B374">
            <v>9027</v>
          </cell>
          <cell r="C374">
            <v>57</v>
          </cell>
          <cell r="D374">
            <v>43</v>
          </cell>
          <cell r="E374">
            <v>56</v>
          </cell>
          <cell r="F374">
            <v>51</v>
          </cell>
          <cell r="G374">
            <v>57</v>
          </cell>
        </row>
        <row r="375">
          <cell r="B375">
            <v>9028</v>
          </cell>
          <cell r="C375">
            <v>57</v>
          </cell>
          <cell r="D375">
            <v>56</v>
          </cell>
          <cell r="E375">
            <v>56</v>
          </cell>
          <cell r="F375">
            <v>40</v>
          </cell>
          <cell r="G375">
            <v>57</v>
          </cell>
        </row>
        <row r="376">
          <cell r="B376">
            <v>9029</v>
          </cell>
          <cell r="C376">
            <v>58</v>
          </cell>
          <cell r="D376">
            <v>42</v>
          </cell>
          <cell r="E376">
            <v>57</v>
          </cell>
          <cell r="F376">
            <v>57</v>
          </cell>
          <cell r="G376">
            <v>58</v>
          </cell>
        </row>
        <row r="377">
          <cell r="B377">
            <v>9031</v>
          </cell>
          <cell r="C377">
            <v>62</v>
          </cell>
          <cell r="D377">
            <v>62</v>
          </cell>
          <cell r="E377">
            <v>62</v>
          </cell>
          <cell r="F377">
            <v>62</v>
          </cell>
          <cell r="G377">
            <v>62</v>
          </cell>
        </row>
        <row r="378">
          <cell r="B378">
            <v>9032</v>
          </cell>
          <cell r="C378">
            <v>58</v>
          </cell>
          <cell r="D378">
            <v>58</v>
          </cell>
          <cell r="E378">
            <v>58</v>
          </cell>
          <cell r="F378">
            <v>58</v>
          </cell>
          <cell r="G378">
            <v>58</v>
          </cell>
        </row>
        <row r="379">
          <cell r="B379">
            <v>9033</v>
          </cell>
          <cell r="C379">
            <v>58</v>
          </cell>
          <cell r="D379">
            <v>51</v>
          </cell>
          <cell r="E379">
            <v>57</v>
          </cell>
          <cell r="F379">
            <v>57</v>
          </cell>
          <cell r="G379">
            <v>58</v>
          </cell>
        </row>
        <row r="380">
          <cell r="B380">
            <v>9034</v>
          </cell>
          <cell r="C380">
            <v>58</v>
          </cell>
          <cell r="D380">
            <v>57</v>
          </cell>
          <cell r="E380">
            <v>58</v>
          </cell>
          <cell r="F380">
            <v>58</v>
          </cell>
          <cell r="G380">
            <v>58</v>
          </cell>
        </row>
        <row r="381">
          <cell r="B381">
            <v>9035</v>
          </cell>
          <cell r="C381">
            <v>58</v>
          </cell>
          <cell r="D381">
            <v>58</v>
          </cell>
          <cell r="E381">
            <v>58</v>
          </cell>
          <cell r="F381">
            <v>57</v>
          </cell>
          <cell r="G381">
            <v>58</v>
          </cell>
        </row>
        <row r="382">
          <cell r="B382">
            <v>9036</v>
          </cell>
          <cell r="C382">
            <v>57</v>
          </cell>
          <cell r="D382">
            <v>56</v>
          </cell>
          <cell r="E382">
            <v>56</v>
          </cell>
          <cell r="F382">
            <v>49</v>
          </cell>
          <cell r="G382">
            <v>57</v>
          </cell>
        </row>
        <row r="383">
          <cell r="B383">
            <v>9037</v>
          </cell>
          <cell r="C383">
            <v>58</v>
          </cell>
          <cell r="D383">
            <v>56</v>
          </cell>
          <cell r="E383">
            <v>56</v>
          </cell>
          <cell r="F383">
            <v>47</v>
          </cell>
          <cell r="G383">
            <v>58</v>
          </cell>
        </row>
        <row r="384">
          <cell r="B384">
            <v>9039</v>
          </cell>
          <cell r="C384">
            <v>58</v>
          </cell>
          <cell r="D384">
            <v>41</v>
          </cell>
          <cell r="E384">
            <v>45</v>
          </cell>
          <cell r="F384">
            <v>50</v>
          </cell>
          <cell r="G384">
            <v>58</v>
          </cell>
        </row>
        <row r="385">
          <cell r="B385">
            <v>9041</v>
          </cell>
          <cell r="C385">
            <v>56</v>
          </cell>
          <cell r="D385">
            <v>54</v>
          </cell>
          <cell r="E385">
            <v>56</v>
          </cell>
          <cell r="F385">
            <v>56</v>
          </cell>
          <cell r="G385">
            <v>56</v>
          </cell>
        </row>
        <row r="386">
          <cell r="B386">
            <v>9042</v>
          </cell>
          <cell r="C386">
            <v>62</v>
          </cell>
          <cell r="D386">
            <v>32</v>
          </cell>
          <cell r="E386">
            <v>43</v>
          </cell>
          <cell r="F386">
            <v>33</v>
          </cell>
          <cell r="G386">
            <v>62</v>
          </cell>
        </row>
        <row r="387">
          <cell r="B387">
            <v>9043</v>
          </cell>
          <cell r="C387">
            <v>62</v>
          </cell>
          <cell r="D387">
            <v>48</v>
          </cell>
          <cell r="E387">
            <v>57</v>
          </cell>
          <cell r="F387">
            <v>51</v>
          </cell>
          <cell r="G387">
            <v>62</v>
          </cell>
        </row>
        <row r="388">
          <cell r="B388">
            <v>9054</v>
          </cell>
          <cell r="C388">
            <v>58</v>
          </cell>
          <cell r="D388">
            <v>41</v>
          </cell>
          <cell r="E388">
            <v>45</v>
          </cell>
          <cell r="F388">
            <v>50</v>
          </cell>
          <cell r="G388">
            <v>58</v>
          </cell>
        </row>
        <row r="389">
          <cell r="B389">
            <v>9132</v>
          </cell>
          <cell r="C389">
            <v>57</v>
          </cell>
          <cell r="D389">
            <v>57</v>
          </cell>
          <cell r="E389">
            <v>57</v>
          </cell>
          <cell r="F389">
            <v>57</v>
          </cell>
          <cell r="G389">
            <v>57</v>
          </cell>
        </row>
        <row r="390">
          <cell r="B390">
            <v>9134</v>
          </cell>
          <cell r="C390">
            <v>57</v>
          </cell>
          <cell r="D390">
            <v>49</v>
          </cell>
          <cell r="E390">
            <v>56</v>
          </cell>
          <cell r="F390">
            <v>57</v>
          </cell>
          <cell r="G390">
            <v>57</v>
          </cell>
        </row>
        <row r="391">
          <cell r="B391">
            <v>9136</v>
          </cell>
          <cell r="C391">
            <v>57</v>
          </cell>
          <cell r="D391">
            <v>57</v>
          </cell>
          <cell r="E391">
            <v>57</v>
          </cell>
          <cell r="F391">
            <v>57</v>
          </cell>
          <cell r="G391">
            <v>57</v>
          </cell>
        </row>
        <row r="392">
          <cell r="B392">
            <v>9142</v>
          </cell>
          <cell r="C392">
            <v>57</v>
          </cell>
          <cell r="D392">
            <v>57</v>
          </cell>
          <cell r="E392">
            <v>57</v>
          </cell>
          <cell r="F392">
            <v>57</v>
          </cell>
          <cell r="G392">
            <v>57</v>
          </cell>
        </row>
        <row r="393">
          <cell r="B393">
            <v>9143</v>
          </cell>
          <cell r="C393">
            <v>57</v>
          </cell>
          <cell r="D393">
            <v>57</v>
          </cell>
          <cell r="E393">
            <v>57</v>
          </cell>
          <cell r="F393">
            <v>57</v>
          </cell>
          <cell r="G393">
            <v>57</v>
          </cell>
        </row>
        <row r="394">
          <cell r="B394">
            <v>9144</v>
          </cell>
          <cell r="C394">
            <v>57</v>
          </cell>
          <cell r="D394">
            <v>57</v>
          </cell>
          <cell r="E394">
            <v>57</v>
          </cell>
          <cell r="F394">
            <v>57</v>
          </cell>
          <cell r="G394">
            <v>57</v>
          </cell>
        </row>
        <row r="395">
          <cell r="B395">
            <v>9146</v>
          </cell>
          <cell r="C395">
            <v>57</v>
          </cell>
          <cell r="D395">
            <v>57</v>
          </cell>
          <cell r="E395">
            <v>57</v>
          </cell>
          <cell r="F395">
            <v>57</v>
          </cell>
          <cell r="G395">
            <v>57</v>
          </cell>
        </row>
        <row r="396">
          <cell r="B396">
            <v>9224</v>
          </cell>
          <cell r="C396">
            <v>57</v>
          </cell>
          <cell r="D396">
            <v>57</v>
          </cell>
          <cell r="E396">
            <v>57</v>
          </cell>
          <cell r="F396">
            <v>54</v>
          </cell>
          <cell r="G396">
            <v>57</v>
          </cell>
        </row>
        <row r="397">
          <cell r="B397">
            <v>9241</v>
          </cell>
          <cell r="C397">
            <v>58</v>
          </cell>
          <cell r="D397">
            <v>48</v>
          </cell>
          <cell r="E397">
            <v>57</v>
          </cell>
          <cell r="F397">
            <v>50</v>
          </cell>
          <cell r="G397">
            <v>58</v>
          </cell>
        </row>
        <row r="398">
          <cell r="B398">
            <v>9249</v>
          </cell>
          <cell r="C398">
            <v>62</v>
          </cell>
          <cell r="D398">
            <v>50</v>
          </cell>
          <cell r="E398">
            <v>56</v>
          </cell>
          <cell r="F398">
            <v>53</v>
          </cell>
          <cell r="G398">
            <v>62</v>
          </cell>
        </row>
        <row r="399">
          <cell r="B399">
            <v>9250</v>
          </cell>
          <cell r="C399">
            <v>62</v>
          </cell>
          <cell r="D399">
            <v>54</v>
          </cell>
          <cell r="E399">
            <v>59</v>
          </cell>
          <cell r="F399">
            <v>58</v>
          </cell>
          <cell r="G399">
            <v>62</v>
          </cell>
        </row>
        <row r="400">
          <cell r="B400">
            <v>9251</v>
          </cell>
          <cell r="C400">
            <v>58</v>
          </cell>
          <cell r="D400">
            <v>48</v>
          </cell>
          <cell r="E400">
            <v>57</v>
          </cell>
          <cell r="F400">
            <v>50</v>
          </cell>
          <cell r="G400">
            <v>58</v>
          </cell>
        </row>
        <row r="401">
          <cell r="B401">
            <v>9252</v>
          </cell>
          <cell r="C401">
            <v>58</v>
          </cell>
          <cell r="D401">
            <v>55</v>
          </cell>
          <cell r="E401">
            <v>58</v>
          </cell>
          <cell r="F401">
            <v>55</v>
          </cell>
          <cell r="G401">
            <v>58</v>
          </cell>
        </row>
        <row r="402">
          <cell r="B402">
            <v>9300</v>
          </cell>
          <cell r="C402">
            <v>58</v>
          </cell>
          <cell r="D402">
            <v>37</v>
          </cell>
          <cell r="E402">
            <v>57</v>
          </cell>
          <cell r="F402">
            <v>57</v>
          </cell>
          <cell r="G402">
            <v>58</v>
          </cell>
        </row>
        <row r="403">
          <cell r="B403">
            <v>9328</v>
          </cell>
          <cell r="C403">
            <v>58</v>
          </cell>
          <cell r="D403">
            <v>37</v>
          </cell>
          <cell r="E403">
            <v>52</v>
          </cell>
          <cell r="F403">
            <v>51</v>
          </cell>
          <cell r="G403">
            <v>58</v>
          </cell>
        </row>
        <row r="404">
          <cell r="B404">
            <v>9330</v>
          </cell>
          <cell r="C404">
            <v>58</v>
          </cell>
          <cell r="D404">
            <v>50</v>
          </cell>
          <cell r="E404">
            <v>54</v>
          </cell>
          <cell r="F404">
            <v>45</v>
          </cell>
          <cell r="G404">
            <v>58</v>
          </cell>
        </row>
        <row r="405">
          <cell r="B405">
            <v>9333</v>
          </cell>
          <cell r="C405">
            <v>58</v>
          </cell>
          <cell r="D405">
            <v>36</v>
          </cell>
          <cell r="E405">
            <v>53</v>
          </cell>
          <cell r="F405">
            <v>51</v>
          </cell>
          <cell r="G405">
            <v>58</v>
          </cell>
        </row>
        <row r="406">
          <cell r="B406">
            <v>9335</v>
          </cell>
          <cell r="C406">
            <v>58</v>
          </cell>
          <cell r="D406">
            <v>45</v>
          </cell>
          <cell r="E406">
            <v>51</v>
          </cell>
          <cell r="F406">
            <v>40</v>
          </cell>
          <cell r="G406">
            <v>58</v>
          </cell>
        </row>
        <row r="407">
          <cell r="B407">
            <v>9336</v>
          </cell>
          <cell r="C407">
            <v>58</v>
          </cell>
          <cell r="D407">
            <v>41</v>
          </cell>
          <cell r="E407">
            <v>55</v>
          </cell>
          <cell r="F407">
            <v>53</v>
          </cell>
          <cell r="G407">
            <v>58</v>
          </cell>
        </row>
        <row r="408">
          <cell r="B408">
            <v>9337</v>
          </cell>
          <cell r="C408">
            <v>58</v>
          </cell>
          <cell r="D408">
            <v>50</v>
          </cell>
          <cell r="E408">
            <v>57</v>
          </cell>
          <cell r="F408">
            <v>54</v>
          </cell>
          <cell r="G408">
            <v>58</v>
          </cell>
        </row>
        <row r="409">
          <cell r="B409">
            <v>9338</v>
          </cell>
          <cell r="C409">
            <v>58</v>
          </cell>
          <cell r="D409">
            <v>47</v>
          </cell>
          <cell r="E409">
            <v>53</v>
          </cell>
          <cell r="F409">
            <v>43</v>
          </cell>
          <cell r="G409">
            <v>58</v>
          </cell>
        </row>
        <row r="410">
          <cell r="B410">
            <v>9339</v>
          </cell>
          <cell r="C410">
            <v>57</v>
          </cell>
          <cell r="D410">
            <v>43</v>
          </cell>
          <cell r="E410">
            <v>51</v>
          </cell>
          <cell r="F410">
            <v>41</v>
          </cell>
          <cell r="G410">
            <v>57</v>
          </cell>
        </row>
        <row r="411">
          <cell r="B411">
            <v>9342</v>
          </cell>
          <cell r="C411">
            <v>58</v>
          </cell>
          <cell r="D411">
            <v>52</v>
          </cell>
          <cell r="E411">
            <v>57</v>
          </cell>
          <cell r="F411">
            <v>55</v>
          </cell>
          <cell r="G411">
            <v>58</v>
          </cell>
        </row>
        <row r="412">
          <cell r="B412">
            <v>9343</v>
          </cell>
          <cell r="C412">
            <v>57</v>
          </cell>
          <cell r="D412">
            <v>47</v>
          </cell>
          <cell r="E412">
            <v>54</v>
          </cell>
          <cell r="F412">
            <v>45</v>
          </cell>
          <cell r="G412">
            <v>57</v>
          </cell>
        </row>
        <row r="413">
          <cell r="B413">
            <v>9468</v>
          </cell>
          <cell r="C413">
            <v>57</v>
          </cell>
          <cell r="D413">
            <v>57</v>
          </cell>
          <cell r="E413">
            <v>57</v>
          </cell>
          <cell r="F413">
            <v>57</v>
          </cell>
          <cell r="G413">
            <v>57</v>
          </cell>
        </row>
        <row r="414">
          <cell r="B414">
            <v>9472</v>
          </cell>
          <cell r="C414">
            <v>57</v>
          </cell>
          <cell r="D414">
            <v>57</v>
          </cell>
          <cell r="E414">
            <v>57</v>
          </cell>
          <cell r="F414">
            <v>57</v>
          </cell>
          <cell r="G414">
            <v>57</v>
          </cell>
        </row>
        <row r="415">
          <cell r="B415">
            <v>9473</v>
          </cell>
          <cell r="C415">
            <v>57</v>
          </cell>
          <cell r="D415">
            <v>57</v>
          </cell>
          <cell r="E415">
            <v>57</v>
          </cell>
          <cell r="F415">
            <v>57</v>
          </cell>
          <cell r="G415">
            <v>57</v>
          </cell>
        </row>
        <row r="416">
          <cell r="B416">
            <v>9474</v>
          </cell>
          <cell r="C416">
            <v>57</v>
          </cell>
          <cell r="D416">
            <v>57</v>
          </cell>
          <cell r="E416">
            <v>57</v>
          </cell>
          <cell r="F416">
            <v>57</v>
          </cell>
          <cell r="G416">
            <v>57</v>
          </cell>
        </row>
        <row r="417">
          <cell r="B417">
            <v>9477</v>
          </cell>
          <cell r="C417">
            <v>57</v>
          </cell>
          <cell r="D417">
            <v>57</v>
          </cell>
          <cell r="E417">
            <v>57</v>
          </cell>
          <cell r="F417">
            <v>57</v>
          </cell>
          <cell r="G417">
            <v>57</v>
          </cell>
        </row>
        <row r="418">
          <cell r="B418">
            <v>9483</v>
          </cell>
          <cell r="C418">
            <v>57</v>
          </cell>
          <cell r="D418">
            <v>57</v>
          </cell>
          <cell r="E418">
            <v>57</v>
          </cell>
          <cell r="F418">
            <v>57</v>
          </cell>
          <cell r="G418">
            <v>57</v>
          </cell>
        </row>
        <row r="419">
          <cell r="B419">
            <v>9484</v>
          </cell>
          <cell r="C419">
            <v>57</v>
          </cell>
          <cell r="D419">
            <v>57</v>
          </cell>
          <cell r="E419">
            <v>57</v>
          </cell>
          <cell r="F419">
            <v>57</v>
          </cell>
          <cell r="G419">
            <v>57</v>
          </cell>
        </row>
        <row r="420">
          <cell r="B420">
            <v>9485</v>
          </cell>
          <cell r="C420">
            <v>57</v>
          </cell>
          <cell r="D420">
            <v>57</v>
          </cell>
          <cell r="E420">
            <v>57</v>
          </cell>
          <cell r="F420">
            <v>57</v>
          </cell>
          <cell r="G420">
            <v>57</v>
          </cell>
        </row>
        <row r="421">
          <cell r="B421">
            <v>9488</v>
          </cell>
          <cell r="C421">
            <v>57</v>
          </cell>
          <cell r="D421">
            <v>57</v>
          </cell>
          <cell r="E421">
            <v>57</v>
          </cell>
          <cell r="F421">
            <v>57</v>
          </cell>
          <cell r="G421">
            <v>57</v>
          </cell>
        </row>
        <row r="422">
          <cell r="B422">
            <v>9489</v>
          </cell>
          <cell r="C422">
            <v>57</v>
          </cell>
          <cell r="D422">
            <v>57</v>
          </cell>
          <cell r="E422">
            <v>57</v>
          </cell>
          <cell r="F422">
            <v>57</v>
          </cell>
          <cell r="G422">
            <v>57</v>
          </cell>
        </row>
        <row r="423">
          <cell r="B423">
            <v>9490</v>
          </cell>
          <cell r="C423">
            <v>57</v>
          </cell>
          <cell r="D423">
            <v>57</v>
          </cell>
          <cell r="E423">
            <v>57</v>
          </cell>
          <cell r="F423">
            <v>57</v>
          </cell>
          <cell r="G423">
            <v>57</v>
          </cell>
        </row>
        <row r="424">
          <cell r="B424">
            <v>9509</v>
          </cell>
          <cell r="C424">
            <v>57</v>
          </cell>
          <cell r="D424">
            <v>57</v>
          </cell>
          <cell r="E424">
            <v>57</v>
          </cell>
          <cell r="F424">
            <v>57</v>
          </cell>
          <cell r="G424">
            <v>57</v>
          </cell>
        </row>
        <row r="425">
          <cell r="B425">
            <v>9510</v>
          </cell>
          <cell r="C425">
            <v>57</v>
          </cell>
          <cell r="D425">
            <v>57</v>
          </cell>
          <cell r="E425">
            <v>57</v>
          </cell>
          <cell r="F425">
            <v>57</v>
          </cell>
          <cell r="G425">
            <v>57</v>
          </cell>
        </row>
        <row r="426">
          <cell r="B426">
            <v>9512</v>
          </cell>
          <cell r="C426">
            <v>57</v>
          </cell>
          <cell r="D426">
            <v>57</v>
          </cell>
          <cell r="E426">
            <v>57</v>
          </cell>
          <cell r="F426">
            <v>57</v>
          </cell>
          <cell r="G426">
            <v>57</v>
          </cell>
        </row>
        <row r="427">
          <cell r="B427">
            <v>9513</v>
          </cell>
          <cell r="C427">
            <v>57</v>
          </cell>
          <cell r="D427">
            <v>57</v>
          </cell>
          <cell r="E427">
            <v>57</v>
          </cell>
          <cell r="F427">
            <v>57</v>
          </cell>
          <cell r="G427">
            <v>57</v>
          </cell>
        </row>
        <row r="428">
          <cell r="B428">
            <v>9516</v>
          </cell>
          <cell r="C428">
            <v>57</v>
          </cell>
          <cell r="D428">
            <v>57</v>
          </cell>
          <cell r="E428">
            <v>57</v>
          </cell>
          <cell r="F428">
            <v>57</v>
          </cell>
          <cell r="G428">
            <v>57</v>
          </cell>
        </row>
        <row r="429">
          <cell r="B429">
            <v>9517</v>
          </cell>
          <cell r="C429">
            <v>58</v>
          </cell>
          <cell r="D429">
            <v>46</v>
          </cell>
          <cell r="E429">
            <v>49</v>
          </cell>
          <cell r="F429">
            <v>45</v>
          </cell>
          <cell r="G429">
            <v>58</v>
          </cell>
        </row>
        <row r="430">
          <cell r="B430">
            <v>9518</v>
          </cell>
          <cell r="C430">
            <v>58</v>
          </cell>
          <cell r="D430">
            <v>46</v>
          </cell>
          <cell r="E430">
            <v>53</v>
          </cell>
          <cell r="F430">
            <v>45</v>
          </cell>
          <cell r="G430">
            <v>58</v>
          </cell>
        </row>
        <row r="431">
          <cell r="B431">
            <v>9519</v>
          </cell>
          <cell r="C431">
            <v>57</v>
          </cell>
          <cell r="D431">
            <v>57</v>
          </cell>
          <cell r="E431">
            <v>57</v>
          </cell>
          <cell r="F431">
            <v>57</v>
          </cell>
          <cell r="G431">
            <v>57</v>
          </cell>
        </row>
        <row r="432">
          <cell r="B432">
            <v>9540</v>
          </cell>
          <cell r="C432">
            <v>57</v>
          </cell>
          <cell r="D432">
            <v>57</v>
          </cell>
          <cell r="E432">
            <v>57</v>
          </cell>
          <cell r="F432">
            <v>57</v>
          </cell>
          <cell r="G432">
            <v>57</v>
          </cell>
        </row>
        <row r="433">
          <cell r="B433">
            <v>9808</v>
          </cell>
          <cell r="C433">
            <v>58</v>
          </cell>
          <cell r="D433">
            <v>58</v>
          </cell>
          <cell r="E433">
            <v>58</v>
          </cell>
          <cell r="F433">
            <v>55</v>
          </cell>
          <cell r="G433">
            <v>58</v>
          </cell>
        </row>
        <row r="434">
          <cell r="B434">
            <v>9872</v>
          </cell>
          <cell r="C434">
            <v>58</v>
          </cell>
          <cell r="D434">
            <v>51</v>
          </cell>
          <cell r="E434">
            <v>48</v>
          </cell>
          <cell r="F434">
            <v>26</v>
          </cell>
          <cell r="G434">
            <v>58</v>
          </cell>
        </row>
        <row r="435">
          <cell r="B435">
            <v>9873</v>
          </cell>
          <cell r="C435">
            <v>57</v>
          </cell>
          <cell r="D435">
            <v>27</v>
          </cell>
          <cell r="E435">
            <v>48</v>
          </cell>
          <cell r="F435">
            <v>53</v>
          </cell>
          <cell r="G435">
            <v>58</v>
          </cell>
        </row>
        <row r="436">
          <cell r="B436">
            <v>9903</v>
          </cell>
          <cell r="C436">
            <v>53</v>
          </cell>
          <cell r="D436">
            <v>53</v>
          </cell>
          <cell r="E436">
            <v>53</v>
          </cell>
          <cell r="F436">
            <v>53</v>
          </cell>
          <cell r="G436">
            <v>53</v>
          </cell>
        </row>
        <row r="437">
          <cell r="B437">
            <v>9904</v>
          </cell>
          <cell r="C437">
            <v>53</v>
          </cell>
          <cell r="D437">
            <v>53</v>
          </cell>
          <cell r="E437">
            <v>53</v>
          </cell>
          <cell r="F437">
            <v>53</v>
          </cell>
          <cell r="G437">
            <v>53</v>
          </cell>
        </row>
        <row r="438">
          <cell r="B438">
            <v>9910</v>
          </cell>
          <cell r="C438">
            <v>57</v>
          </cell>
          <cell r="D438">
            <v>57</v>
          </cell>
          <cell r="E438">
            <v>57</v>
          </cell>
          <cell r="F438">
            <v>57</v>
          </cell>
          <cell r="G438">
            <v>57</v>
          </cell>
        </row>
        <row r="439">
          <cell r="B439">
            <v>9914</v>
          </cell>
          <cell r="C439">
            <v>53</v>
          </cell>
          <cell r="D439">
            <v>53</v>
          </cell>
          <cell r="E439">
            <v>53</v>
          </cell>
          <cell r="F439">
            <v>53</v>
          </cell>
          <cell r="G439">
            <v>53</v>
          </cell>
        </row>
        <row r="440">
          <cell r="B440">
            <v>9915</v>
          </cell>
          <cell r="C440">
            <v>52</v>
          </cell>
          <cell r="D440">
            <v>52</v>
          </cell>
          <cell r="E440">
            <v>52</v>
          </cell>
          <cell r="F440">
            <v>52</v>
          </cell>
          <cell r="G440">
            <v>52</v>
          </cell>
        </row>
        <row r="441">
          <cell r="B441">
            <v>9919</v>
          </cell>
          <cell r="C441">
            <v>58</v>
          </cell>
          <cell r="D441">
            <v>58</v>
          </cell>
          <cell r="E441">
            <v>58</v>
          </cell>
          <cell r="F441">
            <v>58</v>
          </cell>
          <cell r="G441">
            <v>58</v>
          </cell>
        </row>
        <row r="442">
          <cell r="B442">
            <v>9930</v>
          </cell>
          <cell r="C442">
            <v>49</v>
          </cell>
          <cell r="D442">
            <v>48</v>
          </cell>
          <cell r="E442">
            <v>49</v>
          </cell>
          <cell r="F442">
            <v>49</v>
          </cell>
          <cell r="G442">
            <v>49</v>
          </cell>
        </row>
        <row r="443">
          <cell r="B443">
            <v>9931</v>
          </cell>
          <cell r="C443">
            <v>58</v>
          </cell>
          <cell r="D443">
            <v>58</v>
          </cell>
          <cell r="E443">
            <v>58</v>
          </cell>
          <cell r="F443">
            <v>58</v>
          </cell>
          <cell r="G443">
            <v>58</v>
          </cell>
        </row>
        <row r="444">
          <cell r="B444">
            <v>9953</v>
          </cell>
          <cell r="C444">
            <v>58</v>
          </cell>
          <cell r="D444">
            <v>58</v>
          </cell>
          <cell r="E444">
            <v>58</v>
          </cell>
          <cell r="F444">
            <v>58</v>
          </cell>
          <cell r="G444">
            <v>58</v>
          </cell>
        </row>
        <row r="445">
          <cell r="B445">
            <v>10002</v>
          </cell>
          <cell r="C445">
            <v>58</v>
          </cell>
          <cell r="D445">
            <v>58</v>
          </cell>
          <cell r="E445">
            <v>58</v>
          </cell>
          <cell r="F445">
            <v>58</v>
          </cell>
          <cell r="G445">
            <v>58</v>
          </cell>
        </row>
        <row r="446">
          <cell r="B446">
            <v>10003</v>
          </cell>
          <cell r="C446">
            <v>58</v>
          </cell>
          <cell r="D446">
            <v>58</v>
          </cell>
          <cell r="E446">
            <v>58</v>
          </cell>
          <cell r="F446">
            <v>58</v>
          </cell>
          <cell r="G446">
            <v>58</v>
          </cell>
        </row>
        <row r="447">
          <cell r="B447">
            <v>10013</v>
          </cell>
          <cell r="C447">
            <v>58</v>
          </cell>
          <cell r="D447">
            <v>58</v>
          </cell>
          <cell r="E447">
            <v>58</v>
          </cell>
          <cell r="F447">
            <v>58</v>
          </cell>
          <cell r="G447">
            <v>58</v>
          </cell>
        </row>
        <row r="448">
          <cell r="B448">
            <v>10015</v>
          </cell>
          <cell r="C448">
            <v>58</v>
          </cell>
          <cell r="D448">
            <v>58</v>
          </cell>
          <cell r="E448">
            <v>58</v>
          </cell>
          <cell r="F448">
            <v>58</v>
          </cell>
          <cell r="G448">
            <v>58</v>
          </cell>
        </row>
        <row r="449">
          <cell r="B449">
            <v>10016</v>
          </cell>
          <cell r="C449">
            <v>58</v>
          </cell>
          <cell r="D449">
            <v>58</v>
          </cell>
          <cell r="E449">
            <v>58</v>
          </cell>
          <cell r="F449">
            <v>58</v>
          </cell>
          <cell r="G449">
            <v>58</v>
          </cell>
        </row>
        <row r="450">
          <cell r="B450">
            <v>10044</v>
          </cell>
          <cell r="C450">
            <v>58</v>
          </cell>
          <cell r="D450">
            <v>58</v>
          </cell>
          <cell r="E450">
            <v>58</v>
          </cell>
          <cell r="F450">
            <v>58</v>
          </cell>
          <cell r="G450">
            <v>58</v>
          </cell>
        </row>
        <row r="451">
          <cell r="B451">
            <v>10056</v>
          </cell>
          <cell r="C451">
            <v>48</v>
          </cell>
          <cell r="D451">
            <v>48</v>
          </cell>
          <cell r="E451">
            <v>48</v>
          </cell>
          <cell r="F451">
            <v>48</v>
          </cell>
          <cell r="G451">
            <v>48</v>
          </cell>
        </row>
        <row r="452">
          <cell r="B452">
            <v>10057</v>
          </cell>
          <cell r="C452">
            <v>49</v>
          </cell>
          <cell r="D452">
            <v>48</v>
          </cell>
          <cell r="E452">
            <v>48</v>
          </cell>
          <cell r="F452">
            <v>49</v>
          </cell>
          <cell r="G452">
            <v>49</v>
          </cell>
        </row>
        <row r="453">
          <cell r="B453">
            <v>10067</v>
          </cell>
          <cell r="C453">
            <v>58</v>
          </cell>
          <cell r="D453">
            <v>58</v>
          </cell>
          <cell r="E453">
            <v>58</v>
          </cell>
          <cell r="F453">
            <v>58</v>
          </cell>
          <cell r="G453">
            <v>58</v>
          </cell>
        </row>
        <row r="454">
          <cell r="B454">
            <v>10158</v>
          </cell>
          <cell r="C454">
            <v>57</v>
          </cell>
          <cell r="D454">
            <v>45</v>
          </cell>
          <cell r="E454">
            <v>49</v>
          </cell>
          <cell r="F454">
            <v>46</v>
          </cell>
          <cell r="G454">
            <v>57</v>
          </cell>
        </row>
        <row r="455">
          <cell r="B455">
            <v>10159</v>
          </cell>
          <cell r="C455">
            <v>56</v>
          </cell>
          <cell r="D455">
            <v>56</v>
          </cell>
          <cell r="E455">
            <v>56</v>
          </cell>
          <cell r="F455">
            <v>56</v>
          </cell>
          <cell r="G455">
            <v>56</v>
          </cell>
        </row>
        <row r="456">
          <cell r="B456">
            <v>10177</v>
          </cell>
          <cell r="C456">
            <v>62</v>
          </cell>
          <cell r="D456">
            <v>56</v>
          </cell>
          <cell r="E456">
            <v>61</v>
          </cell>
          <cell r="F456">
            <v>58</v>
          </cell>
          <cell r="G456">
            <v>62</v>
          </cell>
        </row>
        <row r="457">
          <cell r="B457">
            <v>10238</v>
          </cell>
          <cell r="C457">
            <v>57</v>
          </cell>
          <cell r="D457">
            <v>57</v>
          </cell>
          <cell r="E457">
            <v>57</v>
          </cell>
          <cell r="F457">
            <v>57</v>
          </cell>
          <cell r="G457">
            <v>57</v>
          </cell>
        </row>
        <row r="458">
          <cell r="B458">
            <v>10241</v>
          </cell>
          <cell r="C458">
            <v>57</v>
          </cell>
          <cell r="D458">
            <v>57</v>
          </cell>
          <cell r="E458">
            <v>57</v>
          </cell>
          <cell r="F458">
            <v>57</v>
          </cell>
          <cell r="G458">
            <v>57</v>
          </cell>
        </row>
        <row r="459">
          <cell r="B459">
            <v>10243</v>
          </cell>
          <cell r="C459">
            <v>57</v>
          </cell>
          <cell r="D459">
            <v>57</v>
          </cell>
          <cell r="E459">
            <v>57</v>
          </cell>
          <cell r="F459">
            <v>57</v>
          </cell>
          <cell r="G459">
            <v>57</v>
          </cell>
        </row>
        <row r="460">
          <cell r="B460">
            <v>10248</v>
          </cell>
          <cell r="C460">
            <v>57</v>
          </cell>
          <cell r="D460">
            <v>57</v>
          </cell>
          <cell r="E460">
            <v>57</v>
          </cell>
          <cell r="F460">
            <v>57</v>
          </cell>
          <cell r="G460">
            <v>57</v>
          </cell>
        </row>
        <row r="461">
          <cell r="B461">
            <v>10252</v>
          </cell>
          <cell r="C461">
            <v>53</v>
          </cell>
          <cell r="D461">
            <v>53</v>
          </cell>
          <cell r="E461">
            <v>53</v>
          </cell>
          <cell r="F461">
            <v>50</v>
          </cell>
          <cell r="G461">
            <v>53</v>
          </cell>
        </row>
        <row r="462">
          <cell r="B462">
            <v>10255</v>
          </cell>
          <cell r="C462">
            <v>57</v>
          </cell>
          <cell r="D462">
            <v>57</v>
          </cell>
          <cell r="E462">
            <v>57</v>
          </cell>
          <cell r="F462">
            <v>57</v>
          </cell>
          <cell r="G462">
            <v>57</v>
          </cell>
        </row>
        <row r="463">
          <cell r="B463">
            <v>10257</v>
          </cell>
          <cell r="C463">
            <v>57</v>
          </cell>
          <cell r="D463">
            <v>57</v>
          </cell>
          <cell r="E463">
            <v>57</v>
          </cell>
          <cell r="F463">
            <v>57</v>
          </cell>
          <cell r="G463">
            <v>57</v>
          </cell>
        </row>
        <row r="464">
          <cell r="B464">
            <v>10389</v>
          </cell>
          <cell r="C464">
            <v>44</v>
          </cell>
          <cell r="D464">
            <v>44</v>
          </cell>
          <cell r="E464">
            <v>44</v>
          </cell>
          <cell r="F464">
            <v>41</v>
          </cell>
          <cell r="G464">
            <v>44</v>
          </cell>
        </row>
        <row r="465">
          <cell r="B465">
            <v>10390</v>
          </cell>
          <cell r="C465">
            <v>53</v>
          </cell>
          <cell r="D465">
            <v>53</v>
          </cell>
          <cell r="E465">
            <v>53</v>
          </cell>
          <cell r="F465">
            <v>52</v>
          </cell>
          <cell r="G465">
            <v>53</v>
          </cell>
        </row>
        <row r="466">
          <cell r="B466">
            <v>10486</v>
          </cell>
          <cell r="C466">
            <v>58</v>
          </cell>
          <cell r="D466">
            <v>56</v>
          </cell>
          <cell r="E466">
            <v>57</v>
          </cell>
          <cell r="F466">
            <v>53</v>
          </cell>
          <cell r="G466">
            <v>58</v>
          </cell>
        </row>
        <row r="467">
          <cell r="B467">
            <v>10572</v>
          </cell>
          <cell r="C467">
            <v>58</v>
          </cell>
          <cell r="D467">
            <v>57</v>
          </cell>
          <cell r="E467">
            <v>58</v>
          </cell>
          <cell r="F467">
            <v>57</v>
          </cell>
          <cell r="G467">
            <v>58</v>
          </cell>
        </row>
        <row r="468">
          <cell r="B468">
            <v>10575</v>
          </cell>
          <cell r="C468">
            <v>58</v>
          </cell>
          <cell r="D468">
            <v>58</v>
          </cell>
          <cell r="E468">
            <v>58</v>
          </cell>
          <cell r="F468">
            <v>58</v>
          </cell>
          <cell r="G468">
            <v>58</v>
          </cell>
        </row>
        <row r="469">
          <cell r="B469">
            <v>10633</v>
          </cell>
          <cell r="C469">
            <v>58</v>
          </cell>
          <cell r="D469">
            <v>57</v>
          </cell>
          <cell r="E469">
            <v>58</v>
          </cell>
          <cell r="F469">
            <v>57</v>
          </cell>
          <cell r="G469">
            <v>58</v>
          </cell>
        </row>
        <row r="470">
          <cell r="B470">
            <v>10658</v>
          </cell>
          <cell r="C470">
            <v>58</v>
          </cell>
          <cell r="D470">
            <v>58</v>
          </cell>
          <cell r="E470">
            <v>58</v>
          </cell>
          <cell r="F470">
            <v>58</v>
          </cell>
          <cell r="G470">
            <v>58</v>
          </cell>
        </row>
        <row r="471">
          <cell r="B471">
            <v>10790</v>
          </cell>
          <cell r="C471">
            <v>57</v>
          </cell>
          <cell r="D471">
            <v>55</v>
          </cell>
          <cell r="E471">
            <v>56</v>
          </cell>
          <cell r="F471">
            <v>50</v>
          </cell>
          <cell r="G471">
            <v>57</v>
          </cell>
        </row>
        <row r="472">
          <cell r="B472">
            <v>10791</v>
          </cell>
          <cell r="C472">
            <v>57</v>
          </cell>
          <cell r="D472">
            <v>56</v>
          </cell>
          <cell r="E472">
            <v>56</v>
          </cell>
          <cell r="F472">
            <v>50</v>
          </cell>
          <cell r="G472">
            <v>57</v>
          </cell>
        </row>
        <row r="473">
          <cell r="B473">
            <v>10792</v>
          </cell>
          <cell r="C473">
            <v>58</v>
          </cell>
          <cell r="D473">
            <v>56</v>
          </cell>
          <cell r="E473">
            <v>58</v>
          </cell>
          <cell r="F473">
            <v>58</v>
          </cell>
          <cell r="G473">
            <v>58</v>
          </cell>
        </row>
        <row r="474">
          <cell r="B474">
            <v>10793</v>
          </cell>
          <cell r="C474">
            <v>58</v>
          </cell>
          <cell r="D474">
            <v>49</v>
          </cell>
          <cell r="E474">
            <v>57</v>
          </cell>
          <cell r="F474">
            <v>57</v>
          </cell>
          <cell r="G474">
            <v>58</v>
          </cell>
        </row>
        <row r="475">
          <cell r="B475">
            <v>10859</v>
          </cell>
          <cell r="C475">
            <v>58</v>
          </cell>
          <cell r="D475">
            <v>57</v>
          </cell>
          <cell r="E475">
            <v>57</v>
          </cell>
          <cell r="F475">
            <v>46</v>
          </cell>
          <cell r="G475">
            <v>58</v>
          </cell>
        </row>
        <row r="476">
          <cell r="B476">
            <v>10913</v>
          </cell>
          <cell r="C476">
            <v>53</v>
          </cell>
          <cell r="D476">
            <v>47</v>
          </cell>
          <cell r="E476">
            <v>52</v>
          </cell>
          <cell r="F476">
            <v>46</v>
          </cell>
          <cell r="G476">
            <v>53</v>
          </cell>
        </row>
        <row r="477">
          <cell r="B477">
            <v>10963</v>
          </cell>
          <cell r="C477">
            <v>62</v>
          </cell>
          <cell r="D477">
            <v>61</v>
          </cell>
          <cell r="E477">
            <v>61</v>
          </cell>
          <cell r="F477">
            <v>54</v>
          </cell>
          <cell r="G477">
            <v>62</v>
          </cell>
        </row>
        <row r="478">
          <cell r="B478">
            <v>10965</v>
          </cell>
          <cell r="C478">
            <v>57</v>
          </cell>
          <cell r="D478">
            <v>48</v>
          </cell>
          <cell r="E478">
            <v>56</v>
          </cell>
          <cell r="F478">
            <v>52</v>
          </cell>
          <cell r="G478">
            <v>57</v>
          </cell>
        </row>
        <row r="479">
          <cell r="B479">
            <v>10966</v>
          </cell>
          <cell r="C479">
            <v>62</v>
          </cell>
          <cell r="D479">
            <v>50</v>
          </cell>
          <cell r="E479">
            <v>58</v>
          </cell>
          <cell r="F479">
            <v>55</v>
          </cell>
          <cell r="G479">
            <v>62</v>
          </cell>
        </row>
        <row r="480">
          <cell r="B480">
            <v>10967</v>
          </cell>
          <cell r="C480">
            <v>57</v>
          </cell>
          <cell r="D480">
            <v>46</v>
          </cell>
          <cell r="E480">
            <v>55</v>
          </cell>
          <cell r="F480">
            <v>50</v>
          </cell>
          <cell r="G480">
            <v>57</v>
          </cell>
        </row>
        <row r="481">
          <cell r="B481">
            <v>10968</v>
          </cell>
          <cell r="C481">
            <v>57</v>
          </cell>
          <cell r="D481">
            <v>49</v>
          </cell>
          <cell r="E481">
            <v>56</v>
          </cell>
          <cell r="F481">
            <v>52</v>
          </cell>
          <cell r="G481">
            <v>57</v>
          </cell>
        </row>
        <row r="482">
          <cell r="B482">
            <v>10969</v>
          </cell>
          <cell r="C482">
            <v>62</v>
          </cell>
          <cell r="D482">
            <v>50</v>
          </cell>
          <cell r="E482">
            <v>60</v>
          </cell>
          <cell r="F482">
            <v>57</v>
          </cell>
          <cell r="G482">
            <v>62</v>
          </cell>
        </row>
        <row r="483">
          <cell r="B483">
            <v>10970</v>
          </cell>
          <cell r="C483">
            <v>62</v>
          </cell>
          <cell r="D483">
            <v>53</v>
          </cell>
          <cell r="E483">
            <v>60</v>
          </cell>
          <cell r="F483">
            <v>58</v>
          </cell>
          <cell r="G483">
            <v>62</v>
          </cell>
        </row>
        <row r="484">
          <cell r="B484">
            <v>10979</v>
          </cell>
          <cell r="C484">
            <v>58</v>
          </cell>
          <cell r="D484">
            <v>40</v>
          </cell>
          <cell r="E484">
            <v>53</v>
          </cell>
          <cell r="F484">
            <v>54</v>
          </cell>
          <cell r="G484">
            <v>58</v>
          </cell>
        </row>
        <row r="485">
          <cell r="B485">
            <v>10981</v>
          </cell>
          <cell r="C485">
            <v>62</v>
          </cell>
          <cell r="D485">
            <v>37</v>
          </cell>
          <cell r="E485">
            <v>53</v>
          </cell>
          <cell r="F485">
            <v>57</v>
          </cell>
          <cell r="G485">
            <v>62</v>
          </cell>
        </row>
        <row r="486">
          <cell r="B486">
            <v>10982</v>
          </cell>
          <cell r="C486">
            <v>62</v>
          </cell>
          <cell r="D486">
            <v>34</v>
          </cell>
          <cell r="E486">
            <v>55</v>
          </cell>
          <cell r="F486">
            <v>59</v>
          </cell>
          <cell r="G486">
            <v>62</v>
          </cell>
        </row>
        <row r="487">
          <cell r="B487">
            <v>10991</v>
          </cell>
          <cell r="C487">
            <v>61</v>
          </cell>
          <cell r="D487">
            <v>48</v>
          </cell>
          <cell r="E487">
            <v>60</v>
          </cell>
          <cell r="F487">
            <v>61</v>
          </cell>
          <cell r="G487">
            <v>61</v>
          </cell>
        </row>
        <row r="488">
          <cell r="B488">
            <v>10994</v>
          </cell>
          <cell r="C488">
            <v>62</v>
          </cell>
          <cell r="D488">
            <v>41</v>
          </cell>
          <cell r="E488">
            <v>59</v>
          </cell>
          <cell r="F488">
            <v>61</v>
          </cell>
          <cell r="G488">
            <v>62</v>
          </cell>
        </row>
        <row r="489">
          <cell r="B489">
            <v>10996</v>
          </cell>
          <cell r="C489">
            <v>62</v>
          </cell>
          <cell r="D489">
            <v>59</v>
          </cell>
          <cell r="E489">
            <v>60</v>
          </cell>
          <cell r="F489">
            <v>46</v>
          </cell>
          <cell r="G489">
            <v>62</v>
          </cell>
        </row>
        <row r="490">
          <cell r="B490">
            <v>10998</v>
          </cell>
          <cell r="C490">
            <v>62</v>
          </cell>
          <cell r="D490">
            <v>36</v>
          </cell>
          <cell r="E490">
            <v>53</v>
          </cell>
          <cell r="F490">
            <v>58</v>
          </cell>
          <cell r="G490">
            <v>62</v>
          </cell>
        </row>
        <row r="491">
          <cell r="B491">
            <v>11035</v>
          </cell>
          <cell r="C491">
            <v>58</v>
          </cell>
          <cell r="D491">
            <v>54</v>
          </cell>
          <cell r="E491">
            <v>53</v>
          </cell>
          <cell r="F491">
            <v>40</v>
          </cell>
          <cell r="G491">
            <v>58</v>
          </cell>
        </row>
        <row r="492">
          <cell r="B492">
            <v>11050</v>
          </cell>
          <cell r="C492">
            <v>56</v>
          </cell>
          <cell r="D492">
            <v>56</v>
          </cell>
          <cell r="E492">
            <v>56</v>
          </cell>
          <cell r="F492">
            <v>56</v>
          </cell>
          <cell r="G492">
            <v>56</v>
          </cell>
        </row>
        <row r="493">
          <cell r="B493">
            <v>11054</v>
          </cell>
          <cell r="C493">
            <v>58</v>
          </cell>
          <cell r="D493">
            <v>56</v>
          </cell>
          <cell r="E493">
            <v>56</v>
          </cell>
          <cell r="F493">
            <v>48</v>
          </cell>
          <cell r="G493">
            <v>58</v>
          </cell>
        </row>
        <row r="494">
          <cell r="B494">
            <v>11055</v>
          </cell>
          <cell r="C494">
            <v>58</v>
          </cell>
          <cell r="D494">
            <v>57</v>
          </cell>
          <cell r="E494">
            <v>57</v>
          </cell>
          <cell r="F494">
            <v>51</v>
          </cell>
          <cell r="G494">
            <v>58</v>
          </cell>
        </row>
        <row r="495">
          <cell r="B495">
            <v>11056</v>
          </cell>
          <cell r="C495">
            <v>57</v>
          </cell>
          <cell r="D495">
            <v>44</v>
          </cell>
          <cell r="E495">
            <v>55</v>
          </cell>
          <cell r="F495">
            <v>55</v>
          </cell>
          <cell r="G495">
            <v>57</v>
          </cell>
        </row>
        <row r="496">
          <cell r="B496">
            <v>11057</v>
          </cell>
          <cell r="C496">
            <v>57</v>
          </cell>
          <cell r="D496">
            <v>47</v>
          </cell>
          <cell r="E496">
            <v>56</v>
          </cell>
          <cell r="F496">
            <v>56</v>
          </cell>
          <cell r="G496">
            <v>57</v>
          </cell>
        </row>
        <row r="497">
          <cell r="B497">
            <v>11058</v>
          </cell>
          <cell r="C497">
            <v>58</v>
          </cell>
          <cell r="D497">
            <v>57</v>
          </cell>
          <cell r="E497">
            <v>57</v>
          </cell>
          <cell r="F497">
            <v>53</v>
          </cell>
          <cell r="G497">
            <v>58</v>
          </cell>
        </row>
        <row r="498">
          <cell r="B498">
            <v>11095</v>
          </cell>
          <cell r="C498">
            <v>62</v>
          </cell>
          <cell r="D498">
            <v>38</v>
          </cell>
          <cell r="E498">
            <v>51</v>
          </cell>
          <cell r="F498">
            <v>45</v>
          </cell>
          <cell r="G498">
            <v>62</v>
          </cell>
        </row>
        <row r="499">
          <cell r="B499">
            <v>11097</v>
          </cell>
          <cell r="C499">
            <v>62</v>
          </cell>
          <cell r="D499">
            <v>60</v>
          </cell>
          <cell r="E499">
            <v>61</v>
          </cell>
          <cell r="F499">
            <v>59</v>
          </cell>
          <cell r="G499">
            <v>62</v>
          </cell>
        </row>
        <row r="500">
          <cell r="B500">
            <v>11100</v>
          </cell>
          <cell r="C500">
            <v>62</v>
          </cell>
          <cell r="D500">
            <v>58</v>
          </cell>
          <cell r="E500">
            <v>62</v>
          </cell>
          <cell r="F500">
            <v>62</v>
          </cell>
          <cell r="G500">
            <v>62</v>
          </cell>
        </row>
        <row r="501">
          <cell r="B501">
            <v>11101</v>
          </cell>
          <cell r="C501">
            <v>59</v>
          </cell>
          <cell r="D501">
            <v>55</v>
          </cell>
          <cell r="E501">
            <v>56</v>
          </cell>
          <cell r="F501">
            <v>55</v>
          </cell>
          <cell r="G501">
            <v>59</v>
          </cell>
        </row>
        <row r="502">
          <cell r="B502">
            <v>11102</v>
          </cell>
          <cell r="C502">
            <v>62</v>
          </cell>
          <cell r="D502">
            <v>41</v>
          </cell>
          <cell r="E502">
            <v>54</v>
          </cell>
          <cell r="F502">
            <v>56</v>
          </cell>
          <cell r="G502">
            <v>62</v>
          </cell>
        </row>
        <row r="503">
          <cell r="B503">
            <v>11103</v>
          </cell>
          <cell r="C503">
            <v>62</v>
          </cell>
          <cell r="D503">
            <v>56</v>
          </cell>
          <cell r="E503">
            <v>58</v>
          </cell>
          <cell r="F503">
            <v>56</v>
          </cell>
          <cell r="G503">
            <v>62</v>
          </cell>
        </row>
        <row r="504">
          <cell r="B504">
            <v>11106</v>
          </cell>
          <cell r="C504">
            <v>62</v>
          </cell>
          <cell r="D504">
            <v>46</v>
          </cell>
          <cell r="E504">
            <v>61</v>
          </cell>
          <cell r="F504">
            <v>60</v>
          </cell>
          <cell r="G504">
            <v>62</v>
          </cell>
        </row>
        <row r="505">
          <cell r="B505">
            <v>11107</v>
          </cell>
          <cell r="C505">
            <v>58</v>
          </cell>
          <cell r="D505">
            <v>53</v>
          </cell>
          <cell r="E505">
            <v>58</v>
          </cell>
          <cell r="F505">
            <v>58</v>
          </cell>
          <cell r="G505">
            <v>58</v>
          </cell>
        </row>
        <row r="506">
          <cell r="B506">
            <v>11109</v>
          </cell>
          <cell r="C506">
            <v>61</v>
          </cell>
          <cell r="D506">
            <v>47</v>
          </cell>
          <cell r="E506">
            <v>60</v>
          </cell>
          <cell r="F506">
            <v>60</v>
          </cell>
          <cell r="G506">
            <v>61</v>
          </cell>
        </row>
        <row r="507">
          <cell r="B507">
            <v>11110</v>
          </cell>
          <cell r="C507">
            <v>61</v>
          </cell>
          <cell r="D507">
            <v>50</v>
          </cell>
          <cell r="E507">
            <v>61</v>
          </cell>
          <cell r="F507">
            <v>60</v>
          </cell>
          <cell r="G507">
            <v>61</v>
          </cell>
        </row>
        <row r="508">
          <cell r="B508">
            <v>11112</v>
          </cell>
          <cell r="C508">
            <v>61</v>
          </cell>
          <cell r="D508">
            <v>61</v>
          </cell>
          <cell r="E508">
            <v>61</v>
          </cell>
          <cell r="F508">
            <v>54</v>
          </cell>
          <cell r="G508">
            <v>61</v>
          </cell>
        </row>
        <row r="509">
          <cell r="B509">
            <v>11113</v>
          </cell>
          <cell r="C509">
            <v>57</v>
          </cell>
          <cell r="D509">
            <v>56</v>
          </cell>
          <cell r="E509">
            <v>56</v>
          </cell>
          <cell r="F509">
            <v>43</v>
          </cell>
          <cell r="G509">
            <v>57</v>
          </cell>
        </row>
        <row r="510">
          <cell r="B510">
            <v>11120</v>
          </cell>
          <cell r="C510">
            <v>58</v>
          </cell>
          <cell r="D510">
            <v>57</v>
          </cell>
          <cell r="E510">
            <v>57</v>
          </cell>
          <cell r="F510">
            <v>45</v>
          </cell>
          <cell r="G510">
            <v>58</v>
          </cell>
        </row>
        <row r="511">
          <cell r="B511">
            <v>11123</v>
          </cell>
          <cell r="C511">
            <v>57</v>
          </cell>
          <cell r="D511">
            <v>21</v>
          </cell>
          <cell r="E511">
            <v>47</v>
          </cell>
          <cell r="F511">
            <v>50</v>
          </cell>
          <cell r="G511">
            <v>58</v>
          </cell>
        </row>
        <row r="512">
          <cell r="B512">
            <v>11124</v>
          </cell>
          <cell r="C512">
            <v>58</v>
          </cell>
          <cell r="D512">
            <v>52</v>
          </cell>
          <cell r="E512">
            <v>52</v>
          </cell>
          <cell r="F512">
            <v>24</v>
          </cell>
          <cell r="G512">
            <v>58</v>
          </cell>
        </row>
        <row r="513">
          <cell r="B513">
            <v>11125</v>
          </cell>
          <cell r="C513">
            <v>58</v>
          </cell>
          <cell r="D513">
            <v>58</v>
          </cell>
          <cell r="E513">
            <v>58</v>
          </cell>
          <cell r="F513">
            <v>58</v>
          </cell>
          <cell r="G513">
            <v>58</v>
          </cell>
        </row>
        <row r="514">
          <cell r="B514">
            <v>11245</v>
          </cell>
          <cell r="C514">
            <v>57</v>
          </cell>
          <cell r="D514">
            <v>57</v>
          </cell>
          <cell r="E514">
            <v>57</v>
          </cell>
          <cell r="F514">
            <v>56</v>
          </cell>
          <cell r="G514">
            <v>57</v>
          </cell>
        </row>
        <row r="515">
          <cell r="B515">
            <v>11263</v>
          </cell>
          <cell r="C515">
            <v>58</v>
          </cell>
          <cell r="D515">
            <v>40</v>
          </cell>
          <cell r="E515">
            <v>53</v>
          </cell>
          <cell r="F515">
            <v>53</v>
          </cell>
          <cell r="G515">
            <v>58</v>
          </cell>
        </row>
        <row r="516">
          <cell r="B516">
            <v>11266</v>
          </cell>
          <cell r="C516">
            <v>58</v>
          </cell>
          <cell r="D516">
            <v>52</v>
          </cell>
          <cell r="E516">
            <v>57</v>
          </cell>
          <cell r="F516">
            <v>57</v>
          </cell>
          <cell r="G516">
            <v>58</v>
          </cell>
        </row>
        <row r="517">
          <cell r="B517">
            <v>11268</v>
          </cell>
          <cell r="C517">
            <v>57</v>
          </cell>
          <cell r="D517">
            <v>56</v>
          </cell>
          <cell r="E517">
            <v>56</v>
          </cell>
          <cell r="F517">
            <v>52</v>
          </cell>
          <cell r="G517">
            <v>57</v>
          </cell>
        </row>
        <row r="518">
          <cell r="B518">
            <v>11271</v>
          </cell>
          <cell r="C518">
            <v>56</v>
          </cell>
          <cell r="D518">
            <v>56</v>
          </cell>
          <cell r="E518">
            <v>55</v>
          </cell>
          <cell r="F518">
            <v>53</v>
          </cell>
          <cell r="G518">
            <v>56</v>
          </cell>
        </row>
        <row r="519">
          <cell r="B519">
            <v>11275</v>
          </cell>
          <cell r="C519">
            <v>57</v>
          </cell>
          <cell r="D519">
            <v>56</v>
          </cell>
          <cell r="E519">
            <v>57</v>
          </cell>
          <cell r="F519">
            <v>57</v>
          </cell>
          <cell r="G519">
            <v>57</v>
          </cell>
        </row>
        <row r="520">
          <cell r="B520">
            <v>11278</v>
          </cell>
          <cell r="C520">
            <v>58</v>
          </cell>
          <cell r="D520">
            <v>57</v>
          </cell>
          <cell r="E520">
            <v>57</v>
          </cell>
          <cell r="F520">
            <v>52</v>
          </cell>
          <cell r="G520">
            <v>58</v>
          </cell>
        </row>
        <row r="521">
          <cell r="B521">
            <v>11280</v>
          </cell>
          <cell r="C521">
            <v>57</v>
          </cell>
          <cell r="D521">
            <v>57</v>
          </cell>
          <cell r="E521">
            <v>57</v>
          </cell>
          <cell r="F521">
            <v>57</v>
          </cell>
          <cell r="G521">
            <v>57</v>
          </cell>
        </row>
        <row r="522">
          <cell r="B522">
            <v>11282</v>
          </cell>
          <cell r="C522">
            <v>57</v>
          </cell>
          <cell r="D522">
            <v>56</v>
          </cell>
          <cell r="E522">
            <v>57</v>
          </cell>
          <cell r="F522">
            <v>57</v>
          </cell>
          <cell r="G522">
            <v>57</v>
          </cell>
        </row>
        <row r="523">
          <cell r="B523">
            <v>11284</v>
          </cell>
          <cell r="C523">
            <v>62</v>
          </cell>
          <cell r="D523">
            <v>61</v>
          </cell>
          <cell r="E523">
            <v>62</v>
          </cell>
          <cell r="F523">
            <v>61</v>
          </cell>
          <cell r="G523">
            <v>62</v>
          </cell>
        </row>
        <row r="524">
          <cell r="B524">
            <v>11285</v>
          </cell>
          <cell r="C524">
            <v>61</v>
          </cell>
          <cell r="D524">
            <v>45</v>
          </cell>
          <cell r="E524">
            <v>60</v>
          </cell>
          <cell r="F524">
            <v>44</v>
          </cell>
          <cell r="G524">
            <v>61</v>
          </cell>
        </row>
        <row r="525">
          <cell r="B525">
            <v>11287</v>
          </cell>
          <cell r="C525">
            <v>57</v>
          </cell>
          <cell r="D525">
            <v>57</v>
          </cell>
          <cell r="E525">
            <v>56</v>
          </cell>
          <cell r="F525">
            <v>56</v>
          </cell>
          <cell r="G525">
            <v>57</v>
          </cell>
        </row>
        <row r="526">
          <cell r="B526">
            <v>11288</v>
          </cell>
          <cell r="C526">
            <v>58</v>
          </cell>
          <cell r="D526">
            <v>58</v>
          </cell>
          <cell r="E526">
            <v>58</v>
          </cell>
          <cell r="F526">
            <v>57</v>
          </cell>
          <cell r="G526">
            <v>58</v>
          </cell>
        </row>
        <row r="527">
          <cell r="B527">
            <v>11289</v>
          </cell>
          <cell r="C527">
            <v>58</v>
          </cell>
          <cell r="D527">
            <v>54</v>
          </cell>
          <cell r="E527">
            <v>57</v>
          </cell>
          <cell r="F527">
            <v>57</v>
          </cell>
          <cell r="G527">
            <v>58</v>
          </cell>
        </row>
        <row r="528">
          <cell r="B528">
            <v>11290</v>
          </cell>
          <cell r="C528">
            <v>58</v>
          </cell>
          <cell r="D528">
            <v>56</v>
          </cell>
          <cell r="E528">
            <v>58</v>
          </cell>
          <cell r="F528">
            <v>58</v>
          </cell>
          <cell r="G528">
            <v>58</v>
          </cell>
        </row>
        <row r="529">
          <cell r="B529">
            <v>11291</v>
          </cell>
          <cell r="C529">
            <v>58</v>
          </cell>
          <cell r="D529">
            <v>57</v>
          </cell>
          <cell r="E529">
            <v>58</v>
          </cell>
          <cell r="F529">
            <v>58</v>
          </cell>
          <cell r="G529">
            <v>58</v>
          </cell>
        </row>
        <row r="530">
          <cell r="B530">
            <v>11293</v>
          </cell>
          <cell r="C530">
            <v>58</v>
          </cell>
          <cell r="D530">
            <v>50</v>
          </cell>
          <cell r="E530">
            <v>56</v>
          </cell>
          <cell r="F530">
            <v>55</v>
          </cell>
          <cell r="G530">
            <v>58</v>
          </cell>
        </row>
        <row r="531">
          <cell r="B531">
            <v>11294</v>
          </cell>
          <cell r="C531">
            <v>62</v>
          </cell>
          <cell r="D531">
            <v>56</v>
          </cell>
          <cell r="E531">
            <v>61</v>
          </cell>
          <cell r="F531">
            <v>57</v>
          </cell>
          <cell r="G531">
            <v>62</v>
          </cell>
        </row>
        <row r="532">
          <cell r="B532">
            <v>11296</v>
          </cell>
          <cell r="C532">
            <v>57</v>
          </cell>
          <cell r="D532">
            <v>19</v>
          </cell>
          <cell r="E532">
            <v>33</v>
          </cell>
          <cell r="F532">
            <v>29</v>
          </cell>
          <cell r="G532">
            <v>57</v>
          </cell>
        </row>
        <row r="533">
          <cell r="B533">
            <v>11297</v>
          </cell>
          <cell r="C533">
            <v>62</v>
          </cell>
          <cell r="D533">
            <v>32</v>
          </cell>
          <cell r="E533">
            <v>43</v>
          </cell>
          <cell r="F533">
            <v>33</v>
          </cell>
          <cell r="G533">
            <v>62</v>
          </cell>
        </row>
        <row r="534">
          <cell r="B534">
            <v>11311</v>
          </cell>
          <cell r="C534">
            <v>58</v>
          </cell>
          <cell r="D534">
            <v>57</v>
          </cell>
          <cell r="E534">
            <v>57</v>
          </cell>
          <cell r="F534">
            <v>54</v>
          </cell>
          <cell r="G534">
            <v>58</v>
          </cell>
        </row>
        <row r="535">
          <cell r="B535">
            <v>11312</v>
          </cell>
          <cell r="C535">
            <v>58</v>
          </cell>
          <cell r="D535">
            <v>57</v>
          </cell>
          <cell r="E535">
            <v>57</v>
          </cell>
          <cell r="F535">
            <v>54</v>
          </cell>
          <cell r="G535">
            <v>58</v>
          </cell>
        </row>
        <row r="536">
          <cell r="B536">
            <v>11326</v>
          </cell>
          <cell r="C536">
            <v>53</v>
          </cell>
          <cell r="D536">
            <v>36</v>
          </cell>
          <cell r="E536">
            <v>49</v>
          </cell>
          <cell r="F536">
            <v>39</v>
          </cell>
          <cell r="G536">
            <v>53</v>
          </cell>
        </row>
        <row r="537">
          <cell r="B537">
            <v>11327</v>
          </cell>
          <cell r="C537">
            <v>53</v>
          </cell>
          <cell r="D537">
            <v>40</v>
          </cell>
          <cell r="E537">
            <v>49</v>
          </cell>
          <cell r="F537">
            <v>40</v>
          </cell>
          <cell r="G537">
            <v>53</v>
          </cell>
        </row>
        <row r="538">
          <cell r="B538">
            <v>11329</v>
          </cell>
          <cell r="C538">
            <v>58</v>
          </cell>
          <cell r="D538">
            <v>47</v>
          </cell>
          <cell r="E538">
            <v>55</v>
          </cell>
          <cell r="F538">
            <v>46</v>
          </cell>
          <cell r="G538">
            <v>58</v>
          </cell>
        </row>
        <row r="539">
          <cell r="B539">
            <v>11370</v>
          </cell>
          <cell r="C539">
            <v>62</v>
          </cell>
          <cell r="D539">
            <v>60</v>
          </cell>
          <cell r="E539">
            <v>62</v>
          </cell>
          <cell r="F539">
            <v>59</v>
          </cell>
          <cell r="G539">
            <v>62</v>
          </cell>
        </row>
        <row r="540">
          <cell r="B540">
            <v>11371</v>
          </cell>
          <cell r="C540">
            <v>58</v>
          </cell>
          <cell r="D540">
            <v>34</v>
          </cell>
          <cell r="E540">
            <v>55</v>
          </cell>
          <cell r="F540">
            <v>56</v>
          </cell>
          <cell r="G540">
            <v>58</v>
          </cell>
        </row>
        <row r="541">
          <cell r="B541">
            <v>11379</v>
          </cell>
          <cell r="C541">
            <v>58</v>
          </cell>
          <cell r="D541">
            <v>57</v>
          </cell>
          <cell r="E541">
            <v>57</v>
          </cell>
          <cell r="F541">
            <v>57</v>
          </cell>
          <cell r="G541">
            <v>58</v>
          </cell>
        </row>
        <row r="542">
          <cell r="B542">
            <v>11382</v>
          </cell>
          <cell r="C542">
            <v>57</v>
          </cell>
          <cell r="D542">
            <v>54</v>
          </cell>
          <cell r="E542">
            <v>57</v>
          </cell>
          <cell r="F542">
            <v>57</v>
          </cell>
          <cell r="G542">
            <v>57</v>
          </cell>
        </row>
        <row r="543">
          <cell r="B543">
            <v>11481</v>
          </cell>
          <cell r="C543">
            <v>58</v>
          </cell>
          <cell r="D543">
            <v>58</v>
          </cell>
          <cell r="E543">
            <v>58</v>
          </cell>
          <cell r="F543">
            <v>53</v>
          </cell>
          <cell r="G543">
            <v>58</v>
          </cell>
        </row>
        <row r="544">
          <cell r="B544">
            <v>11483</v>
          </cell>
          <cell r="C544">
            <v>58</v>
          </cell>
          <cell r="D544">
            <v>58</v>
          </cell>
          <cell r="E544">
            <v>58</v>
          </cell>
          <cell r="F544">
            <v>54</v>
          </cell>
          <cell r="G544">
            <v>58</v>
          </cell>
        </row>
        <row r="545">
          <cell r="B545">
            <v>12007</v>
          </cell>
          <cell r="C545">
            <v>62</v>
          </cell>
          <cell r="D545">
            <v>55</v>
          </cell>
          <cell r="E545">
            <v>61</v>
          </cell>
          <cell r="F545">
            <v>61</v>
          </cell>
          <cell r="G545">
            <v>62</v>
          </cell>
        </row>
        <row r="546">
          <cell r="B546">
            <v>12009</v>
          </cell>
          <cell r="C546">
            <v>62</v>
          </cell>
          <cell r="D546">
            <v>57</v>
          </cell>
          <cell r="E546">
            <v>62</v>
          </cell>
          <cell r="F546">
            <v>54</v>
          </cell>
          <cell r="G546">
            <v>62</v>
          </cell>
        </row>
        <row r="547">
          <cell r="B547">
            <v>12010</v>
          </cell>
          <cell r="C547">
            <v>62</v>
          </cell>
          <cell r="D547">
            <v>58</v>
          </cell>
          <cell r="E547">
            <v>61</v>
          </cell>
          <cell r="F547">
            <v>61</v>
          </cell>
          <cell r="G547">
            <v>62</v>
          </cell>
        </row>
        <row r="548">
          <cell r="B548">
            <v>12065</v>
          </cell>
          <cell r="C548">
            <v>58</v>
          </cell>
          <cell r="D548">
            <v>58</v>
          </cell>
          <cell r="E548">
            <v>58</v>
          </cell>
          <cell r="F548">
            <v>58</v>
          </cell>
          <cell r="G548">
            <v>58</v>
          </cell>
        </row>
        <row r="549">
          <cell r="B549">
            <v>12193</v>
          </cell>
          <cell r="C549">
            <v>56</v>
          </cell>
          <cell r="D549">
            <v>49</v>
          </cell>
          <cell r="E549">
            <v>56</v>
          </cell>
          <cell r="F549">
            <v>56</v>
          </cell>
          <cell r="G549">
            <v>56</v>
          </cell>
        </row>
        <row r="550">
          <cell r="B550">
            <v>12238</v>
          </cell>
          <cell r="C550">
            <v>58</v>
          </cell>
          <cell r="D550">
            <v>43</v>
          </cell>
          <cell r="E550">
            <v>51</v>
          </cell>
          <cell r="F550">
            <v>54</v>
          </cell>
          <cell r="G550">
            <v>58</v>
          </cell>
        </row>
        <row r="551">
          <cell r="B551">
            <v>12239</v>
          </cell>
          <cell r="C551">
            <v>58</v>
          </cell>
          <cell r="D551">
            <v>51</v>
          </cell>
          <cell r="E551">
            <v>50</v>
          </cell>
          <cell r="F551">
            <v>44</v>
          </cell>
          <cell r="G551">
            <v>58</v>
          </cell>
        </row>
        <row r="552">
          <cell r="B552">
            <v>12241</v>
          </cell>
          <cell r="C552">
            <v>58</v>
          </cell>
          <cell r="D552">
            <v>44</v>
          </cell>
          <cell r="E552">
            <v>53</v>
          </cell>
          <cell r="F552">
            <v>55</v>
          </cell>
          <cell r="G552">
            <v>58</v>
          </cell>
        </row>
        <row r="553">
          <cell r="B553">
            <v>12242</v>
          </cell>
          <cell r="C553">
            <v>57</v>
          </cell>
          <cell r="D553">
            <v>51</v>
          </cell>
          <cell r="E553">
            <v>50</v>
          </cell>
          <cell r="F553">
            <v>44</v>
          </cell>
          <cell r="G553">
            <v>57</v>
          </cell>
        </row>
        <row r="554">
          <cell r="B554">
            <v>12245</v>
          </cell>
          <cell r="C554">
            <v>57</v>
          </cell>
          <cell r="D554">
            <v>54</v>
          </cell>
          <cell r="E554">
            <v>52</v>
          </cell>
          <cell r="F554">
            <v>46</v>
          </cell>
          <cell r="G554">
            <v>57</v>
          </cell>
        </row>
        <row r="555">
          <cell r="B555">
            <v>12247</v>
          </cell>
          <cell r="C555">
            <v>58</v>
          </cell>
          <cell r="D555">
            <v>39</v>
          </cell>
          <cell r="E555">
            <v>49</v>
          </cell>
          <cell r="F555">
            <v>54</v>
          </cell>
          <cell r="G555">
            <v>58</v>
          </cell>
        </row>
        <row r="556">
          <cell r="B556">
            <v>12253</v>
          </cell>
          <cell r="C556">
            <v>57</v>
          </cell>
          <cell r="D556">
            <v>50</v>
          </cell>
          <cell r="E556">
            <v>47</v>
          </cell>
          <cell r="F556">
            <v>40</v>
          </cell>
          <cell r="G556">
            <v>57</v>
          </cell>
        </row>
        <row r="557">
          <cell r="B557">
            <v>12267</v>
          </cell>
          <cell r="C557">
            <v>58</v>
          </cell>
          <cell r="D557">
            <v>57</v>
          </cell>
          <cell r="E557">
            <v>57</v>
          </cell>
          <cell r="F557">
            <v>57</v>
          </cell>
          <cell r="G557">
            <v>58</v>
          </cell>
        </row>
        <row r="558">
          <cell r="B558">
            <v>12268</v>
          </cell>
          <cell r="C558">
            <v>58</v>
          </cell>
          <cell r="D558">
            <v>58</v>
          </cell>
          <cell r="E558">
            <v>58</v>
          </cell>
          <cell r="F558">
            <v>58</v>
          </cell>
          <cell r="G558">
            <v>58</v>
          </cell>
        </row>
        <row r="559">
          <cell r="B559">
            <v>12270</v>
          </cell>
          <cell r="C559">
            <v>58</v>
          </cell>
          <cell r="D559">
            <v>57</v>
          </cell>
          <cell r="E559">
            <v>57</v>
          </cell>
          <cell r="F559">
            <v>57</v>
          </cell>
          <cell r="G559">
            <v>58</v>
          </cell>
        </row>
        <row r="560">
          <cell r="B560">
            <v>12547</v>
          </cell>
          <cell r="C560">
            <v>57</v>
          </cell>
          <cell r="D560">
            <v>56</v>
          </cell>
          <cell r="E560">
            <v>56</v>
          </cell>
          <cell r="F560">
            <v>57</v>
          </cell>
          <cell r="G560">
            <v>57</v>
          </cell>
        </row>
        <row r="561">
          <cell r="B561">
            <v>12571</v>
          </cell>
          <cell r="C561">
            <v>58</v>
          </cell>
          <cell r="D561">
            <v>46</v>
          </cell>
          <cell r="E561">
            <v>48</v>
          </cell>
          <cell r="F561">
            <v>54</v>
          </cell>
          <cell r="G561">
            <v>58</v>
          </cell>
        </row>
        <row r="562">
          <cell r="B562">
            <v>12572</v>
          </cell>
          <cell r="C562">
            <v>58</v>
          </cell>
          <cell r="D562">
            <v>46</v>
          </cell>
          <cell r="E562">
            <v>48</v>
          </cell>
          <cell r="F562">
            <v>54</v>
          </cell>
          <cell r="G562">
            <v>58</v>
          </cell>
        </row>
        <row r="563">
          <cell r="B563">
            <v>12573</v>
          </cell>
          <cell r="C563">
            <v>58</v>
          </cell>
          <cell r="D563">
            <v>51</v>
          </cell>
          <cell r="E563">
            <v>53</v>
          </cell>
          <cell r="F563">
            <v>49</v>
          </cell>
          <cell r="G563">
            <v>58</v>
          </cell>
        </row>
        <row r="564">
          <cell r="B564">
            <v>12574</v>
          </cell>
          <cell r="C564">
            <v>58</v>
          </cell>
          <cell r="D564">
            <v>51</v>
          </cell>
          <cell r="E564">
            <v>53</v>
          </cell>
          <cell r="F564">
            <v>49</v>
          </cell>
          <cell r="G564">
            <v>58</v>
          </cell>
        </row>
        <row r="565">
          <cell r="B565">
            <v>12578</v>
          </cell>
          <cell r="C565">
            <v>58</v>
          </cell>
          <cell r="D565">
            <v>54</v>
          </cell>
          <cell r="E565">
            <v>56</v>
          </cell>
          <cell r="F565">
            <v>57</v>
          </cell>
          <cell r="G565">
            <v>58</v>
          </cell>
        </row>
        <row r="566">
          <cell r="B566">
            <v>12579</v>
          </cell>
          <cell r="C566">
            <v>58</v>
          </cell>
          <cell r="D566">
            <v>51</v>
          </cell>
          <cell r="E566">
            <v>54</v>
          </cell>
          <cell r="F566">
            <v>56</v>
          </cell>
          <cell r="G566">
            <v>58</v>
          </cell>
        </row>
        <row r="567">
          <cell r="B567">
            <v>12582</v>
          </cell>
          <cell r="C567">
            <v>57</v>
          </cell>
          <cell r="D567">
            <v>35</v>
          </cell>
          <cell r="E567">
            <v>44</v>
          </cell>
          <cell r="F567">
            <v>54</v>
          </cell>
          <cell r="G567">
            <v>58</v>
          </cell>
        </row>
        <row r="568">
          <cell r="B568">
            <v>12583</v>
          </cell>
          <cell r="C568">
            <v>57</v>
          </cell>
          <cell r="D568">
            <v>38</v>
          </cell>
          <cell r="E568">
            <v>51</v>
          </cell>
          <cell r="F568">
            <v>56</v>
          </cell>
          <cell r="G568">
            <v>58</v>
          </cell>
        </row>
        <row r="569">
          <cell r="B569">
            <v>12584</v>
          </cell>
          <cell r="C569">
            <v>58</v>
          </cell>
          <cell r="D569">
            <v>54</v>
          </cell>
          <cell r="E569">
            <v>46</v>
          </cell>
          <cell r="F569">
            <v>39</v>
          </cell>
          <cell r="G569">
            <v>58</v>
          </cell>
        </row>
        <row r="570">
          <cell r="B570">
            <v>12585</v>
          </cell>
          <cell r="C570">
            <v>58</v>
          </cell>
          <cell r="D570">
            <v>55</v>
          </cell>
          <cell r="E570">
            <v>49</v>
          </cell>
          <cell r="F570">
            <v>43</v>
          </cell>
          <cell r="G570">
            <v>58</v>
          </cell>
        </row>
        <row r="571">
          <cell r="B571">
            <v>12586</v>
          </cell>
          <cell r="C571">
            <v>57</v>
          </cell>
          <cell r="D571">
            <v>43</v>
          </cell>
          <cell r="E571">
            <v>53</v>
          </cell>
          <cell r="F571">
            <v>56</v>
          </cell>
          <cell r="G571">
            <v>58</v>
          </cell>
        </row>
        <row r="572">
          <cell r="B572">
            <v>12589</v>
          </cell>
          <cell r="C572">
            <v>57</v>
          </cell>
          <cell r="D572">
            <v>36</v>
          </cell>
          <cell r="E572">
            <v>49</v>
          </cell>
          <cell r="F572">
            <v>55</v>
          </cell>
          <cell r="G572">
            <v>57</v>
          </cell>
        </row>
        <row r="573">
          <cell r="B573">
            <v>12591</v>
          </cell>
          <cell r="C573">
            <v>58</v>
          </cell>
          <cell r="D573">
            <v>52</v>
          </cell>
          <cell r="E573">
            <v>43</v>
          </cell>
          <cell r="F573">
            <v>35</v>
          </cell>
          <cell r="G573">
            <v>58</v>
          </cell>
        </row>
        <row r="574">
          <cell r="B574">
            <v>12592</v>
          </cell>
          <cell r="C574">
            <v>58</v>
          </cell>
          <cell r="D574">
            <v>54</v>
          </cell>
          <cell r="E574">
            <v>45</v>
          </cell>
          <cell r="F574">
            <v>38</v>
          </cell>
          <cell r="G574">
            <v>58</v>
          </cell>
        </row>
        <row r="575">
          <cell r="B575">
            <v>12593</v>
          </cell>
          <cell r="C575">
            <v>58</v>
          </cell>
          <cell r="D575">
            <v>52</v>
          </cell>
          <cell r="E575">
            <v>43</v>
          </cell>
          <cell r="F575">
            <v>36</v>
          </cell>
          <cell r="G575">
            <v>58</v>
          </cell>
        </row>
        <row r="576">
          <cell r="B576">
            <v>12749</v>
          </cell>
          <cell r="C576">
            <v>58</v>
          </cell>
          <cell r="D576">
            <v>57</v>
          </cell>
          <cell r="E576">
            <v>57</v>
          </cell>
          <cell r="F576">
            <v>54</v>
          </cell>
          <cell r="G576">
            <v>58</v>
          </cell>
        </row>
        <row r="577">
          <cell r="B577">
            <v>12750</v>
          </cell>
          <cell r="C577">
            <v>62</v>
          </cell>
          <cell r="D577">
            <v>61</v>
          </cell>
          <cell r="E577">
            <v>61</v>
          </cell>
          <cell r="F577">
            <v>61</v>
          </cell>
          <cell r="G577">
            <v>62</v>
          </cell>
        </row>
        <row r="578">
          <cell r="B578">
            <v>12753</v>
          </cell>
          <cell r="C578">
            <v>62</v>
          </cell>
          <cell r="D578">
            <v>61</v>
          </cell>
          <cell r="E578">
            <v>61</v>
          </cell>
          <cell r="F578">
            <v>61</v>
          </cell>
          <cell r="G578">
            <v>62</v>
          </cell>
        </row>
        <row r="579">
          <cell r="B579">
            <v>12758</v>
          </cell>
          <cell r="C579">
            <v>62</v>
          </cell>
          <cell r="D579">
            <v>61</v>
          </cell>
          <cell r="E579">
            <v>61</v>
          </cell>
          <cell r="F579">
            <v>61</v>
          </cell>
          <cell r="G579">
            <v>62</v>
          </cell>
        </row>
        <row r="580">
          <cell r="B580">
            <v>12759</v>
          </cell>
          <cell r="C580">
            <v>62</v>
          </cell>
          <cell r="D580">
            <v>61</v>
          </cell>
          <cell r="E580">
            <v>61</v>
          </cell>
          <cell r="F580">
            <v>61</v>
          </cell>
          <cell r="G580">
            <v>62</v>
          </cell>
        </row>
        <row r="581">
          <cell r="B581">
            <v>12761</v>
          </cell>
          <cell r="C581">
            <v>62</v>
          </cell>
          <cell r="D581">
            <v>61</v>
          </cell>
          <cell r="E581">
            <v>61</v>
          </cell>
          <cell r="F581">
            <v>61</v>
          </cell>
          <cell r="G581">
            <v>62</v>
          </cell>
        </row>
        <row r="582">
          <cell r="B582">
            <v>12767</v>
          </cell>
          <cell r="C582">
            <v>62</v>
          </cell>
          <cell r="D582">
            <v>61</v>
          </cell>
          <cell r="E582">
            <v>61</v>
          </cell>
          <cell r="F582">
            <v>61</v>
          </cell>
          <cell r="G582">
            <v>62</v>
          </cell>
        </row>
        <row r="583">
          <cell r="B583">
            <v>12768</v>
          </cell>
          <cell r="C583">
            <v>62</v>
          </cell>
          <cell r="D583">
            <v>61</v>
          </cell>
          <cell r="E583">
            <v>62</v>
          </cell>
          <cell r="F583">
            <v>62</v>
          </cell>
          <cell r="G583">
            <v>62</v>
          </cell>
        </row>
        <row r="584">
          <cell r="B584">
            <v>12823</v>
          </cell>
          <cell r="C584">
            <v>57</v>
          </cell>
          <cell r="D584">
            <v>40</v>
          </cell>
          <cell r="E584">
            <v>56</v>
          </cell>
          <cell r="F584">
            <v>53</v>
          </cell>
          <cell r="G584">
            <v>57</v>
          </cell>
        </row>
        <row r="585">
          <cell r="B585">
            <v>12830</v>
          </cell>
          <cell r="C585">
            <v>57</v>
          </cell>
          <cell r="D585">
            <v>46</v>
          </cell>
          <cell r="E585">
            <v>57</v>
          </cell>
          <cell r="F585">
            <v>56</v>
          </cell>
          <cell r="G585">
            <v>57</v>
          </cell>
        </row>
        <row r="586">
          <cell r="B586">
            <v>12833</v>
          </cell>
          <cell r="C586">
            <v>57</v>
          </cell>
          <cell r="D586">
            <v>57</v>
          </cell>
          <cell r="E586">
            <v>55</v>
          </cell>
          <cell r="F586">
            <v>53</v>
          </cell>
          <cell r="G586">
            <v>57</v>
          </cell>
        </row>
        <row r="587">
          <cell r="B587">
            <v>12834</v>
          </cell>
          <cell r="C587">
            <v>58</v>
          </cell>
          <cell r="D587">
            <v>49</v>
          </cell>
          <cell r="E587">
            <v>57</v>
          </cell>
          <cell r="F587">
            <v>56</v>
          </cell>
          <cell r="G587">
            <v>58</v>
          </cell>
        </row>
        <row r="588">
          <cell r="B588">
            <v>12836</v>
          </cell>
          <cell r="C588">
            <v>57</v>
          </cell>
          <cell r="D588">
            <v>56</v>
          </cell>
          <cell r="E588">
            <v>56</v>
          </cell>
          <cell r="F588">
            <v>56</v>
          </cell>
          <cell r="G588">
            <v>57</v>
          </cell>
        </row>
        <row r="589">
          <cell r="B589">
            <v>12837</v>
          </cell>
          <cell r="C589">
            <v>58</v>
          </cell>
          <cell r="D589">
            <v>53</v>
          </cell>
          <cell r="E589">
            <v>56</v>
          </cell>
          <cell r="F589">
            <v>54</v>
          </cell>
          <cell r="G589">
            <v>58</v>
          </cell>
        </row>
        <row r="590">
          <cell r="B590">
            <v>12838</v>
          </cell>
          <cell r="C590">
            <v>57</v>
          </cell>
          <cell r="D590">
            <v>45</v>
          </cell>
          <cell r="E590">
            <v>47</v>
          </cell>
          <cell r="F590">
            <v>45</v>
          </cell>
          <cell r="G590">
            <v>57</v>
          </cell>
        </row>
        <row r="591">
          <cell r="B591">
            <v>12841</v>
          </cell>
          <cell r="C591">
            <v>58</v>
          </cell>
          <cell r="D591">
            <v>58</v>
          </cell>
          <cell r="E591">
            <v>57</v>
          </cell>
          <cell r="F591">
            <v>57</v>
          </cell>
          <cell r="G591">
            <v>58</v>
          </cell>
        </row>
        <row r="592">
          <cell r="B592">
            <v>12929</v>
          </cell>
          <cell r="C592">
            <v>58</v>
          </cell>
          <cell r="D592">
            <v>57</v>
          </cell>
          <cell r="E592">
            <v>57</v>
          </cell>
          <cell r="F592">
            <v>54</v>
          </cell>
          <cell r="G592">
            <v>58</v>
          </cell>
        </row>
        <row r="593">
          <cell r="B593">
            <v>12932</v>
          </cell>
          <cell r="C593">
            <v>57</v>
          </cell>
          <cell r="D593">
            <v>48</v>
          </cell>
          <cell r="E593">
            <v>56</v>
          </cell>
          <cell r="F593">
            <v>56</v>
          </cell>
          <cell r="G593">
            <v>57</v>
          </cell>
        </row>
        <row r="594">
          <cell r="B594">
            <v>12935</v>
          </cell>
          <cell r="C594">
            <v>57</v>
          </cell>
          <cell r="D594">
            <v>57</v>
          </cell>
          <cell r="E594">
            <v>56</v>
          </cell>
          <cell r="F594">
            <v>53</v>
          </cell>
          <cell r="G594">
            <v>57</v>
          </cell>
        </row>
        <row r="595">
          <cell r="B595">
            <v>12943</v>
          </cell>
          <cell r="C595">
            <v>57</v>
          </cell>
          <cell r="D595">
            <v>51</v>
          </cell>
          <cell r="E595">
            <v>57</v>
          </cell>
          <cell r="F595">
            <v>57</v>
          </cell>
          <cell r="G595">
            <v>57</v>
          </cell>
        </row>
        <row r="596">
          <cell r="B596">
            <v>12944</v>
          </cell>
          <cell r="C596">
            <v>57</v>
          </cell>
          <cell r="D596">
            <v>48</v>
          </cell>
          <cell r="E596">
            <v>57</v>
          </cell>
          <cell r="F596">
            <v>57</v>
          </cell>
          <cell r="G596">
            <v>58</v>
          </cell>
        </row>
        <row r="597">
          <cell r="B597">
            <v>12945</v>
          </cell>
          <cell r="C597">
            <v>57</v>
          </cell>
          <cell r="D597">
            <v>37</v>
          </cell>
          <cell r="E597">
            <v>53</v>
          </cell>
          <cell r="F597">
            <v>53</v>
          </cell>
          <cell r="G597">
            <v>58</v>
          </cell>
        </row>
        <row r="598">
          <cell r="B598">
            <v>12946</v>
          </cell>
          <cell r="C598">
            <v>57</v>
          </cell>
          <cell r="D598">
            <v>39</v>
          </cell>
          <cell r="E598">
            <v>54</v>
          </cell>
          <cell r="F598">
            <v>53</v>
          </cell>
          <cell r="G598">
            <v>58</v>
          </cell>
        </row>
        <row r="599">
          <cell r="B599">
            <v>12949</v>
          </cell>
          <cell r="C599">
            <v>58</v>
          </cell>
          <cell r="D599">
            <v>48</v>
          </cell>
          <cell r="E599">
            <v>37</v>
          </cell>
          <cell r="F599">
            <v>37</v>
          </cell>
          <cell r="G599">
            <v>58</v>
          </cell>
        </row>
        <row r="600">
          <cell r="B600">
            <v>12950</v>
          </cell>
          <cell r="C600">
            <v>57</v>
          </cell>
          <cell r="D600">
            <v>35</v>
          </cell>
          <cell r="E600">
            <v>51</v>
          </cell>
          <cell r="F600">
            <v>51</v>
          </cell>
          <cell r="G600">
            <v>58</v>
          </cell>
        </row>
        <row r="601">
          <cell r="B601">
            <v>12952</v>
          </cell>
          <cell r="C601">
            <v>57</v>
          </cell>
          <cell r="D601">
            <v>38</v>
          </cell>
          <cell r="E601">
            <v>53</v>
          </cell>
          <cell r="F601">
            <v>52</v>
          </cell>
          <cell r="G601">
            <v>58</v>
          </cell>
        </row>
        <row r="602">
          <cell r="B602">
            <v>12955</v>
          </cell>
          <cell r="C602">
            <v>58</v>
          </cell>
          <cell r="D602">
            <v>57</v>
          </cell>
          <cell r="E602">
            <v>57</v>
          </cell>
          <cell r="F602">
            <v>54</v>
          </cell>
          <cell r="G602">
            <v>58</v>
          </cell>
        </row>
        <row r="603">
          <cell r="B603">
            <v>12957</v>
          </cell>
          <cell r="C603">
            <v>58</v>
          </cell>
          <cell r="D603">
            <v>57</v>
          </cell>
          <cell r="E603">
            <v>57</v>
          </cell>
          <cell r="F603">
            <v>49</v>
          </cell>
          <cell r="G603">
            <v>58</v>
          </cell>
        </row>
        <row r="604">
          <cell r="B604">
            <v>13034</v>
          </cell>
          <cell r="C604">
            <v>57</v>
          </cell>
          <cell r="D604">
            <v>50</v>
          </cell>
          <cell r="E604">
            <v>56</v>
          </cell>
          <cell r="F604">
            <v>55</v>
          </cell>
          <cell r="G604">
            <v>57</v>
          </cell>
        </row>
        <row r="605">
          <cell r="B605">
            <v>13035</v>
          </cell>
          <cell r="C605">
            <v>57</v>
          </cell>
          <cell r="D605">
            <v>51</v>
          </cell>
          <cell r="E605">
            <v>54</v>
          </cell>
          <cell r="F605">
            <v>48</v>
          </cell>
          <cell r="G605">
            <v>57</v>
          </cell>
        </row>
        <row r="606">
          <cell r="B606">
            <v>13036</v>
          </cell>
          <cell r="C606">
            <v>57</v>
          </cell>
          <cell r="D606">
            <v>54</v>
          </cell>
          <cell r="E606">
            <v>56</v>
          </cell>
          <cell r="F606">
            <v>53</v>
          </cell>
          <cell r="G606">
            <v>57</v>
          </cell>
        </row>
        <row r="607">
          <cell r="B607">
            <v>13037</v>
          </cell>
          <cell r="C607">
            <v>57</v>
          </cell>
          <cell r="D607">
            <v>51</v>
          </cell>
          <cell r="E607">
            <v>56</v>
          </cell>
          <cell r="F607">
            <v>54</v>
          </cell>
          <cell r="G607">
            <v>57</v>
          </cell>
        </row>
        <row r="608">
          <cell r="B608">
            <v>13046</v>
          </cell>
          <cell r="C608">
            <v>57</v>
          </cell>
          <cell r="D608">
            <v>54</v>
          </cell>
          <cell r="E608">
            <v>56</v>
          </cell>
          <cell r="F608">
            <v>56</v>
          </cell>
          <cell r="G608">
            <v>57</v>
          </cell>
        </row>
        <row r="609">
          <cell r="B609">
            <v>13051</v>
          </cell>
          <cell r="C609">
            <v>57</v>
          </cell>
          <cell r="D609">
            <v>52</v>
          </cell>
          <cell r="E609">
            <v>56</v>
          </cell>
          <cell r="F609">
            <v>54</v>
          </cell>
          <cell r="G609">
            <v>57</v>
          </cell>
        </row>
        <row r="610">
          <cell r="B610">
            <v>13052</v>
          </cell>
          <cell r="C610">
            <v>57</v>
          </cell>
          <cell r="D610">
            <v>55</v>
          </cell>
          <cell r="E610">
            <v>56</v>
          </cell>
          <cell r="F610">
            <v>54</v>
          </cell>
          <cell r="G610">
            <v>57</v>
          </cell>
        </row>
        <row r="611">
          <cell r="B611">
            <v>13053</v>
          </cell>
          <cell r="C611">
            <v>58</v>
          </cell>
          <cell r="D611">
            <v>57</v>
          </cell>
          <cell r="E611">
            <v>58</v>
          </cell>
          <cell r="F611">
            <v>58</v>
          </cell>
          <cell r="G611">
            <v>58</v>
          </cell>
        </row>
        <row r="612">
          <cell r="B612">
            <v>13056</v>
          </cell>
          <cell r="C612">
            <v>57</v>
          </cell>
          <cell r="D612">
            <v>57</v>
          </cell>
          <cell r="E612">
            <v>57</v>
          </cell>
          <cell r="F612">
            <v>57</v>
          </cell>
          <cell r="G612">
            <v>57</v>
          </cell>
        </row>
        <row r="613">
          <cell r="B613">
            <v>13099</v>
          </cell>
          <cell r="C613">
            <v>61</v>
          </cell>
          <cell r="D613">
            <v>37</v>
          </cell>
          <cell r="E613">
            <v>50</v>
          </cell>
          <cell r="F613">
            <v>37</v>
          </cell>
          <cell r="G613">
            <v>61</v>
          </cell>
        </row>
        <row r="614">
          <cell r="B614">
            <v>13100</v>
          </cell>
          <cell r="C614">
            <v>58</v>
          </cell>
          <cell r="D614">
            <v>46</v>
          </cell>
          <cell r="E614">
            <v>53</v>
          </cell>
          <cell r="F614">
            <v>51</v>
          </cell>
          <cell r="G614">
            <v>58</v>
          </cell>
        </row>
        <row r="615">
          <cell r="B615">
            <v>13115</v>
          </cell>
          <cell r="C615">
            <v>57</v>
          </cell>
          <cell r="D615">
            <v>57</v>
          </cell>
          <cell r="E615">
            <v>57</v>
          </cell>
          <cell r="F615">
            <v>56</v>
          </cell>
          <cell r="G615">
            <v>57</v>
          </cell>
        </row>
        <row r="616">
          <cell r="B616">
            <v>13116</v>
          </cell>
          <cell r="C616">
            <v>57</v>
          </cell>
          <cell r="D616">
            <v>56</v>
          </cell>
          <cell r="E616">
            <v>56</v>
          </cell>
          <cell r="F616">
            <v>51</v>
          </cell>
          <cell r="G616">
            <v>57</v>
          </cell>
        </row>
        <row r="617">
          <cell r="B617">
            <v>13117</v>
          </cell>
          <cell r="C617">
            <v>57</v>
          </cell>
          <cell r="D617">
            <v>56</v>
          </cell>
          <cell r="E617">
            <v>57</v>
          </cell>
          <cell r="F617">
            <v>57</v>
          </cell>
          <cell r="G617">
            <v>57</v>
          </cell>
        </row>
        <row r="618">
          <cell r="B618">
            <v>13118</v>
          </cell>
          <cell r="C618">
            <v>58</v>
          </cell>
          <cell r="D618">
            <v>45</v>
          </cell>
          <cell r="E618">
            <v>53</v>
          </cell>
          <cell r="F618">
            <v>57</v>
          </cell>
          <cell r="G618">
            <v>58</v>
          </cell>
        </row>
        <row r="619">
          <cell r="B619">
            <v>13123</v>
          </cell>
          <cell r="C619">
            <v>57</v>
          </cell>
          <cell r="D619">
            <v>56</v>
          </cell>
          <cell r="E619">
            <v>56</v>
          </cell>
          <cell r="F619">
            <v>49</v>
          </cell>
          <cell r="G619">
            <v>57</v>
          </cell>
        </row>
        <row r="620">
          <cell r="B620">
            <v>13124</v>
          </cell>
          <cell r="C620">
            <v>58</v>
          </cell>
          <cell r="D620">
            <v>43</v>
          </cell>
          <cell r="E620">
            <v>52</v>
          </cell>
          <cell r="F620">
            <v>56</v>
          </cell>
          <cell r="G620">
            <v>58</v>
          </cell>
        </row>
        <row r="621">
          <cell r="B621">
            <v>13128</v>
          </cell>
          <cell r="C621">
            <v>58</v>
          </cell>
          <cell r="D621">
            <v>48</v>
          </cell>
          <cell r="E621">
            <v>56</v>
          </cell>
          <cell r="F621">
            <v>57</v>
          </cell>
          <cell r="G621">
            <v>58</v>
          </cell>
        </row>
        <row r="622">
          <cell r="B622">
            <v>13135</v>
          </cell>
          <cell r="C622">
            <v>58</v>
          </cell>
          <cell r="D622">
            <v>45</v>
          </cell>
          <cell r="E622">
            <v>55</v>
          </cell>
          <cell r="F622">
            <v>57</v>
          </cell>
          <cell r="G622">
            <v>58</v>
          </cell>
        </row>
        <row r="623">
          <cell r="B623">
            <v>13141</v>
          </cell>
          <cell r="C623">
            <v>58</v>
          </cell>
          <cell r="D623">
            <v>56</v>
          </cell>
          <cell r="E623">
            <v>58</v>
          </cell>
          <cell r="F623">
            <v>58</v>
          </cell>
          <cell r="G623">
            <v>58</v>
          </cell>
        </row>
        <row r="624">
          <cell r="B624">
            <v>13149</v>
          </cell>
          <cell r="C624">
            <v>58</v>
          </cell>
          <cell r="D624">
            <v>57</v>
          </cell>
          <cell r="E624">
            <v>58</v>
          </cell>
          <cell r="F624">
            <v>58</v>
          </cell>
          <cell r="G624">
            <v>58</v>
          </cell>
        </row>
        <row r="625">
          <cell r="B625">
            <v>13153</v>
          </cell>
          <cell r="C625">
            <v>58</v>
          </cell>
          <cell r="D625">
            <v>58</v>
          </cell>
          <cell r="E625">
            <v>58</v>
          </cell>
          <cell r="F625">
            <v>58</v>
          </cell>
          <cell r="G625">
            <v>58</v>
          </cell>
        </row>
        <row r="626">
          <cell r="B626">
            <v>13263</v>
          </cell>
          <cell r="C626">
            <v>51</v>
          </cell>
          <cell r="D626">
            <v>43</v>
          </cell>
          <cell r="E626">
            <v>49</v>
          </cell>
          <cell r="F626">
            <v>48</v>
          </cell>
          <cell r="G626">
            <v>51</v>
          </cell>
        </row>
        <row r="627">
          <cell r="B627">
            <v>13273</v>
          </cell>
          <cell r="C627">
            <v>58</v>
          </cell>
          <cell r="D627">
            <v>43</v>
          </cell>
          <cell r="E627">
            <v>55</v>
          </cell>
          <cell r="F627">
            <v>57</v>
          </cell>
          <cell r="G627">
            <v>58</v>
          </cell>
        </row>
        <row r="628">
          <cell r="B628">
            <v>13274</v>
          </cell>
          <cell r="C628">
            <v>57</v>
          </cell>
          <cell r="D628">
            <v>39</v>
          </cell>
          <cell r="E628">
            <v>51</v>
          </cell>
          <cell r="F628">
            <v>56</v>
          </cell>
          <cell r="G628">
            <v>58</v>
          </cell>
        </row>
        <row r="629">
          <cell r="B629">
            <v>13275</v>
          </cell>
          <cell r="C629">
            <v>58</v>
          </cell>
          <cell r="D629">
            <v>56</v>
          </cell>
          <cell r="E629">
            <v>56</v>
          </cell>
          <cell r="F629">
            <v>46</v>
          </cell>
          <cell r="G629">
            <v>58</v>
          </cell>
        </row>
        <row r="630">
          <cell r="B630">
            <v>13277</v>
          </cell>
          <cell r="C630">
            <v>58</v>
          </cell>
          <cell r="D630">
            <v>55</v>
          </cell>
          <cell r="E630">
            <v>55</v>
          </cell>
          <cell r="F630">
            <v>43</v>
          </cell>
          <cell r="G630">
            <v>58</v>
          </cell>
        </row>
        <row r="631">
          <cell r="B631">
            <v>13279</v>
          </cell>
          <cell r="C631">
            <v>58</v>
          </cell>
          <cell r="D631">
            <v>52</v>
          </cell>
          <cell r="E631">
            <v>51</v>
          </cell>
          <cell r="F631">
            <v>38</v>
          </cell>
          <cell r="G631">
            <v>58</v>
          </cell>
        </row>
        <row r="632">
          <cell r="B632">
            <v>13281</v>
          </cell>
          <cell r="C632">
            <v>58</v>
          </cell>
          <cell r="D632">
            <v>41</v>
          </cell>
          <cell r="E632">
            <v>51</v>
          </cell>
          <cell r="F632">
            <v>56</v>
          </cell>
          <cell r="G632">
            <v>58</v>
          </cell>
        </row>
        <row r="633">
          <cell r="B633">
            <v>13282</v>
          </cell>
          <cell r="C633">
            <v>58</v>
          </cell>
          <cell r="D633">
            <v>39</v>
          </cell>
          <cell r="E633">
            <v>51</v>
          </cell>
          <cell r="F633">
            <v>54</v>
          </cell>
          <cell r="G633">
            <v>58</v>
          </cell>
        </row>
        <row r="634">
          <cell r="B634">
            <v>13438</v>
          </cell>
          <cell r="C634">
            <v>53</v>
          </cell>
          <cell r="D634">
            <v>38</v>
          </cell>
          <cell r="E634">
            <v>39</v>
          </cell>
          <cell r="F634">
            <v>36</v>
          </cell>
          <cell r="G634">
            <v>53</v>
          </cell>
        </row>
        <row r="635">
          <cell r="B635">
            <v>13527</v>
          </cell>
          <cell r="C635">
            <v>58</v>
          </cell>
          <cell r="D635">
            <v>50</v>
          </cell>
          <cell r="E635">
            <v>47</v>
          </cell>
          <cell r="F635">
            <v>23</v>
          </cell>
          <cell r="G635">
            <v>58</v>
          </cell>
        </row>
        <row r="636">
          <cell r="B636">
            <v>13579</v>
          </cell>
          <cell r="C636">
            <v>58</v>
          </cell>
          <cell r="D636">
            <v>51</v>
          </cell>
          <cell r="E636">
            <v>49</v>
          </cell>
          <cell r="F636">
            <v>30</v>
          </cell>
          <cell r="G636">
            <v>58</v>
          </cell>
        </row>
        <row r="637">
          <cell r="B637">
            <v>13580</v>
          </cell>
          <cell r="C637">
            <v>56</v>
          </cell>
          <cell r="D637">
            <v>27</v>
          </cell>
          <cell r="E637">
            <v>43</v>
          </cell>
          <cell r="F637">
            <v>53</v>
          </cell>
          <cell r="G637">
            <v>58</v>
          </cell>
        </row>
        <row r="638">
          <cell r="B638">
            <v>13581</v>
          </cell>
          <cell r="C638">
            <v>58</v>
          </cell>
          <cell r="D638">
            <v>54</v>
          </cell>
          <cell r="E638">
            <v>51</v>
          </cell>
          <cell r="F638">
            <v>34</v>
          </cell>
          <cell r="G638">
            <v>58</v>
          </cell>
        </row>
        <row r="639">
          <cell r="B639">
            <v>13582</v>
          </cell>
          <cell r="C639">
            <v>57</v>
          </cell>
          <cell r="D639">
            <v>33</v>
          </cell>
          <cell r="E639">
            <v>51</v>
          </cell>
          <cell r="F639">
            <v>54</v>
          </cell>
          <cell r="G639">
            <v>58</v>
          </cell>
        </row>
        <row r="640">
          <cell r="B640">
            <v>13585</v>
          </cell>
          <cell r="C640">
            <v>57</v>
          </cell>
          <cell r="D640">
            <v>30</v>
          </cell>
          <cell r="E640">
            <v>48</v>
          </cell>
          <cell r="F640">
            <v>52</v>
          </cell>
          <cell r="G640">
            <v>58</v>
          </cell>
        </row>
        <row r="641">
          <cell r="B641">
            <v>13586</v>
          </cell>
          <cell r="C641">
            <v>58</v>
          </cell>
          <cell r="D641">
            <v>51</v>
          </cell>
          <cell r="E641">
            <v>48</v>
          </cell>
          <cell r="F641">
            <v>28</v>
          </cell>
          <cell r="G641">
            <v>58</v>
          </cell>
        </row>
        <row r="642">
          <cell r="B642">
            <v>13588</v>
          </cell>
          <cell r="C642">
            <v>58</v>
          </cell>
          <cell r="D642">
            <v>52</v>
          </cell>
          <cell r="E642">
            <v>50</v>
          </cell>
          <cell r="F642">
            <v>31</v>
          </cell>
          <cell r="G642">
            <v>58</v>
          </cell>
        </row>
        <row r="643">
          <cell r="B643">
            <v>13589</v>
          </cell>
          <cell r="C643">
            <v>57</v>
          </cell>
          <cell r="D643">
            <v>32</v>
          </cell>
          <cell r="E643">
            <v>50</v>
          </cell>
          <cell r="F643">
            <v>54</v>
          </cell>
          <cell r="G643">
            <v>58</v>
          </cell>
        </row>
        <row r="644">
          <cell r="B644">
            <v>13590</v>
          </cell>
          <cell r="C644">
            <v>57</v>
          </cell>
          <cell r="D644">
            <v>23</v>
          </cell>
          <cell r="E644">
            <v>48</v>
          </cell>
          <cell r="F644">
            <v>52</v>
          </cell>
          <cell r="G644">
            <v>58</v>
          </cell>
        </row>
        <row r="645">
          <cell r="B645">
            <v>13593</v>
          </cell>
          <cell r="C645">
            <v>58</v>
          </cell>
          <cell r="D645">
            <v>50</v>
          </cell>
          <cell r="E645">
            <v>47</v>
          </cell>
          <cell r="F645">
            <v>23</v>
          </cell>
          <cell r="G645">
            <v>58</v>
          </cell>
        </row>
        <row r="646">
          <cell r="B646">
            <v>13594</v>
          </cell>
          <cell r="C646">
            <v>57</v>
          </cell>
          <cell r="D646">
            <v>22</v>
          </cell>
          <cell r="E646">
            <v>48</v>
          </cell>
          <cell r="F646">
            <v>53</v>
          </cell>
          <cell r="G646">
            <v>58</v>
          </cell>
        </row>
        <row r="647">
          <cell r="B647">
            <v>13595</v>
          </cell>
          <cell r="C647">
            <v>58</v>
          </cell>
          <cell r="D647">
            <v>51</v>
          </cell>
          <cell r="E647">
            <v>48</v>
          </cell>
          <cell r="F647">
            <v>26</v>
          </cell>
          <cell r="G647">
            <v>58</v>
          </cell>
        </row>
        <row r="648">
          <cell r="B648">
            <v>13597</v>
          </cell>
          <cell r="C648">
            <v>57</v>
          </cell>
          <cell r="D648">
            <v>35</v>
          </cell>
          <cell r="E648">
            <v>54</v>
          </cell>
          <cell r="F648">
            <v>55</v>
          </cell>
          <cell r="G648">
            <v>58</v>
          </cell>
        </row>
        <row r="649">
          <cell r="B649">
            <v>13598</v>
          </cell>
          <cell r="C649">
            <v>57</v>
          </cell>
          <cell r="D649">
            <v>29</v>
          </cell>
          <cell r="E649">
            <v>52</v>
          </cell>
          <cell r="F649">
            <v>53</v>
          </cell>
          <cell r="G649">
            <v>58</v>
          </cell>
        </row>
        <row r="650">
          <cell r="B650">
            <v>13599</v>
          </cell>
          <cell r="C650">
            <v>58</v>
          </cell>
          <cell r="D650">
            <v>48</v>
          </cell>
          <cell r="E650">
            <v>45</v>
          </cell>
          <cell r="F650">
            <v>17</v>
          </cell>
          <cell r="G650">
            <v>58</v>
          </cell>
        </row>
        <row r="651">
          <cell r="B651">
            <v>13600</v>
          </cell>
          <cell r="C651">
            <v>58</v>
          </cell>
          <cell r="D651">
            <v>53</v>
          </cell>
          <cell r="E651">
            <v>52</v>
          </cell>
          <cell r="F651">
            <v>39</v>
          </cell>
          <cell r="G651">
            <v>58</v>
          </cell>
        </row>
        <row r="652">
          <cell r="B652">
            <v>13637</v>
          </cell>
          <cell r="C652">
            <v>58</v>
          </cell>
          <cell r="D652">
            <v>57</v>
          </cell>
          <cell r="E652">
            <v>57</v>
          </cell>
          <cell r="F652">
            <v>50</v>
          </cell>
          <cell r="G652">
            <v>58</v>
          </cell>
        </row>
        <row r="653">
          <cell r="B653">
            <v>13639</v>
          </cell>
          <cell r="C653">
            <v>58</v>
          </cell>
          <cell r="D653">
            <v>54</v>
          </cell>
          <cell r="E653">
            <v>53</v>
          </cell>
          <cell r="F653">
            <v>38</v>
          </cell>
          <cell r="G653">
            <v>58</v>
          </cell>
        </row>
        <row r="654">
          <cell r="B654">
            <v>13640</v>
          </cell>
          <cell r="C654">
            <v>58</v>
          </cell>
          <cell r="D654">
            <v>57</v>
          </cell>
          <cell r="E654">
            <v>56</v>
          </cell>
          <cell r="F654">
            <v>46</v>
          </cell>
          <cell r="G654">
            <v>58</v>
          </cell>
        </row>
        <row r="655">
          <cell r="B655">
            <v>13642</v>
          </cell>
          <cell r="C655">
            <v>58</v>
          </cell>
          <cell r="D655">
            <v>56</v>
          </cell>
          <cell r="E655">
            <v>54</v>
          </cell>
          <cell r="F655">
            <v>43</v>
          </cell>
          <cell r="G655">
            <v>58</v>
          </cell>
        </row>
        <row r="656">
          <cell r="B656">
            <v>13646</v>
          </cell>
          <cell r="C656">
            <v>57</v>
          </cell>
          <cell r="D656">
            <v>39</v>
          </cell>
          <cell r="E656">
            <v>55</v>
          </cell>
          <cell r="F656">
            <v>56</v>
          </cell>
          <cell r="G656">
            <v>58</v>
          </cell>
        </row>
        <row r="657">
          <cell r="B657">
            <v>13648</v>
          </cell>
          <cell r="C657">
            <v>58</v>
          </cell>
          <cell r="D657">
            <v>57</v>
          </cell>
          <cell r="E657">
            <v>57</v>
          </cell>
          <cell r="F657">
            <v>46</v>
          </cell>
          <cell r="G657">
            <v>58</v>
          </cell>
        </row>
        <row r="658">
          <cell r="B658">
            <v>13649</v>
          </cell>
          <cell r="C658">
            <v>57</v>
          </cell>
          <cell r="D658">
            <v>43</v>
          </cell>
          <cell r="E658">
            <v>57</v>
          </cell>
          <cell r="F658">
            <v>57</v>
          </cell>
          <cell r="G658">
            <v>58</v>
          </cell>
        </row>
        <row r="659">
          <cell r="B659">
            <v>13652</v>
          </cell>
          <cell r="C659">
            <v>58</v>
          </cell>
          <cell r="D659">
            <v>47</v>
          </cell>
          <cell r="E659">
            <v>57</v>
          </cell>
          <cell r="F659">
            <v>57</v>
          </cell>
          <cell r="G659">
            <v>58</v>
          </cell>
        </row>
        <row r="660">
          <cell r="B660">
            <v>13653</v>
          </cell>
          <cell r="C660">
            <v>58</v>
          </cell>
          <cell r="D660">
            <v>48</v>
          </cell>
          <cell r="E660">
            <v>57</v>
          </cell>
          <cell r="F660">
            <v>57</v>
          </cell>
          <cell r="G660">
            <v>58</v>
          </cell>
        </row>
        <row r="661">
          <cell r="B661">
            <v>13658</v>
          </cell>
          <cell r="C661">
            <v>58</v>
          </cell>
          <cell r="D661">
            <v>57</v>
          </cell>
          <cell r="E661">
            <v>57</v>
          </cell>
          <cell r="F661">
            <v>46</v>
          </cell>
          <cell r="G661">
            <v>58</v>
          </cell>
        </row>
        <row r="662">
          <cell r="B662">
            <v>13661</v>
          </cell>
          <cell r="C662">
            <v>58</v>
          </cell>
          <cell r="D662">
            <v>44</v>
          </cell>
          <cell r="E662">
            <v>57</v>
          </cell>
          <cell r="F662">
            <v>57</v>
          </cell>
          <cell r="G662">
            <v>58</v>
          </cell>
        </row>
        <row r="663">
          <cell r="B663">
            <v>13662</v>
          </cell>
          <cell r="C663">
            <v>58</v>
          </cell>
          <cell r="D663">
            <v>57</v>
          </cell>
          <cell r="E663">
            <v>57</v>
          </cell>
          <cell r="F663">
            <v>47</v>
          </cell>
          <cell r="G663">
            <v>58</v>
          </cell>
        </row>
        <row r="664">
          <cell r="B664">
            <v>13664</v>
          </cell>
          <cell r="C664">
            <v>57</v>
          </cell>
          <cell r="D664">
            <v>40</v>
          </cell>
          <cell r="E664">
            <v>54</v>
          </cell>
          <cell r="F664">
            <v>56</v>
          </cell>
          <cell r="G664">
            <v>58</v>
          </cell>
        </row>
        <row r="665">
          <cell r="B665">
            <v>13672</v>
          </cell>
          <cell r="C665">
            <v>58</v>
          </cell>
          <cell r="D665">
            <v>57</v>
          </cell>
          <cell r="E665">
            <v>56</v>
          </cell>
          <cell r="F665">
            <v>44</v>
          </cell>
          <cell r="G665">
            <v>58</v>
          </cell>
        </row>
        <row r="666">
          <cell r="B666">
            <v>13673</v>
          </cell>
          <cell r="C666">
            <v>57</v>
          </cell>
          <cell r="D666">
            <v>43</v>
          </cell>
          <cell r="E666">
            <v>55</v>
          </cell>
          <cell r="F666">
            <v>57</v>
          </cell>
          <cell r="G666">
            <v>58</v>
          </cell>
        </row>
        <row r="667">
          <cell r="B667">
            <v>13861</v>
          </cell>
          <cell r="C667">
            <v>58</v>
          </cell>
          <cell r="D667">
            <v>55</v>
          </cell>
          <cell r="E667">
            <v>56</v>
          </cell>
          <cell r="F667">
            <v>44</v>
          </cell>
          <cell r="G667">
            <v>58</v>
          </cell>
        </row>
        <row r="668">
          <cell r="B668">
            <v>13869</v>
          </cell>
          <cell r="C668">
            <v>58</v>
          </cell>
          <cell r="D668">
            <v>49</v>
          </cell>
          <cell r="E668">
            <v>49</v>
          </cell>
          <cell r="F668">
            <v>34</v>
          </cell>
          <cell r="G668">
            <v>58</v>
          </cell>
        </row>
        <row r="669">
          <cell r="B669">
            <v>13870</v>
          </cell>
          <cell r="C669">
            <v>58</v>
          </cell>
          <cell r="D669">
            <v>55</v>
          </cell>
          <cell r="E669">
            <v>55</v>
          </cell>
          <cell r="F669">
            <v>45</v>
          </cell>
          <cell r="G669">
            <v>58</v>
          </cell>
        </row>
        <row r="670">
          <cell r="B670">
            <v>13974</v>
          </cell>
          <cell r="C670">
            <v>57</v>
          </cell>
          <cell r="D670">
            <v>56</v>
          </cell>
          <cell r="E670">
            <v>57</v>
          </cell>
          <cell r="F670">
            <v>57</v>
          </cell>
          <cell r="G670">
            <v>57</v>
          </cell>
        </row>
        <row r="671">
          <cell r="B671">
            <v>13975</v>
          </cell>
          <cell r="C671">
            <v>57</v>
          </cell>
          <cell r="D671">
            <v>57</v>
          </cell>
          <cell r="E671">
            <v>57</v>
          </cell>
          <cell r="F671">
            <v>57</v>
          </cell>
          <cell r="G671">
            <v>57</v>
          </cell>
        </row>
        <row r="672">
          <cell r="B672">
            <v>13991</v>
          </cell>
          <cell r="C672">
            <v>57</v>
          </cell>
          <cell r="D672">
            <v>57</v>
          </cell>
          <cell r="E672">
            <v>57</v>
          </cell>
          <cell r="F672">
            <v>57</v>
          </cell>
          <cell r="G672">
            <v>57</v>
          </cell>
        </row>
        <row r="673">
          <cell r="B673">
            <v>13992</v>
          </cell>
          <cell r="C673">
            <v>57</v>
          </cell>
          <cell r="D673">
            <v>57</v>
          </cell>
          <cell r="E673">
            <v>57</v>
          </cell>
          <cell r="F673">
            <v>57</v>
          </cell>
          <cell r="G673">
            <v>57</v>
          </cell>
        </row>
        <row r="674">
          <cell r="B674">
            <v>13993</v>
          </cell>
          <cell r="C674">
            <v>57</v>
          </cell>
          <cell r="D674">
            <v>56</v>
          </cell>
          <cell r="E674">
            <v>56</v>
          </cell>
          <cell r="F674">
            <v>57</v>
          </cell>
          <cell r="G674">
            <v>57</v>
          </cell>
        </row>
        <row r="675">
          <cell r="B675">
            <v>13994</v>
          </cell>
          <cell r="C675">
            <v>57</v>
          </cell>
          <cell r="D675">
            <v>57</v>
          </cell>
          <cell r="E675">
            <v>57</v>
          </cell>
          <cell r="F675">
            <v>57</v>
          </cell>
          <cell r="G675">
            <v>57</v>
          </cell>
        </row>
        <row r="676">
          <cell r="B676">
            <v>14022</v>
          </cell>
          <cell r="C676">
            <v>57</v>
          </cell>
          <cell r="D676">
            <v>57</v>
          </cell>
          <cell r="E676">
            <v>57</v>
          </cell>
          <cell r="F676">
            <v>57</v>
          </cell>
          <cell r="G676">
            <v>57</v>
          </cell>
        </row>
        <row r="677">
          <cell r="B677">
            <v>14024</v>
          </cell>
          <cell r="C677">
            <v>57</v>
          </cell>
          <cell r="D677">
            <v>57</v>
          </cell>
          <cell r="E677">
            <v>57</v>
          </cell>
          <cell r="F677">
            <v>57</v>
          </cell>
          <cell r="G677">
            <v>57</v>
          </cell>
        </row>
        <row r="678">
          <cell r="B678">
            <v>14025</v>
          </cell>
          <cell r="C678">
            <v>57</v>
          </cell>
          <cell r="D678">
            <v>57</v>
          </cell>
          <cell r="E678">
            <v>57</v>
          </cell>
          <cell r="F678">
            <v>57</v>
          </cell>
          <cell r="G678">
            <v>57</v>
          </cell>
        </row>
        <row r="679">
          <cell r="B679">
            <v>14026</v>
          </cell>
          <cell r="C679">
            <v>57</v>
          </cell>
          <cell r="D679">
            <v>57</v>
          </cell>
          <cell r="E679">
            <v>57</v>
          </cell>
          <cell r="F679">
            <v>57</v>
          </cell>
          <cell r="G679">
            <v>57</v>
          </cell>
        </row>
        <row r="680">
          <cell r="B680">
            <v>14142</v>
          </cell>
          <cell r="C680">
            <v>58</v>
          </cell>
          <cell r="D680">
            <v>41</v>
          </cell>
          <cell r="E680">
            <v>57</v>
          </cell>
          <cell r="F680">
            <v>57</v>
          </cell>
          <cell r="G680">
            <v>58</v>
          </cell>
        </row>
        <row r="681">
          <cell r="B681">
            <v>14143</v>
          </cell>
          <cell r="C681">
            <v>58</v>
          </cell>
          <cell r="D681">
            <v>57</v>
          </cell>
          <cell r="E681">
            <v>57</v>
          </cell>
          <cell r="F681">
            <v>50</v>
          </cell>
          <cell r="G681">
            <v>58</v>
          </cell>
        </row>
        <row r="682">
          <cell r="B682">
            <v>14144</v>
          </cell>
          <cell r="C682">
            <v>58</v>
          </cell>
          <cell r="D682">
            <v>47</v>
          </cell>
          <cell r="E682">
            <v>57</v>
          </cell>
          <cell r="F682">
            <v>57</v>
          </cell>
          <cell r="G682">
            <v>58</v>
          </cell>
        </row>
        <row r="683">
          <cell r="B683">
            <v>14151</v>
          </cell>
          <cell r="C683">
            <v>58</v>
          </cell>
          <cell r="D683">
            <v>58</v>
          </cell>
          <cell r="E683">
            <v>58</v>
          </cell>
          <cell r="F683">
            <v>55</v>
          </cell>
          <cell r="G683">
            <v>58</v>
          </cell>
        </row>
        <row r="684">
          <cell r="B684">
            <v>14153</v>
          </cell>
          <cell r="C684">
            <v>58</v>
          </cell>
          <cell r="D684">
            <v>57</v>
          </cell>
          <cell r="E684">
            <v>57</v>
          </cell>
          <cell r="F684">
            <v>54</v>
          </cell>
          <cell r="G684">
            <v>58</v>
          </cell>
        </row>
        <row r="685">
          <cell r="B685">
            <v>14154</v>
          </cell>
          <cell r="C685">
            <v>57</v>
          </cell>
          <cell r="D685">
            <v>46</v>
          </cell>
          <cell r="E685">
            <v>57</v>
          </cell>
          <cell r="F685">
            <v>57</v>
          </cell>
          <cell r="G685">
            <v>57</v>
          </cell>
        </row>
        <row r="686">
          <cell r="B686">
            <v>14155</v>
          </cell>
          <cell r="C686">
            <v>57</v>
          </cell>
          <cell r="D686">
            <v>52</v>
          </cell>
          <cell r="E686">
            <v>57</v>
          </cell>
          <cell r="F686">
            <v>57</v>
          </cell>
          <cell r="G686">
            <v>57</v>
          </cell>
        </row>
        <row r="687">
          <cell r="B687">
            <v>14176</v>
          </cell>
          <cell r="C687">
            <v>57</v>
          </cell>
          <cell r="D687">
            <v>54</v>
          </cell>
          <cell r="E687">
            <v>57</v>
          </cell>
          <cell r="F687">
            <v>57</v>
          </cell>
          <cell r="G687">
            <v>57</v>
          </cell>
        </row>
        <row r="688">
          <cell r="B688">
            <v>14192</v>
          </cell>
          <cell r="C688">
            <v>57</v>
          </cell>
          <cell r="D688">
            <v>57</v>
          </cell>
          <cell r="E688">
            <v>57</v>
          </cell>
          <cell r="F688">
            <v>57</v>
          </cell>
          <cell r="G688">
            <v>57</v>
          </cell>
        </row>
        <row r="689">
          <cell r="B689">
            <v>14193</v>
          </cell>
          <cell r="C689">
            <v>58</v>
          </cell>
          <cell r="D689">
            <v>58</v>
          </cell>
          <cell r="E689">
            <v>58</v>
          </cell>
          <cell r="F689">
            <v>55</v>
          </cell>
          <cell r="G689">
            <v>58</v>
          </cell>
        </row>
        <row r="690">
          <cell r="B690">
            <v>14194</v>
          </cell>
          <cell r="C690">
            <v>58</v>
          </cell>
          <cell r="D690">
            <v>58</v>
          </cell>
          <cell r="E690">
            <v>58</v>
          </cell>
          <cell r="F690">
            <v>58</v>
          </cell>
          <cell r="G690">
            <v>58</v>
          </cell>
        </row>
        <row r="691">
          <cell r="B691">
            <v>14199</v>
          </cell>
          <cell r="C691">
            <v>58</v>
          </cell>
          <cell r="D691">
            <v>58</v>
          </cell>
          <cell r="E691">
            <v>58</v>
          </cell>
          <cell r="F691">
            <v>58</v>
          </cell>
          <cell r="G691">
            <v>58</v>
          </cell>
        </row>
        <row r="692">
          <cell r="B692">
            <v>14202</v>
          </cell>
          <cell r="C692">
            <v>58</v>
          </cell>
          <cell r="D692">
            <v>58</v>
          </cell>
          <cell r="E692">
            <v>58</v>
          </cell>
          <cell r="F692">
            <v>58</v>
          </cell>
          <cell r="G692">
            <v>58</v>
          </cell>
        </row>
        <row r="693">
          <cell r="B693">
            <v>14203</v>
          </cell>
          <cell r="C693">
            <v>58</v>
          </cell>
          <cell r="D693">
            <v>58</v>
          </cell>
          <cell r="E693">
            <v>58</v>
          </cell>
          <cell r="F693">
            <v>58</v>
          </cell>
          <cell r="G693">
            <v>58</v>
          </cell>
        </row>
        <row r="694">
          <cell r="B694">
            <v>14205</v>
          </cell>
          <cell r="C694">
            <v>58</v>
          </cell>
          <cell r="D694">
            <v>58</v>
          </cell>
          <cell r="E694">
            <v>58</v>
          </cell>
          <cell r="F694">
            <v>58</v>
          </cell>
          <cell r="G694">
            <v>58</v>
          </cell>
        </row>
        <row r="695">
          <cell r="B695">
            <v>14211</v>
          </cell>
          <cell r="C695">
            <v>58</v>
          </cell>
          <cell r="D695">
            <v>58</v>
          </cell>
          <cell r="E695">
            <v>58</v>
          </cell>
          <cell r="F695">
            <v>58</v>
          </cell>
          <cell r="G695">
            <v>58</v>
          </cell>
        </row>
        <row r="696">
          <cell r="B696">
            <v>14213</v>
          </cell>
          <cell r="C696">
            <v>58</v>
          </cell>
          <cell r="D696">
            <v>58</v>
          </cell>
          <cell r="E696">
            <v>58</v>
          </cell>
          <cell r="F696">
            <v>55</v>
          </cell>
          <cell r="G696">
            <v>58</v>
          </cell>
        </row>
        <row r="697">
          <cell r="B697">
            <v>14232</v>
          </cell>
          <cell r="C697">
            <v>31</v>
          </cell>
          <cell r="D697">
            <v>31</v>
          </cell>
          <cell r="E697">
            <v>31</v>
          </cell>
          <cell r="F697">
            <v>30</v>
          </cell>
          <cell r="G697">
            <v>31</v>
          </cell>
        </row>
        <row r="698">
          <cell r="B698">
            <v>14246</v>
          </cell>
          <cell r="C698">
            <v>57</v>
          </cell>
          <cell r="D698">
            <v>38</v>
          </cell>
          <cell r="E698">
            <v>54</v>
          </cell>
          <cell r="F698">
            <v>54</v>
          </cell>
          <cell r="G698">
            <v>58</v>
          </cell>
        </row>
        <row r="699">
          <cell r="B699">
            <v>14247</v>
          </cell>
          <cell r="C699">
            <v>56</v>
          </cell>
          <cell r="D699">
            <v>25</v>
          </cell>
          <cell r="E699">
            <v>49</v>
          </cell>
          <cell r="F699">
            <v>50</v>
          </cell>
          <cell r="G699">
            <v>58</v>
          </cell>
        </row>
        <row r="700">
          <cell r="B700">
            <v>14248</v>
          </cell>
          <cell r="C700">
            <v>57</v>
          </cell>
          <cell r="D700">
            <v>56</v>
          </cell>
          <cell r="E700">
            <v>56</v>
          </cell>
          <cell r="F700">
            <v>47</v>
          </cell>
          <cell r="G700">
            <v>57</v>
          </cell>
        </row>
        <row r="701">
          <cell r="B701">
            <v>14252</v>
          </cell>
          <cell r="C701">
            <v>55</v>
          </cell>
          <cell r="D701">
            <v>53</v>
          </cell>
          <cell r="E701">
            <v>53</v>
          </cell>
          <cell r="F701">
            <v>44</v>
          </cell>
          <cell r="G701">
            <v>55</v>
          </cell>
        </row>
        <row r="702">
          <cell r="B702">
            <v>14255</v>
          </cell>
          <cell r="C702">
            <v>57</v>
          </cell>
          <cell r="D702">
            <v>43</v>
          </cell>
          <cell r="E702">
            <v>49</v>
          </cell>
          <cell r="F702">
            <v>51</v>
          </cell>
          <cell r="G702">
            <v>58</v>
          </cell>
        </row>
        <row r="703">
          <cell r="B703">
            <v>14256</v>
          </cell>
          <cell r="C703">
            <v>58</v>
          </cell>
          <cell r="D703">
            <v>51</v>
          </cell>
          <cell r="E703">
            <v>52</v>
          </cell>
          <cell r="F703">
            <v>37</v>
          </cell>
          <cell r="G703">
            <v>58</v>
          </cell>
        </row>
        <row r="704">
          <cell r="B704">
            <v>14262</v>
          </cell>
          <cell r="C704">
            <v>58</v>
          </cell>
          <cell r="D704">
            <v>54</v>
          </cell>
          <cell r="E704">
            <v>55</v>
          </cell>
          <cell r="F704">
            <v>42</v>
          </cell>
          <cell r="G704">
            <v>58</v>
          </cell>
        </row>
        <row r="705">
          <cell r="B705">
            <v>14263</v>
          </cell>
          <cell r="C705">
            <v>58</v>
          </cell>
          <cell r="D705">
            <v>45</v>
          </cell>
          <cell r="E705">
            <v>57</v>
          </cell>
          <cell r="F705">
            <v>57</v>
          </cell>
          <cell r="G705">
            <v>58</v>
          </cell>
        </row>
        <row r="706">
          <cell r="B706">
            <v>14265</v>
          </cell>
          <cell r="C706">
            <v>58</v>
          </cell>
          <cell r="D706">
            <v>58</v>
          </cell>
          <cell r="E706">
            <v>58</v>
          </cell>
          <cell r="F706">
            <v>57</v>
          </cell>
          <cell r="G706">
            <v>58</v>
          </cell>
        </row>
        <row r="707">
          <cell r="B707">
            <v>14269</v>
          </cell>
          <cell r="C707">
            <v>53</v>
          </cell>
          <cell r="D707">
            <v>48</v>
          </cell>
          <cell r="E707">
            <v>52</v>
          </cell>
          <cell r="F707">
            <v>50</v>
          </cell>
          <cell r="G707">
            <v>53</v>
          </cell>
        </row>
        <row r="708">
          <cell r="B708">
            <v>14271</v>
          </cell>
          <cell r="C708">
            <v>53</v>
          </cell>
          <cell r="D708">
            <v>44</v>
          </cell>
          <cell r="E708">
            <v>52</v>
          </cell>
          <cell r="F708">
            <v>49</v>
          </cell>
          <cell r="G708">
            <v>54</v>
          </cell>
        </row>
        <row r="709">
          <cell r="B709">
            <v>14286</v>
          </cell>
          <cell r="C709">
            <v>58</v>
          </cell>
          <cell r="D709">
            <v>52</v>
          </cell>
          <cell r="E709">
            <v>58</v>
          </cell>
          <cell r="F709">
            <v>57</v>
          </cell>
          <cell r="G709">
            <v>58</v>
          </cell>
        </row>
        <row r="710">
          <cell r="B710">
            <v>14288</v>
          </cell>
          <cell r="C710">
            <v>62</v>
          </cell>
          <cell r="D710">
            <v>61</v>
          </cell>
          <cell r="E710">
            <v>59</v>
          </cell>
          <cell r="F710">
            <v>50</v>
          </cell>
          <cell r="G710">
            <v>62</v>
          </cell>
        </row>
        <row r="711">
          <cell r="B711">
            <v>14289</v>
          </cell>
          <cell r="C711">
            <v>58</v>
          </cell>
          <cell r="D711">
            <v>44</v>
          </cell>
          <cell r="E711">
            <v>57</v>
          </cell>
          <cell r="F711">
            <v>56</v>
          </cell>
          <cell r="G711">
            <v>58</v>
          </cell>
        </row>
        <row r="712">
          <cell r="B712">
            <v>14290</v>
          </cell>
          <cell r="C712">
            <v>62</v>
          </cell>
          <cell r="D712">
            <v>61</v>
          </cell>
          <cell r="E712">
            <v>61</v>
          </cell>
          <cell r="F712">
            <v>57</v>
          </cell>
          <cell r="G712">
            <v>62</v>
          </cell>
        </row>
        <row r="713">
          <cell r="B713">
            <v>14291</v>
          </cell>
          <cell r="C713">
            <v>62</v>
          </cell>
          <cell r="D713">
            <v>50</v>
          </cell>
          <cell r="E713">
            <v>56</v>
          </cell>
          <cell r="F713">
            <v>53</v>
          </cell>
          <cell r="G713">
            <v>62</v>
          </cell>
        </row>
        <row r="714">
          <cell r="B714">
            <v>14383</v>
          </cell>
          <cell r="C714">
            <v>58</v>
          </cell>
          <cell r="D714">
            <v>37</v>
          </cell>
          <cell r="E714">
            <v>52</v>
          </cell>
          <cell r="F714">
            <v>55</v>
          </cell>
          <cell r="G714">
            <v>58</v>
          </cell>
        </row>
        <row r="715">
          <cell r="B715">
            <v>14384</v>
          </cell>
          <cell r="C715">
            <v>58</v>
          </cell>
          <cell r="D715">
            <v>54</v>
          </cell>
          <cell r="E715">
            <v>54</v>
          </cell>
          <cell r="F715">
            <v>37</v>
          </cell>
          <cell r="G715">
            <v>58</v>
          </cell>
        </row>
        <row r="716">
          <cell r="B716">
            <v>14386</v>
          </cell>
          <cell r="C716">
            <v>58</v>
          </cell>
          <cell r="D716">
            <v>54</v>
          </cell>
          <cell r="E716">
            <v>54</v>
          </cell>
          <cell r="F716">
            <v>36</v>
          </cell>
          <cell r="G716">
            <v>58</v>
          </cell>
        </row>
        <row r="717">
          <cell r="B717">
            <v>14391</v>
          </cell>
          <cell r="C717">
            <v>58</v>
          </cell>
          <cell r="D717">
            <v>42</v>
          </cell>
          <cell r="E717">
            <v>56</v>
          </cell>
          <cell r="F717">
            <v>56</v>
          </cell>
          <cell r="G717">
            <v>58</v>
          </cell>
        </row>
        <row r="718">
          <cell r="B718">
            <v>14392</v>
          </cell>
          <cell r="C718">
            <v>58</v>
          </cell>
          <cell r="D718">
            <v>56</v>
          </cell>
          <cell r="E718">
            <v>56</v>
          </cell>
          <cell r="F718">
            <v>42</v>
          </cell>
          <cell r="G718">
            <v>58</v>
          </cell>
        </row>
        <row r="719">
          <cell r="B719">
            <v>14397</v>
          </cell>
          <cell r="C719">
            <v>58</v>
          </cell>
          <cell r="D719">
            <v>55</v>
          </cell>
          <cell r="E719">
            <v>56</v>
          </cell>
          <cell r="F719">
            <v>41</v>
          </cell>
          <cell r="G719">
            <v>58</v>
          </cell>
        </row>
        <row r="720">
          <cell r="B720">
            <v>14399</v>
          </cell>
          <cell r="C720">
            <v>58</v>
          </cell>
          <cell r="D720">
            <v>57</v>
          </cell>
          <cell r="E720">
            <v>57</v>
          </cell>
          <cell r="F720">
            <v>47</v>
          </cell>
          <cell r="G720">
            <v>58</v>
          </cell>
        </row>
        <row r="721">
          <cell r="B721">
            <v>14400</v>
          </cell>
          <cell r="C721">
            <v>58</v>
          </cell>
          <cell r="D721">
            <v>42</v>
          </cell>
          <cell r="E721">
            <v>56</v>
          </cell>
          <cell r="F721">
            <v>56</v>
          </cell>
          <cell r="G721">
            <v>58</v>
          </cell>
        </row>
        <row r="722">
          <cell r="B722">
            <v>14402</v>
          </cell>
          <cell r="C722">
            <v>58</v>
          </cell>
          <cell r="D722">
            <v>57</v>
          </cell>
          <cell r="E722">
            <v>57</v>
          </cell>
          <cell r="F722">
            <v>46</v>
          </cell>
          <cell r="G722">
            <v>58</v>
          </cell>
        </row>
        <row r="723">
          <cell r="B723">
            <v>14403</v>
          </cell>
          <cell r="C723">
            <v>58</v>
          </cell>
          <cell r="D723">
            <v>44</v>
          </cell>
          <cell r="E723">
            <v>56</v>
          </cell>
          <cell r="F723">
            <v>57</v>
          </cell>
          <cell r="G723">
            <v>58</v>
          </cell>
        </row>
        <row r="724">
          <cell r="B724">
            <v>14407</v>
          </cell>
          <cell r="C724">
            <v>58</v>
          </cell>
          <cell r="D724">
            <v>41</v>
          </cell>
          <cell r="E724">
            <v>55</v>
          </cell>
          <cell r="F724">
            <v>55</v>
          </cell>
          <cell r="G724">
            <v>58</v>
          </cell>
        </row>
        <row r="725">
          <cell r="B725">
            <v>14409</v>
          </cell>
          <cell r="C725">
            <v>58</v>
          </cell>
          <cell r="D725">
            <v>55</v>
          </cell>
          <cell r="E725">
            <v>56</v>
          </cell>
          <cell r="F725">
            <v>44</v>
          </cell>
          <cell r="G725">
            <v>58</v>
          </cell>
        </row>
        <row r="726">
          <cell r="B726">
            <v>14410</v>
          </cell>
          <cell r="C726">
            <v>58</v>
          </cell>
          <cell r="D726">
            <v>52</v>
          </cell>
          <cell r="E726">
            <v>55</v>
          </cell>
          <cell r="F726">
            <v>43</v>
          </cell>
          <cell r="G726">
            <v>58</v>
          </cell>
        </row>
        <row r="727">
          <cell r="B727">
            <v>14411</v>
          </cell>
          <cell r="C727">
            <v>58</v>
          </cell>
          <cell r="D727">
            <v>46</v>
          </cell>
          <cell r="E727">
            <v>56</v>
          </cell>
          <cell r="F727">
            <v>56</v>
          </cell>
          <cell r="G727">
            <v>58</v>
          </cell>
        </row>
        <row r="728">
          <cell r="B728">
            <v>14412</v>
          </cell>
          <cell r="C728">
            <v>58</v>
          </cell>
          <cell r="D728">
            <v>45</v>
          </cell>
          <cell r="E728">
            <v>54</v>
          </cell>
          <cell r="F728">
            <v>56</v>
          </cell>
          <cell r="G728">
            <v>58</v>
          </cell>
        </row>
        <row r="729">
          <cell r="B729">
            <v>14413</v>
          </cell>
          <cell r="C729">
            <v>58</v>
          </cell>
          <cell r="D729">
            <v>56</v>
          </cell>
          <cell r="E729">
            <v>57</v>
          </cell>
          <cell r="F729">
            <v>46</v>
          </cell>
          <cell r="G729">
            <v>58</v>
          </cell>
        </row>
        <row r="730">
          <cell r="B730">
            <v>14418</v>
          </cell>
          <cell r="C730">
            <v>58</v>
          </cell>
          <cell r="D730">
            <v>45</v>
          </cell>
          <cell r="E730">
            <v>55</v>
          </cell>
          <cell r="F730">
            <v>55</v>
          </cell>
          <cell r="G730">
            <v>58</v>
          </cell>
        </row>
        <row r="731">
          <cell r="B731">
            <v>14419</v>
          </cell>
          <cell r="C731">
            <v>58</v>
          </cell>
          <cell r="D731">
            <v>44</v>
          </cell>
          <cell r="E731">
            <v>54</v>
          </cell>
          <cell r="F731">
            <v>55</v>
          </cell>
          <cell r="G731">
            <v>58</v>
          </cell>
        </row>
        <row r="732">
          <cell r="B732">
            <v>14429</v>
          </cell>
          <cell r="C732">
            <v>57</v>
          </cell>
          <cell r="D732">
            <v>57</v>
          </cell>
          <cell r="E732">
            <v>57</v>
          </cell>
          <cell r="F732">
            <v>57</v>
          </cell>
          <cell r="G732">
            <v>57</v>
          </cell>
        </row>
        <row r="733">
          <cell r="B733">
            <v>14515</v>
          </cell>
          <cell r="C733">
            <v>57</v>
          </cell>
          <cell r="D733">
            <v>53</v>
          </cell>
          <cell r="E733">
            <v>55</v>
          </cell>
          <cell r="F733">
            <v>44</v>
          </cell>
          <cell r="G733">
            <v>57</v>
          </cell>
        </row>
        <row r="734">
          <cell r="B734">
            <v>14635</v>
          </cell>
          <cell r="C734">
            <v>57</v>
          </cell>
          <cell r="D734">
            <v>46</v>
          </cell>
          <cell r="E734">
            <v>56</v>
          </cell>
          <cell r="F734">
            <v>56</v>
          </cell>
          <cell r="G734">
            <v>57</v>
          </cell>
        </row>
        <row r="735">
          <cell r="B735">
            <v>14637</v>
          </cell>
          <cell r="C735">
            <v>57</v>
          </cell>
          <cell r="D735">
            <v>49</v>
          </cell>
          <cell r="E735">
            <v>56</v>
          </cell>
          <cell r="F735">
            <v>57</v>
          </cell>
          <cell r="G735">
            <v>58</v>
          </cell>
        </row>
        <row r="736">
          <cell r="B736">
            <v>14639</v>
          </cell>
          <cell r="C736">
            <v>58</v>
          </cell>
          <cell r="D736">
            <v>57</v>
          </cell>
          <cell r="E736">
            <v>56</v>
          </cell>
          <cell r="F736">
            <v>44</v>
          </cell>
          <cell r="G736">
            <v>58</v>
          </cell>
        </row>
        <row r="737">
          <cell r="B737">
            <v>14644</v>
          </cell>
          <cell r="C737">
            <v>58</v>
          </cell>
          <cell r="D737">
            <v>44</v>
          </cell>
          <cell r="E737">
            <v>55</v>
          </cell>
          <cell r="F737">
            <v>57</v>
          </cell>
          <cell r="G737">
            <v>58</v>
          </cell>
        </row>
        <row r="738">
          <cell r="B738">
            <v>14645</v>
          </cell>
          <cell r="C738">
            <v>56</v>
          </cell>
          <cell r="D738">
            <v>45</v>
          </cell>
          <cell r="E738">
            <v>55</v>
          </cell>
          <cell r="F738">
            <v>55</v>
          </cell>
          <cell r="G738">
            <v>56</v>
          </cell>
        </row>
        <row r="739">
          <cell r="B739">
            <v>14647</v>
          </cell>
          <cell r="C739">
            <v>58</v>
          </cell>
          <cell r="D739">
            <v>56</v>
          </cell>
          <cell r="E739">
            <v>56</v>
          </cell>
          <cell r="F739">
            <v>45</v>
          </cell>
          <cell r="G739">
            <v>58</v>
          </cell>
        </row>
        <row r="740">
          <cell r="B740">
            <v>14650</v>
          </cell>
          <cell r="C740">
            <v>58</v>
          </cell>
          <cell r="D740">
            <v>57</v>
          </cell>
          <cell r="E740">
            <v>57</v>
          </cell>
          <cell r="F740">
            <v>48</v>
          </cell>
          <cell r="G740">
            <v>58</v>
          </cell>
        </row>
        <row r="741">
          <cell r="B741">
            <v>14652</v>
          </cell>
          <cell r="C741">
            <v>57</v>
          </cell>
          <cell r="D741">
            <v>56</v>
          </cell>
          <cell r="E741">
            <v>56</v>
          </cell>
          <cell r="F741">
            <v>42</v>
          </cell>
          <cell r="G741">
            <v>57</v>
          </cell>
        </row>
        <row r="742">
          <cell r="B742">
            <v>14658</v>
          </cell>
          <cell r="C742">
            <v>58</v>
          </cell>
          <cell r="D742">
            <v>46</v>
          </cell>
          <cell r="E742">
            <v>55</v>
          </cell>
          <cell r="F742">
            <v>57</v>
          </cell>
          <cell r="G742">
            <v>58</v>
          </cell>
        </row>
        <row r="743">
          <cell r="B743">
            <v>14660</v>
          </cell>
          <cell r="C743">
            <v>57</v>
          </cell>
          <cell r="D743">
            <v>45</v>
          </cell>
          <cell r="E743">
            <v>55</v>
          </cell>
          <cell r="F743">
            <v>57</v>
          </cell>
          <cell r="G743">
            <v>58</v>
          </cell>
        </row>
        <row r="744">
          <cell r="B744">
            <v>14666</v>
          </cell>
          <cell r="C744">
            <v>57</v>
          </cell>
          <cell r="D744">
            <v>42</v>
          </cell>
          <cell r="E744">
            <v>53</v>
          </cell>
          <cell r="F744">
            <v>56</v>
          </cell>
          <cell r="G744">
            <v>58</v>
          </cell>
        </row>
        <row r="745">
          <cell r="B745">
            <v>14682</v>
          </cell>
          <cell r="C745">
            <v>58</v>
          </cell>
          <cell r="D745">
            <v>49</v>
          </cell>
          <cell r="E745">
            <v>53</v>
          </cell>
          <cell r="F745">
            <v>38</v>
          </cell>
          <cell r="G745">
            <v>58</v>
          </cell>
        </row>
        <row r="746">
          <cell r="B746">
            <v>14715</v>
          </cell>
          <cell r="C746">
            <v>58</v>
          </cell>
          <cell r="D746">
            <v>56</v>
          </cell>
          <cell r="E746">
            <v>57</v>
          </cell>
          <cell r="F746">
            <v>56</v>
          </cell>
          <cell r="G746">
            <v>58</v>
          </cell>
        </row>
        <row r="747">
          <cell r="B747">
            <v>14782</v>
          </cell>
          <cell r="C747">
            <v>58</v>
          </cell>
          <cell r="D747">
            <v>54</v>
          </cell>
          <cell r="E747">
            <v>58</v>
          </cell>
          <cell r="F747">
            <v>58</v>
          </cell>
          <cell r="G747">
            <v>58</v>
          </cell>
        </row>
        <row r="748">
          <cell r="B748">
            <v>14949</v>
          </cell>
          <cell r="C748">
            <v>58</v>
          </cell>
          <cell r="D748">
            <v>57</v>
          </cell>
          <cell r="E748">
            <v>57</v>
          </cell>
          <cell r="F748">
            <v>56</v>
          </cell>
          <cell r="G748">
            <v>58</v>
          </cell>
        </row>
        <row r="749">
          <cell r="B749">
            <v>14953</v>
          </cell>
          <cell r="C749">
            <v>58</v>
          </cell>
          <cell r="D749">
            <v>51</v>
          </cell>
          <cell r="E749">
            <v>51</v>
          </cell>
          <cell r="F749">
            <v>37</v>
          </cell>
          <cell r="G749">
            <v>58</v>
          </cell>
        </row>
        <row r="750">
          <cell r="B750">
            <v>15010</v>
          </cell>
          <cell r="C750">
            <v>62</v>
          </cell>
          <cell r="D750">
            <v>44</v>
          </cell>
          <cell r="E750">
            <v>55</v>
          </cell>
          <cell r="F750">
            <v>55</v>
          </cell>
          <cell r="G750">
            <v>62</v>
          </cell>
        </row>
        <row r="751">
          <cell r="B751">
            <v>15020</v>
          </cell>
          <cell r="C751">
            <v>62</v>
          </cell>
          <cell r="D751">
            <v>47</v>
          </cell>
          <cell r="E751">
            <v>58</v>
          </cell>
          <cell r="F751">
            <v>57</v>
          </cell>
          <cell r="G751">
            <v>62</v>
          </cell>
        </row>
        <row r="752">
          <cell r="B752">
            <v>15035</v>
          </cell>
          <cell r="C752">
            <v>58</v>
          </cell>
          <cell r="D752">
            <v>49</v>
          </cell>
          <cell r="E752">
            <v>57</v>
          </cell>
          <cell r="F752">
            <v>44</v>
          </cell>
          <cell r="G752">
            <v>58</v>
          </cell>
        </row>
        <row r="753">
          <cell r="B753">
            <v>15036</v>
          </cell>
          <cell r="C753">
            <v>62</v>
          </cell>
          <cell r="D753">
            <v>47</v>
          </cell>
          <cell r="E753">
            <v>58</v>
          </cell>
          <cell r="F753">
            <v>56</v>
          </cell>
          <cell r="G753">
            <v>62</v>
          </cell>
        </row>
        <row r="754">
          <cell r="B754">
            <v>15037</v>
          </cell>
          <cell r="C754">
            <v>62</v>
          </cell>
          <cell r="D754">
            <v>52</v>
          </cell>
          <cell r="E754">
            <v>61</v>
          </cell>
          <cell r="F754">
            <v>59</v>
          </cell>
          <cell r="G754">
            <v>62</v>
          </cell>
        </row>
        <row r="755">
          <cell r="B755">
            <v>15038</v>
          </cell>
          <cell r="C755">
            <v>62</v>
          </cell>
          <cell r="D755">
            <v>58</v>
          </cell>
          <cell r="E755">
            <v>61</v>
          </cell>
          <cell r="F755">
            <v>61</v>
          </cell>
          <cell r="G755">
            <v>62</v>
          </cell>
        </row>
        <row r="756">
          <cell r="B756">
            <v>15039</v>
          </cell>
          <cell r="C756">
            <v>58</v>
          </cell>
          <cell r="D756">
            <v>52</v>
          </cell>
          <cell r="E756">
            <v>57</v>
          </cell>
          <cell r="F756">
            <v>49</v>
          </cell>
          <cell r="G756">
            <v>58</v>
          </cell>
        </row>
        <row r="757">
          <cell r="B757">
            <v>15041</v>
          </cell>
          <cell r="C757">
            <v>58</v>
          </cell>
          <cell r="D757">
            <v>54</v>
          </cell>
          <cell r="E757">
            <v>58</v>
          </cell>
          <cell r="F757">
            <v>52</v>
          </cell>
          <cell r="G757">
            <v>58</v>
          </cell>
        </row>
        <row r="758">
          <cell r="B758">
            <v>15064</v>
          </cell>
          <cell r="C758">
            <v>53</v>
          </cell>
          <cell r="D758">
            <v>38</v>
          </cell>
          <cell r="E758">
            <v>48</v>
          </cell>
          <cell r="F758">
            <v>47</v>
          </cell>
          <cell r="G758">
            <v>53</v>
          </cell>
        </row>
        <row r="759">
          <cell r="B759">
            <v>15065</v>
          </cell>
          <cell r="C759">
            <v>53</v>
          </cell>
          <cell r="D759">
            <v>43</v>
          </cell>
          <cell r="E759">
            <v>50</v>
          </cell>
          <cell r="F759">
            <v>40</v>
          </cell>
          <cell r="G759">
            <v>53</v>
          </cell>
        </row>
        <row r="760">
          <cell r="B760">
            <v>15081</v>
          </cell>
          <cell r="C760">
            <v>52</v>
          </cell>
          <cell r="D760">
            <v>30</v>
          </cell>
          <cell r="E760">
            <v>44</v>
          </cell>
          <cell r="F760">
            <v>43</v>
          </cell>
          <cell r="G760">
            <v>53</v>
          </cell>
        </row>
        <row r="761">
          <cell r="B761">
            <v>15082</v>
          </cell>
          <cell r="C761">
            <v>53</v>
          </cell>
          <cell r="D761">
            <v>37</v>
          </cell>
          <cell r="E761">
            <v>48</v>
          </cell>
          <cell r="F761">
            <v>47</v>
          </cell>
          <cell r="G761">
            <v>53</v>
          </cell>
        </row>
        <row r="762">
          <cell r="B762">
            <v>15083</v>
          </cell>
          <cell r="C762">
            <v>53</v>
          </cell>
          <cell r="D762">
            <v>37</v>
          </cell>
          <cell r="E762">
            <v>42</v>
          </cell>
          <cell r="F762">
            <v>31</v>
          </cell>
          <cell r="G762">
            <v>53</v>
          </cell>
        </row>
        <row r="763">
          <cell r="B763">
            <v>15157</v>
          </cell>
          <cell r="C763">
            <v>62</v>
          </cell>
          <cell r="D763">
            <v>42</v>
          </cell>
          <cell r="E763">
            <v>48</v>
          </cell>
          <cell r="F763">
            <v>53</v>
          </cell>
          <cell r="G763">
            <v>62</v>
          </cell>
        </row>
        <row r="764">
          <cell r="B764">
            <v>15187</v>
          </cell>
          <cell r="C764">
            <v>57</v>
          </cell>
          <cell r="D764">
            <v>43</v>
          </cell>
          <cell r="E764">
            <v>54</v>
          </cell>
          <cell r="F764">
            <v>47</v>
          </cell>
          <cell r="G764">
            <v>57</v>
          </cell>
        </row>
        <row r="765">
          <cell r="B765">
            <v>15188</v>
          </cell>
          <cell r="C765">
            <v>57</v>
          </cell>
          <cell r="D765">
            <v>53</v>
          </cell>
          <cell r="E765">
            <v>56</v>
          </cell>
          <cell r="F765">
            <v>52</v>
          </cell>
          <cell r="G765">
            <v>57</v>
          </cell>
        </row>
        <row r="766">
          <cell r="B766">
            <v>15191</v>
          </cell>
          <cell r="C766">
            <v>57</v>
          </cell>
          <cell r="D766">
            <v>47</v>
          </cell>
          <cell r="E766">
            <v>54</v>
          </cell>
          <cell r="F766">
            <v>48</v>
          </cell>
          <cell r="G766">
            <v>57</v>
          </cell>
        </row>
        <row r="767">
          <cell r="B767">
            <v>15196</v>
          </cell>
          <cell r="C767">
            <v>58</v>
          </cell>
          <cell r="D767">
            <v>46</v>
          </cell>
          <cell r="E767">
            <v>55</v>
          </cell>
          <cell r="F767">
            <v>49</v>
          </cell>
          <cell r="G767">
            <v>58</v>
          </cell>
        </row>
        <row r="768">
          <cell r="B768">
            <v>15206</v>
          </cell>
          <cell r="C768">
            <v>58</v>
          </cell>
          <cell r="D768">
            <v>58</v>
          </cell>
          <cell r="E768">
            <v>58</v>
          </cell>
          <cell r="F768">
            <v>49</v>
          </cell>
          <cell r="G768">
            <v>58</v>
          </cell>
        </row>
        <row r="769">
          <cell r="B769">
            <v>15207</v>
          </cell>
          <cell r="C769">
            <v>62</v>
          </cell>
          <cell r="D769">
            <v>54</v>
          </cell>
          <cell r="E769">
            <v>62</v>
          </cell>
          <cell r="F769">
            <v>62</v>
          </cell>
          <cell r="G769">
            <v>62</v>
          </cell>
        </row>
        <row r="770">
          <cell r="B770">
            <v>15208</v>
          </cell>
          <cell r="C770">
            <v>60</v>
          </cell>
          <cell r="D770">
            <v>49</v>
          </cell>
          <cell r="E770">
            <v>59</v>
          </cell>
          <cell r="F770">
            <v>59</v>
          </cell>
          <cell r="G770">
            <v>60</v>
          </cell>
        </row>
        <row r="771">
          <cell r="B771">
            <v>15209</v>
          </cell>
          <cell r="C771">
            <v>58</v>
          </cell>
          <cell r="D771">
            <v>57</v>
          </cell>
          <cell r="E771">
            <v>57</v>
          </cell>
          <cell r="F771">
            <v>47</v>
          </cell>
          <cell r="G771">
            <v>58</v>
          </cell>
        </row>
        <row r="772">
          <cell r="B772">
            <v>15211</v>
          </cell>
          <cell r="C772">
            <v>62</v>
          </cell>
          <cell r="D772">
            <v>57</v>
          </cell>
          <cell r="E772">
            <v>60</v>
          </cell>
          <cell r="F772">
            <v>46</v>
          </cell>
          <cell r="G772">
            <v>62</v>
          </cell>
        </row>
        <row r="773">
          <cell r="B773">
            <v>15230</v>
          </cell>
          <cell r="C773">
            <v>58</v>
          </cell>
          <cell r="D773">
            <v>53</v>
          </cell>
          <cell r="E773">
            <v>57</v>
          </cell>
          <cell r="F773">
            <v>53</v>
          </cell>
          <cell r="G773">
            <v>58</v>
          </cell>
        </row>
        <row r="774">
          <cell r="B774">
            <v>15236</v>
          </cell>
          <cell r="C774">
            <v>58</v>
          </cell>
          <cell r="D774">
            <v>57</v>
          </cell>
          <cell r="E774">
            <v>57</v>
          </cell>
          <cell r="F774">
            <v>42</v>
          </cell>
          <cell r="G774">
            <v>58</v>
          </cell>
        </row>
        <row r="775">
          <cell r="B775">
            <v>15238</v>
          </cell>
          <cell r="C775">
            <v>58</v>
          </cell>
          <cell r="D775">
            <v>34</v>
          </cell>
          <cell r="E775">
            <v>55</v>
          </cell>
          <cell r="F775">
            <v>55</v>
          </cell>
          <cell r="G775">
            <v>58</v>
          </cell>
        </row>
        <row r="776">
          <cell r="B776">
            <v>15239</v>
          </cell>
          <cell r="C776">
            <v>58</v>
          </cell>
          <cell r="D776">
            <v>54</v>
          </cell>
          <cell r="E776">
            <v>54</v>
          </cell>
          <cell r="F776">
            <v>27</v>
          </cell>
          <cell r="G776">
            <v>58</v>
          </cell>
        </row>
        <row r="777">
          <cell r="B777">
            <v>15277</v>
          </cell>
          <cell r="C777">
            <v>56</v>
          </cell>
          <cell r="D777">
            <v>21</v>
          </cell>
          <cell r="E777">
            <v>46</v>
          </cell>
          <cell r="F777">
            <v>49</v>
          </cell>
          <cell r="G777">
            <v>57</v>
          </cell>
        </row>
        <row r="778">
          <cell r="B778">
            <v>15279</v>
          </cell>
          <cell r="C778">
            <v>58</v>
          </cell>
          <cell r="D778">
            <v>57</v>
          </cell>
          <cell r="E778">
            <v>57</v>
          </cell>
          <cell r="F778">
            <v>48</v>
          </cell>
          <cell r="G778">
            <v>58</v>
          </cell>
        </row>
        <row r="779">
          <cell r="B779">
            <v>15280</v>
          </cell>
          <cell r="C779">
            <v>58</v>
          </cell>
          <cell r="D779">
            <v>57</v>
          </cell>
          <cell r="E779">
            <v>57</v>
          </cell>
          <cell r="F779">
            <v>46</v>
          </cell>
          <cell r="G779">
            <v>58</v>
          </cell>
        </row>
        <row r="780">
          <cell r="B780">
            <v>15304</v>
          </cell>
          <cell r="C780">
            <v>58</v>
          </cell>
          <cell r="D780">
            <v>55</v>
          </cell>
          <cell r="E780">
            <v>58</v>
          </cell>
          <cell r="F780">
            <v>57</v>
          </cell>
          <cell r="G780">
            <v>58</v>
          </cell>
        </row>
        <row r="781">
          <cell r="B781">
            <v>15305</v>
          </cell>
          <cell r="C781">
            <v>58</v>
          </cell>
          <cell r="D781">
            <v>54</v>
          </cell>
          <cell r="E781">
            <v>57</v>
          </cell>
          <cell r="F781">
            <v>57</v>
          </cell>
          <cell r="G781">
            <v>58</v>
          </cell>
        </row>
        <row r="782">
          <cell r="B782">
            <v>15311</v>
          </cell>
          <cell r="C782">
            <v>51</v>
          </cell>
          <cell r="D782">
            <v>44</v>
          </cell>
          <cell r="E782">
            <v>50</v>
          </cell>
          <cell r="F782">
            <v>49</v>
          </cell>
          <cell r="G782">
            <v>51</v>
          </cell>
        </row>
        <row r="783">
          <cell r="B783">
            <v>15315</v>
          </cell>
          <cell r="C783">
            <v>57</v>
          </cell>
          <cell r="D783">
            <v>55</v>
          </cell>
          <cell r="E783">
            <v>57</v>
          </cell>
          <cell r="F783">
            <v>54</v>
          </cell>
          <cell r="G783">
            <v>57</v>
          </cell>
        </row>
        <row r="784">
          <cell r="B784">
            <v>15317</v>
          </cell>
          <cell r="C784">
            <v>57</v>
          </cell>
          <cell r="D784">
            <v>57</v>
          </cell>
          <cell r="E784">
            <v>57</v>
          </cell>
          <cell r="F784">
            <v>46</v>
          </cell>
          <cell r="G784">
            <v>57</v>
          </cell>
        </row>
        <row r="785">
          <cell r="B785">
            <v>15318</v>
          </cell>
          <cell r="C785">
            <v>58</v>
          </cell>
          <cell r="D785">
            <v>57</v>
          </cell>
          <cell r="E785">
            <v>57</v>
          </cell>
          <cell r="F785">
            <v>47</v>
          </cell>
          <cell r="G785">
            <v>58</v>
          </cell>
        </row>
        <row r="786">
          <cell r="B786">
            <v>15406</v>
          </cell>
          <cell r="C786">
            <v>56</v>
          </cell>
          <cell r="D786">
            <v>56</v>
          </cell>
          <cell r="E786">
            <v>56</v>
          </cell>
          <cell r="F786">
            <v>56</v>
          </cell>
          <cell r="G786">
            <v>56</v>
          </cell>
        </row>
        <row r="787">
          <cell r="B787">
            <v>15412</v>
          </cell>
          <cell r="C787">
            <v>62</v>
          </cell>
          <cell r="D787">
            <v>62</v>
          </cell>
          <cell r="E787">
            <v>62</v>
          </cell>
          <cell r="F787">
            <v>62</v>
          </cell>
          <cell r="G787">
            <v>62</v>
          </cell>
        </row>
        <row r="788">
          <cell r="B788">
            <v>15425</v>
          </cell>
          <cell r="C788">
            <v>58</v>
          </cell>
          <cell r="D788">
            <v>39</v>
          </cell>
          <cell r="E788">
            <v>55</v>
          </cell>
          <cell r="F788">
            <v>57</v>
          </cell>
          <cell r="G788">
            <v>58</v>
          </cell>
        </row>
        <row r="789">
          <cell r="B789">
            <v>15429</v>
          </cell>
          <cell r="C789">
            <v>56</v>
          </cell>
          <cell r="D789">
            <v>51</v>
          </cell>
          <cell r="E789">
            <v>53</v>
          </cell>
          <cell r="F789">
            <v>41</v>
          </cell>
          <cell r="G789">
            <v>56</v>
          </cell>
        </row>
        <row r="790">
          <cell r="B790">
            <v>15430</v>
          </cell>
          <cell r="C790">
            <v>58</v>
          </cell>
          <cell r="D790">
            <v>41</v>
          </cell>
          <cell r="E790">
            <v>54</v>
          </cell>
          <cell r="F790">
            <v>57</v>
          </cell>
          <cell r="G790">
            <v>58</v>
          </cell>
        </row>
        <row r="791">
          <cell r="B791">
            <v>15432</v>
          </cell>
          <cell r="C791">
            <v>57</v>
          </cell>
          <cell r="D791">
            <v>51</v>
          </cell>
          <cell r="E791">
            <v>52</v>
          </cell>
          <cell r="F791">
            <v>39</v>
          </cell>
          <cell r="G791">
            <v>57</v>
          </cell>
        </row>
        <row r="792">
          <cell r="B792">
            <v>15435</v>
          </cell>
          <cell r="C792">
            <v>58</v>
          </cell>
          <cell r="D792">
            <v>51</v>
          </cell>
          <cell r="E792">
            <v>51</v>
          </cell>
          <cell r="F792">
            <v>37</v>
          </cell>
          <cell r="G792">
            <v>58</v>
          </cell>
        </row>
        <row r="793">
          <cell r="B793">
            <v>15439</v>
          </cell>
          <cell r="C793">
            <v>58</v>
          </cell>
          <cell r="D793">
            <v>39</v>
          </cell>
          <cell r="E793">
            <v>54</v>
          </cell>
          <cell r="F793">
            <v>57</v>
          </cell>
          <cell r="G793">
            <v>58</v>
          </cell>
        </row>
        <row r="794">
          <cell r="B794">
            <v>15442</v>
          </cell>
          <cell r="C794">
            <v>58</v>
          </cell>
          <cell r="D794">
            <v>36</v>
          </cell>
          <cell r="E794">
            <v>53</v>
          </cell>
          <cell r="F794">
            <v>56</v>
          </cell>
          <cell r="G794">
            <v>58</v>
          </cell>
        </row>
        <row r="795">
          <cell r="B795">
            <v>15443</v>
          </cell>
          <cell r="C795">
            <v>58</v>
          </cell>
          <cell r="D795">
            <v>49</v>
          </cell>
          <cell r="E795">
            <v>50</v>
          </cell>
          <cell r="F795">
            <v>34</v>
          </cell>
          <cell r="G795">
            <v>58</v>
          </cell>
        </row>
        <row r="796">
          <cell r="B796">
            <v>15456</v>
          </cell>
          <cell r="C796">
            <v>58</v>
          </cell>
          <cell r="D796">
            <v>44</v>
          </cell>
          <cell r="E796">
            <v>56</v>
          </cell>
          <cell r="F796">
            <v>57</v>
          </cell>
          <cell r="G796">
            <v>58</v>
          </cell>
        </row>
        <row r="797">
          <cell r="B797">
            <v>15457</v>
          </cell>
          <cell r="C797">
            <v>58</v>
          </cell>
          <cell r="D797">
            <v>57</v>
          </cell>
          <cell r="E797">
            <v>57</v>
          </cell>
          <cell r="F797">
            <v>48</v>
          </cell>
          <cell r="G797">
            <v>58</v>
          </cell>
        </row>
        <row r="798">
          <cell r="B798">
            <v>15458</v>
          </cell>
          <cell r="C798">
            <v>58</v>
          </cell>
          <cell r="D798">
            <v>40</v>
          </cell>
          <cell r="E798">
            <v>54</v>
          </cell>
          <cell r="F798">
            <v>57</v>
          </cell>
          <cell r="G798">
            <v>58</v>
          </cell>
        </row>
        <row r="799">
          <cell r="B799">
            <v>15459</v>
          </cell>
          <cell r="C799">
            <v>58</v>
          </cell>
          <cell r="D799">
            <v>55</v>
          </cell>
          <cell r="E799">
            <v>53</v>
          </cell>
          <cell r="F799">
            <v>39</v>
          </cell>
          <cell r="G799">
            <v>58</v>
          </cell>
        </row>
        <row r="800">
          <cell r="B800">
            <v>15676</v>
          </cell>
          <cell r="C800">
            <v>58</v>
          </cell>
          <cell r="D800">
            <v>58</v>
          </cell>
          <cell r="E800">
            <v>58</v>
          </cell>
          <cell r="F800">
            <v>58</v>
          </cell>
          <cell r="G800">
            <v>58</v>
          </cell>
        </row>
        <row r="801">
          <cell r="B801">
            <v>15680</v>
          </cell>
          <cell r="C801">
            <v>58</v>
          </cell>
          <cell r="D801">
            <v>58</v>
          </cell>
          <cell r="E801">
            <v>58</v>
          </cell>
          <cell r="F801">
            <v>58</v>
          </cell>
          <cell r="G801">
            <v>58</v>
          </cell>
        </row>
        <row r="802">
          <cell r="B802">
            <v>15681</v>
          </cell>
          <cell r="C802">
            <v>58</v>
          </cell>
          <cell r="D802">
            <v>58</v>
          </cell>
          <cell r="E802">
            <v>58</v>
          </cell>
          <cell r="F802">
            <v>58</v>
          </cell>
          <cell r="G802">
            <v>58</v>
          </cell>
        </row>
        <row r="803">
          <cell r="B803">
            <v>15682</v>
          </cell>
          <cell r="C803">
            <v>58</v>
          </cell>
          <cell r="D803">
            <v>58</v>
          </cell>
          <cell r="E803">
            <v>58</v>
          </cell>
          <cell r="F803">
            <v>58</v>
          </cell>
          <cell r="G803">
            <v>58</v>
          </cell>
        </row>
        <row r="804">
          <cell r="B804">
            <v>15683</v>
          </cell>
          <cell r="C804">
            <v>58</v>
          </cell>
          <cell r="D804">
            <v>58</v>
          </cell>
          <cell r="E804">
            <v>58</v>
          </cell>
          <cell r="F804">
            <v>57</v>
          </cell>
          <cell r="G804">
            <v>58</v>
          </cell>
        </row>
        <row r="805">
          <cell r="B805">
            <v>15684</v>
          </cell>
          <cell r="C805">
            <v>58</v>
          </cell>
          <cell r="D805">
            <v>54</v>
          </cell>
          <cell r="E805">
            <v>57</v>
          </cell>
          <cell r="F805">
            <v>58</v>
          </cell>
          <cell r="G805">
            <v>58</v>
          </cell>
        </row>
        <row r="806">
          <cell r="B806">
            <v>15688</v>
          </cell>
          <cell r="C806">
            <v>62</v>
          </cell>
          <cell r="D806">
            <v>57</v>
          </cell>
          <cell r="E806">
            <v>61</v>
          </cell>
          <cell r="F806">
            <v>59</v>
          </cell>
          <cell r="G806">
            <v>62</v>
          </cell>
        </row>
        <row r="807">
          <cell r="B807">
            <v>15689</v>
          </cell>
          <cell r="C807">
            <v>53</v>
          </cell>
          <cell r="D807">
            <v>51</v>
          </cell>
          <cell r="E807">
            <v>53</v>
          </cell>
          <cell r="F807">
            <v>53</v>
          </cell>
          <cell r="G807">
            <v>53</v>
          </cell>
        </row>
        <row r="808">
          <cell r="B808">
            <v>15690</v>
          </cell>
          <cell r="C808">
            <v>58</v>
          </cell>
          <cell r="D808">
            <v>57</v>
          </cell>
          <cell r="E808">
            <v>57</v>
          </cell>
          <cell r="F808">
            <v>56</v>
          </cell>
          <cell r="G808">
            <v>58</v>
          </cell>
        </row>
        <row r="809">
          <cell r="B809">
            <v>15696</v>
          </cell>
          <cell r="C809">
            <v>52</v>
          </cell>
          <cell r="D809">
            <v>42</v>
          </cell>
          <cell r="E809">
            <v>49</v>
          </cell>
          <cell r="F809">
            <v>48</v>
          </cell>
          <cell r="G809">
            <v>52</v>
          </cell>
        </row>
        <row r="810">
          <cell r="B810">
            <v>15699</v>
          </cell>
          <cell r="C810">
            <v>53</v>
          </cell>
          <cell r="D810">
            <v>49</v>
          </cell>
          <cell r="E810">
            <v>52</v>
          </cell>
          <cell r="F810">
            <v>49</v>
          </cell>
          <cell r="G810">
            <v>53</v>
          </cell>
        </row>
        <row r="811">
          <cell r="B811">
            <v>15700</v>
          </cell>
          <cell r="C811">
            <v>53</v>
          </cell>
          <cell r="D811">
            <v>40</v>
          </cell>
          <cell r="E811">
            <v>48</v>
          </cell>
          <cell r="F811">
            <v>42</v>
          </cell>
          <cell r="G811">
            <v>53</v>
          </cell>
        </row>
        <row r="812">
          <cell r="B812">
            <v>15703</v>
          </cell>
          <cell r="C812">
            <v>53</v>
          </cell>
          <cell r="D812">
            <v>44</v>
          </cell>
          <cell r="E812">
            <v>50</v>
          </cell>
          <cell r="F812">
            <v>46</v>
          </cell>
          <cell r="G812">
            <v>53</v>
          </cell>
        </row>
        <row r="813">
          <cell r="B813">
            <v>15705</v>
          </cell>
          <cell r="C813">
            <v>53</v>
          </cell>
          <cell r="D813">
            <v>45</v>
          </cell>
          <cell r="E813">
            <v>51</v>
          </cell>
          <cell r="F813">
            <v>47</v>
          </cell>
          <cell r="G813">
            <v>53</v>
          </cell>
        </row>
        <row r="814">
          <cell r="B814">
            <v>15709</v>
          </cell>
          <cell r="C814">
            <v>53</v>
          </cell>
          <cell r="D814">
            <v>42</v>
          </cell>
          <cell r="E814">
            <v>49</v>
          </cell>
          <cell r="F814">
            <v>42</v>
          </cell>
          <cell r="G814">
            <v>53</v>
          </cell>
        </row>
        <row r="815">
          <cell r="B815">
            <v>15710</v>
          </cell>
          <cell r="C815">
            <v>53</v>
          </cell>
          <cell r="D815">
            <v>35</v>
          </cell>
          <cell r="E815">
            <v>46</v>
          </cell>
          <cell r="F815">
            <v>41</v>
          </cell>
          <cell r="G815">
            <v>53</v>
          </cell>
        </row>
        <row r="816">
          <cell r="B816">
            <v>15714</v>
          </cell>
          <cell r="C816">
            <v>53</v>
          </cell>
          <cell r="D816">
            <v>39</v>
          </cell>
          <cell r="E816">
            <v>48</v>
          </cell>
          <cell r="F816">
            <v>45</v>
          </cell>
          <cell r="G816">
            <v>53</v>
          </cell>
        </row>
        <row r="817">
          <cell r="B817">
            <v>15715</v>
          </cell>
          <cell r="C817">
            <v>53</v>
          </cell>
          <cell r="D817">
            <v>39</v>
          </cell>
          <cell r="E817">
            <v>47</v>
          </cell>
          <cell r="F817">
            <v>40</v>
          </cell>
          <cell r="G817">
            <v>53</v>
          </cell>
        </row>
        <row r="818">
          <cell r="B818">
            <v>15720</v>
          </cell>
          <cell r="C818">
            <v>53</v>
          </cell>
          <cell r="D818">
            <v>39</v>
          </cell>
          <cell r="E818">
            <v>48</v>
          </cell>
          <cell r="F818">
            <v>46</v>
          </cell>
          <cell r="G818">
            <v>53</v>
          </cell>
        </row>
        <row r="819">
          <cell r="B819">
            <v>15722</v>
          </cell>
          <cell r="C819">
            <v>53</v>
          </cell>
          <cell r="D819">
            <v>45</v>
          </cell>
          <cell r="E819">
            <v>52</v>
          </cell>
          <cell r="F819">
            <v>47</v>
          </cell>
          <cell r="G819">
            <v>53</v>
          </cell>
        </row>
        <row r="820">
          <cell r="B820">
            <v>15767</v>
          </cell>
          <cell r="C820">
            <v>58</v>
          </cell>
          <cell r="D820">
            <v>52</v>
          </cell>
          <cell r="E820">
            <v>55</v>
          </cell>
          <cell r="F820">
            <v>46</v>
          </cell>
          <cell r="G820">
            <v>58</v>
          </cell>
        </row>
        <row r="821">
          <cell r="B821">
            <v>15768</v>
          </cell>
          <cell r="C821">
            <v>58</v>
          </cell>
          <cell r="D821">
            <v>55</v>
          </cell>
          <cell r="E821">
            <v>56</v>
          </cell>
          <cell r="F821">
            <v>50</v>
          </cell>
          <cell r="G821">
            <v>58</v>
          </cell>
        </row>
        <row r="822">
          <cell r="B822">
            <v>15775</v>
          </cell>
          <cell r="C822">
            <v>55</v>
          </cell>
          <cell r="D822">
            <v>54</v>
          </cell>
          <cell r="E822">
            <v>55</v>
          </cell>
          <cell r="F822">
            <v>54</v>
          </cell>
          <cell r="G822">
            <v>55</v>
          </cell>
        </row>
        <row r="823">
          <cell r="B823">
            <v>15776</v>
          </cell>
          <cell r="C823">
            <v>55</v>
          </cell>
          <cell r="D823">
            <v>38</v>
          </cell>
          <cell r="E823">
            <v>51</v>
          </cell>
          <cell r="F823">
            <v>50</v>
          </cell>
          <cell r="G823">
            <v>55</v>
          </cell>
        </row>
        <row r="824">
          <cell r="B824">
            <v>15849</v>
          </cell>
          <cell r="C824">
            <v>50</v>
          </cell>
          <cell r="D824">
            <v>50</v>
          </cell>
          <cell r="E824">
            <v>50</v>
          </cell>
          <cell r="F824">
            <v>42</v>
          </cell>
          <cell r="G824">
            <v>50</v>
          </cell>
        </row>
        <row r="825">
          <cell r="B825">
            <v>15850</v>
          </cell>
          <cell r="C825">
            <v>52</v>
          </cell>
          <cell r="D825">
            <v>43</v>
          </cell>
          <cell r="E825">
            <v>49</v>
          </cell>
          <cell r="F825">
            <v>52</v>
          </cell>
          <cell r="G825">
            <v>52</v>
          </cell>
        </row>
        <row r="826">
          <cell r="B826">
            <v>15851</v>
          </cell>
          <cell r="C826">
            <v>53</v>
          </cell>
          <cell r="D826">
            <v>52</v>
          </cell>
          <cell r="E826">
            <v>51</v>
          </cell>
          <cell r="F826">
            <v>41</v>
          </cell>
          <cell r="G826">
            <v>53</v>
          </cell>
        </row>
        <row r="827">
          <cell r="B827">
            <v>15852</v>
          </cell>
          <cell r="C827">
            <v>52</v>
          </cell>
          <cell r="D827">
            <v>39</v>
          </cell>
          <cell r="E827">
            <v>48</v>
          </cell>
          <cell r="F827">
            <v>52</v>
          </cell>
          <cell r="G827">
            <v>52</v>
          </cell>
        </row>
        <row r="828">
          <cell r="B828">
            <v>15853</v>
          </cell>
          <cell r="C828">
            <v>53</v>
          </cell>
          <cell r="D828">
            <v>52</v>
          </cell>
          <cell r="E828">
            <v>50</v>
          </cell>
          <cell r="F828">
            <v>37</v>
          </cell>
          <cell r="G828">
            <v>53</v>
          </cell>
        </row>
        <row r="829">
          <cell r="B829">
            <v>15854</v>
          </cell>
          <cell r="C829">
            <v>53</v>
          </cell>
          <cell r="D829">
            <v>38</v>
          </cell>
          <cell r="E829">
            <v>48</v>
          </cell>
          <cell r="F829">
            <v>52</v>
          </cell>
          <cell r="G829">
            <v>53</v>
          </cell>
        </row>
        <row r="830">
          <cell r="B830">
            <v>15855</v>
          </cell>
          <cell r="C830">
            <v>53</v>
          </cell>
          <cell r="D830">
            <v>53</v>
          </cell>
          <cell r="E830">
            <v>52</v>
          </cell>
          <cell r="F830">
            <v>40</v>
          </cell>
          <cell r="G830">
            <v>53</v>
          </cell>
        </row>
        <row r="831">
          <cell r="B831">
            <v>15856</v>
          </cell>
          <cell r="C831">
            <v>53</v>
          </cell>
          <cell r="D831">
            <v>40</v>
          </cell>
          <cell r="E831">
            <v>49</v>
          </cell>
          <cell r="F831">
            <v>53</v>
          </cell>
          <cell r="G831">
            <v>53</v>
          </cell>
        </row>
        <row r="832">
          <cell r="B832">
            <v>15857</v>
          </cell>
          <cell r="C832">
            <v>53</v>
          </cell>
          <cell r="D832">
            <v>40</v>
          </cell>
          <cell r="E832">
            <v>49</v>
          </cell>
          <cell r="F832">
            <v>53</v>
          </cell>
          <cell r="G832">
            <v>53</v>
          </cell>
        </row>
        <row r="833">
          <cell r="B833">
            <v>15858</v>
          </cell>
          <cell r="C833">
            <v>53</v>
          </cell>
          <cell r="D833">
            <v>52</v>
          </cell>
          <cell r="E833">
            <v>52</v>
          </cell>
          <cell r="F833">
            <v>39</v>
          </cell>
          <cell r="G833">
            <v>53</v>
          </cell>
        </row>
        <row r="834">
          <cell r="B834">
            <v>15859</v>
          </cell>
          <cell r="C834">
            <v>51</v>
          </cell>
          <cell r="D834">
            <v>51</v>
          </cell>
          <cell r="E834">
            <v>51</v>
          </cell>
          <cell r="F834">
            <v>40</v>
          </cell>
          <cell r="G834">
            <v>51</v>
          </cell>
        </row>
        <row r="835">
          <cell r="B835">
            <v>15862</v>
          </cell>
          <cell r="C835">
            <v>53</v>
          </cell>
          <cell r="D835">
            <v>42</v>
          </cell>
          <cell r="E835">
            <v>51</v>
          </cell>
          <cell r="F835">
            <v>53</v>
          </cell>
          <cell r="G835">
            <v>53</v>
          </cell>
        </row>
        <row r="836">
          <cell r="B836">
            <v>15863</v>
          </cell>
          <cell r="C836">
            <v>51</v>
          </cell>
          <cell r="D836">
            <v>51</v>
          </cell>
          <cell r="E836">
            <v>51</v>
          </cell>
          <cell r="F836">
            <v>51</v>
          </cell>
          <cell r="G836">
            <v>51</v>
          </cell>
        </row>
        <row r="837">
          <cell r="B837">
            <v>15869</v>
          </cell>
          <cell r="C837">
            <v>57</v>
          </cell>
          <cell r="D837">
            <v>57</v>
          </cell>
          <cell r="E837">
            <v>57</v>
          </cell>
          <cell r="F837">
            <v>57</v>
          </cell>
          <cell r="G837">
            <v>57</v>
          </cell>
        </row>
        <row r="838">
          <cell r="B838">
            <v>15870</v>
          </cell>
          <cell r="C838">
            <v>57</v>
          </cell>
          <cell r="D838">
            <v>41</v>
          </cell>
          <cell r="E838">
            <v>56</v>
          </cell>
          <cell r="F838">
            <v>57</v>
          </cell>
          <cell r="G838">
            <v>57</v>
          </cell>
        </row>
        <row r="839">
          <cell r="B839">
            <v>15874</v>
          </cell>
          <cell r="C839">
            <v>53</v>
          </cell>
          <cell r="D839">
            <v>52</v>
          </cell>
          <cell r="E839">
            <v>52</v>
          </cell>
          <cell r="F839">
            <v>39</v>
          </cell>
          <cell r="G839">
            <v>53</v>
          </cell>
        </row>
        <row r="840">
          <cell r="B840">
            <v>15877</v>
          </cell>
          <cell r="C840">
            <v>57</v>
          </cell>
          <cell r="D840">
            <v>54</v>
          </cell>
          <cell r="E840">
            <v>57</v>
          </cell>
          <cell r="F840">
            <v>56</v>
          </cell>
          <cell r="G840">
            <v>57</v>
          </cell>
        </row>
        <row r="841">
          <cell r="B841">
            <v>15914</v>
          </cell>
          <cell r="C841">
            <v>53</v>
          </cell>
          <cell r="D841">
            <v>42</v>
          </cell>
          <cell r="E841">
            <v>44</v>
          </cell>
          <cell r="F841">
            <v>43</v>
          </cell>
          <cell r="G841">
            <v>53</v>
          </cell>
        </row>
        <row r="842">
          <cell r="B842">
            <v>15916</v>
          </cell>
          <cell r="C842">
            <v>58</v>
          </cell>
          <cell r="D842">
            <v>56</v>
          </cell>
          <cell r="E842">
            <v>57</v>
          </cell>
          <cell r="F842">
            <v>57</v>
          </cell>
          <cell r="G842">
            <v>58</v>
          </cell>
        </row>
        <row r="843">
          <cell r="B843">
            <v>15917</v>
          </cell>
          <cell r="C843">
            <v>53</v>
          </cell>
          <cell r="D843">
            <v>48</v>
          </cell>
          <cell r="E843">
            <v>50</v>
          </cell>
          <cell r="F843">
            <v>50</v>
          </cell>
          <cell r="G843">
            <v>53</v>
          </cell>
        </row>
        <row r="844">
          <cell r="B844">
            <v>16032</v>
          </cell>
          <cell r="C844">
            <v>62</v>
          </cell>
          <cell r="D844">
            <v>59</v>
          </cell>
          <cell r="E844">
            <v>59</v>
          </cell>
          <cell r="F844">
            <v>53</v>
          </cell>
          <cell r="G844">
            <v>62</v>
          </cell>
        </row>
        <row r="845">
          <cell r="B845">
            <v>16037</v>
          </cell>
          <cell r="C845">
            <v>52</v>
          </cell>
          <cell r="D845">
            <v>46</v>
          </cell>
          <cell r="E845">
            <v>49</v>
          </cell>
          <cell r="F845">
            <v>44</v>
          </cell>
          <cell r="G845">
            <v>52</v>
          </cell>
        </row>
        <row r="846">
          <cell r="B846">
            <v>16038</v>
          </cell>
          <cell r="C846">
            <v>53</v>
          </cell>
          <cell r="D846">
            <v>35</v>
          </cell>
          <cell r="E846">
            <v>41</v>
          </cell>
          <cell r="F846">
            <v>37</v>
          </cell>
          <cell r="G846">
            <v>53</v>
          </cell>
        </row>
        <row r="847">
          <cell r="B847">
            <v>16040</v>
          </cell>
          <cell r="C847">
            <v>52</v>
          </cell>
          <cell r="D847">
            <v>28</v>
          </cell>
          <cell r="E847">
            <v>34</v>
          </cell>
          <cell r="F847">
            <v>29</v>
          </cell>
          <cell r="G847">
            <v>52</v>
          </cell>
        </row>
        <row r="848">
          <cell r="B848">
            <v>16041</v>
          </cell>
          <cell r="C848">
            <v>53</v>
          </cell>
          <cell r="D848">
            <v>35</v>
          </cell>
          <cell r="E848">
            <v>42</v>
          </cell>
          <cell r="F848">
            <v>38</v>
          </cell>
          <cell r="G848">
            <v>53</v>
          </cell>
        </row>
        <row r="849">
          <cell r="B849">
            <v>16045</v>
          </cell>
          <cell r="C849">
            <v>53</v>
          </cell>
          <cell r="D849">
            <v>34</v>
          </cell>
          <cell r="E849">
            <v>41</v>
          </cell>
          <cell r="F849">
            <v>38</v>
          </cell>
          <cell r="G849">
            <v>53</v>
          </cell>
        </row>
        <row r="850">
          <cell r="B850">
            <v>16046</v>
          </cell>
          <cell r="C850">
            <v>53</v>
          </cell>
          <cell r="D850">
            <v>25</v>
          </cell>
          <cell r="E850">
            <v>33</v>
          </cell>
          <cell r="F850">
            <v>27</v>
          </cell>
          <cell r="G850">
            <v>53</v>
          </cell>
        </row>
        <row r="851">
          <cell r="B851">
            <v>16054</v>
          </cell>
          <cell r="C851">
            <v>53</v>
          </cell>
          <cell r="D851">
            <v>34</v>
          </cell>
          <cell r="E851">
            <v>35</v>
          </cell>
          <cell r="F851">
            <v>33</v>
          </cell>
          <cell r="G851">
            <v>53</v>
          </cell>
        </row>
        <row r="852">
          <cell r="B852">
            <v>16057</v>
          </cell>
          <cell r="C852">
            <v>52</v>
          </cell>
          <cell r="D852">
            <v>33</v>
          </cell>
          <cell r="E852">
            <v>32</v>
          </cell>
          <cell r="F852">
            <v>29</v>
          </cell>
          <cell r="G852">
            <v>52</v>
          </cell>
        </row>
        <row r="853">
          <cell r="B853">
            <v>16059</v>
          </cell>
          <cell r="C853">
            <v>56</v>
          </cell>
          <cell r="D853">
            <v>38</v>
          </cell>
          <cell r="E853">
            <v>52</v>
          </cell>
          <cell r="F853">
            <v>51</v>
          </cell>
          <cell r="G853">
            <v>56</v>
          </cell>
        </row>
        <row r="854">
          <cell r="B854">
            <v>16084</v>
          </cell>
          <cell r="C854">
            <v>62</v>
          </cell>
          <cell r="D854">
            <v>39</v>
          </cell>
          <cell r="E854">
            <v>57</v>
          </cell>
          <cell r="F854">
            <v>60</v>
          </cell>
          <cell r="G854">
            <v>62</v>
          </cell>
        </row>
        <row r="855">
          <cell r="B855">
            <v>16085</v>
          </cell>
          <cell r="C855">
            <v>61</v>
          </cell>
          <cell r="D855">
            <v>33</v>
          </cell>
          <cell r="E855">
            <v>52</v>
          </cell>
          <cell r="F855">
            <v>57</v>
          </cell>
          <cell r="G855">
            <v>61</v>
          </cell>
        </row>
        <row r="856">
          <cell r="B856">
            <v>16096</v>
          </cell>
          <cell r="C856">
            <v>62</v>
          </cell>
          <cell r="D856">
            <v>61</v>
          </cell>
          <cell r="E856">
            <v>61</v>
          </cell>
          <cell r="F856">
            <v>51</v>
          </cell>
          <cell r="G856">
            <v>62</v>
          </cell>
        </row>
        <row r="857">
          <cell r="B857">
            <v>16122</v>
          </cell>
          <cell r="C857">
            <v>62</v>
          </cell>
          <cell r="D857">
            <v>35</v>
          </cell>
          <cell r="E857">
            <v>31</v>
          </cell>
          <cell r="F857">
            <v>40</v>
          </cell>
          <cell r="G857">
            <v>62</v>
          </cell>
        </row>
        <row r="858">
          <cell r="B858">
            <v>16125</v>
          </cell>
          <cell r="C858">
            <v>58</v>
          </cell>
          <cell r="D858">
            <v>55</v>
          </cell>
          <cell r="E858">
            <v>48</v>
          </cell>
          <cell r="F858">
            <v>41</v>
          </cell>
          <cell r="G858">
            <v>58</v>
          </cell>
        </row>
        <row r="859">
          <cell r="B859">
            <v>16126</v>
          </cell>
          <cell r="C859">
            <v>58</v>
          </cell>
          <cell r="D859">
            <v>56</v>
          </cell>
          <cell r="E859">
            <v>57</v>
          </cell>
          <cell r="F859">
            <v>53</v>
          </cell>
          <cell r="G859">
            <v>58</v>
          </cell>
        </row>
        <row r="860">
          <cell r="B860">
            <v>16127</v>
          </cell>
          <cell r="C860">
            <v>57</v>
          </cell>
          <cell r="D860">
            <v>55</v>
          </cell>
          <cell r="E860">
            <v>56</v>
          </cell>
          <cell r="F860">
            <v>52</v>
          </cell>
          <cell r="G860">
            <v>57</v>
          </cell>
        </row>
        <row r="861">
          <cell r="B861">
            <v>16128</v>
          </cell>
          <cell r="C861">
            <v>52</v>
          </cell>
          <cell r="D861">
            <v>45</v>
          </cell>
          <cell r="E861">
            <v>49</v>
          </cell>
          <cell r="F861">
            <v>42</v>
          </cell>
          <cell r="G861">
            <v>52</v>
          </cell>
        </row>
        <row r="862">
          <cell r="B862">
            <v>16131</v>
          </cell>
          <cell r="C862">
            <v>53</v>
          </cell>
          <cell r="D862">
            <v>44</v>
          </cell>
          <cell r="E862">
            <v>52</v>
          </cell>
          <cell r="F862">
            <v>50</v>
          </cell>
          <cell r="G862">
            <v>53</v>
          </cell>
        </row>
        <row r="863">
          <cell r="B863">
            <v>16136</v>
          </cell>
          <cell r="C863">
            <v>57</v>
          </cell>
          <cell r="D863">
            <v>49</v>
          </cell>
          <cell r="E863">
            <v>56</v>
          </cell>
          <cell r="F863">
            <v>48</v>
          </cell>
          <cell r="G863">
            <v>57</v>
          </cell>
        </row>
        <row r="864">
          <cell r="B864">
            <v>16138</v>
          </cell>
          <cell r="C864">
            <v>52</v>
          </cell>
          <cell r="D864">
            <v>44</v>
          </cell>
          <cell r="E864">
            <v>50</v>
          </cell>
          <cell r="F864">
            <v>49</v>
          </cell>
          <cell r="G864">
            <v>52</v>
          </cell>
        </row>
        <row r="865">
          <cell r="B865">
            <v>16144</v>
          </cell>
          <cell r="C865">
            <v>58</v>
          </cell>
          <cell r="D865">
            <v>58</v>
          </cell>
          <cell r="E865">
            <v>58</v>
          </cell>
          <cell r="F865">
            <v>57</v>
          </cell>
          <cell r="G865">
            <v>58</v>
          </cell>
        </row>
        <row r="866">
          <cell r="B866">
            <v>16162</v>
          </cell>
          <cell r="C866">
            <v>62</v>
          </cell>
          <cell r="D866">
            <v>56</v>
          </cell>
          <cell r="E866">
            <v>62</v>
          </cell>
          <cell r="F866">
            <v>62</v>
          </cell>
          <cell r="G866">
            <v>63</v>
          </cell>
        </row>
        <row r="867">
          <cell r="B867">
            <v>16163</v>
          </cell>
          <cell r="C867">
            <v>62</v>
          </cell>
          <cell r="D867">
            <v>50</v>
          </cell>
          <cell r="E867">
            <v>61</v>
          </cell>
          <cell r="F867">
            <v>62</v>
          </cell>
          <cell r="G867">
            <v>62</v>
          </cell>
        </row>
        <row r="868">
          <cell r="B868">
            <v>16164</v>
          </cell>
          <cell r="C868">
            <v>63</v>
          </cell>
          <cell r="D868">
            <v>57</v>
          </cell>
          <cell r="E868">
            <v>62</v>
          </cell>
          <cell r="F868">
            <v>62</v>
          </cell>
          <cell r="G868">
            <v>63</v>
          </cell>
        </row>
        <row r="869">
          <cell r="B869">
            <v>16167</v>
          </cell>
          <cell r="C869">
            <v>58</v>
          </cell>
          <cell r="D869">
            <v>52</v>
          </cell>
          <cell r="E869">
            <v>55</v>
          </cell>
          <cell r="F869">
            <v>45</v>
          </cell>
          <cell r="G869">
            <v>58</v>
          </cell>
        </row>
        <row r="870">
          <cell r="B870">
            <v>16170</v>
          </cell>
          <cell r="C870">
            <v>58</v>
          </cell>
          <cell r="D870">
            <v>56</v>
          </cell>
          <cell r="E870">
            <v>58</v>
          </cell>
          <cell r="F870">
            <v>58</v>
          </cell>
          <cell r="G870">
            <v>58</v>
          </cell>
        </row>
        <row r="871">
          <cell r="B871">
            <v>16183</v>
          </cell>
          <cell r="C871">
            <v>58</v>
          </cell>
          <cell r="D871">
            <v>57</v>
          </cell>
          <cell r="E871">
            <v>57</v>
          </cell>
          <cell r="F871">
            <v>57</v>
          </cell>
          <cell r="G871">
            <v>58</v>
          </cell>
        </row>
        <row r="872">
          <cell r="B872">
            <v>16271</v>
          </cell>
          <cell r="C872">
            <v>57</v>
          </cell>
          <cell r="D872">
            <v>31</v>
          </cell>
          <cell r="E872">
            <v>51</v>
          </cell>
          <cell r="F872">
            <v>55</v>
          </cell>
          <cell r="G872">
            <v>58</v>
          </cell>
        </row>
        <row r="873">
          <cell r="B873">
            <v>16272</v>
          </cell>
          <cell r="C873">
            <v>57</v>
          </cell>
          <cell r="D873">
            <v>25</v>
          </cell>
          <cell r="E873">
            <v>47</v>
          </cell>
          <cell r="F873">
            <v>52</v>
          </cell>
          <cell r="G873">
            <v>58</v>
          </cell>
        </row>
        <row r="874">
          <cell r="B874">
            <v>16274</v>
          </cell>
          <cell r="C874">
            <v>58</v>
          </cell>
          <cell r="D874">
            <v>54</v>
          </cell>
          <cell r="E874">
            <v>52</v>
          </cell>
          <cell r="F874">
            <v>35</v>
          </cell>
          <cell r="G874">
            <v>58</v>
          </cell>
        </row>
        <row r="875">
          <cell r="B875">
            <v>16275</v>
          </cell>
          <cell r="C875">
            <v>58</v>
          </cell>
          <cell r="D875">
            <v>50</v>
          </cell>
          <cell r="E875">
            <v>48</v>
          </cell>
          <cell r="F875">
            <v>30</v>
          </cell>
          <cell r="G875">
            <v>58</v>
          </cell>
        </row>
        <row r="876">
          <cell r="B876">
            <v>16290</v>
          </cell>
          <cell r="C876">
            <v>58</v>
          </cell>
          <cell r="D876">
            <v>53</v>
          </cell>
          <cell r="E876">
            <v>51</v>
          </cell>
          <cell r="F876">
            <v>35</v>
          </cell>
          <cell r="G876">
            <v>58</v>
          </cell>
        </row>
        <row r="877">
          <cell r="B877">
            <v>16291</v>
          </cell>
          <cell r="C877">
            <v>58</v>
          </cell>
          <cell r="D877">
            <v>51</v>
          </cell>
          <cell r="E877">
            <v>49</v>
          </cell>
          <cell r="F877">
            <v>33</v>
          </cell>
          <cell r="G877">
            <v>58</v>
          </cell>
        </row>
        <row r="878">
          <cell r="B878">
            <v>16350</v>
          </cell>
          <cell r="C878">
            <v>58</v>
          </cell>
          <cell r="D878">
            <v>57</v>
          </cell>
          <cell r="E878">
            <v>57</v>
          </cell>
          <cell r="F878">
            <v>47</v>
          </cell>
          <cell r="G878">
            <v>58</v>
          </cell>
        </row>
        <row r="879">
          <cell r="B879">
            <v>16351</v>
          </cell>
          <cell r="C879">
            <v>58</v>
          </cell>
          <cell r="D879">
            <v>37</v>
          </cell>
          <cell r="E879">
            <v>54</v>
          </cell>
          <cell r="F879">
            <v>57</v>
          </cell>
          <cell r="G879">
            <v>58</v>
          </cell>
        </row>
        <row r="880">
          <cell r="B880">
            <v>16352</v>
          </cell>
          <cell r="C880">
            <v>58</v>
          </cell>
          <cell r="D880">
            <v>39</v>
          </cell>
          <cell r="E880">
            <v>56</v>
          </cell>
          <cell r="F880">
            <v>57</v>
          </cell>
          <cell r="G880">
            <v>58</v>
          </cell>
        </row>
        <row r="881">
          <cell r="B881">
            <v>16353</v>
          </cell>
          <cell r="C881">
            <v>58</v>
          </cell>
          <cell r="D881">
            <v>56</v>
          </cell>
          <cell r="E881">
            <v>54</v>
          </cell>
          <cell r="F881">
            <v>47</v>
          </cell>
          <cell r="G881">
            <v>58</v>
          </cell>
        </row>
        <row r="882">
          <cell r="B882">
            <v>16354</v>
          </cell>
          <cell r="C882">
            <v>58</v>
          </cell>
          <cell r="D882">
            <v>51</v>
          </cell>
          <cell r="E882">
            <v>58</v>
          </cell>
          <cell r="F882">
            <v>58</v>
          </cell>
          <cell r="G882">
            <v>58</v>
          </cell>
        </row>
        <row r="883">
          <cell r="B883">
            <v>16355</v>
          </cell>
          <cell r="C883">
            <v>58</v>
          </cell>
          <cell r="D883">
            <v>58</v>
          </cell>
          <cell r="E883">
            <v>58</v>
          </cell>
          <cell r="F883">
            <v>58</v>
          </cell>
          <cell r="G883">
            <v>58</v>
          </cell>
        </row>
        <row r="884">
          <cell r="B884">
            <v>16356</v>
          </cell>
          <cell r="C884">
            <v>58</v>
          </cell>
          <cell r="D884">
            <v>57</v>
          </cell>
          <cell r="E884">
            <v>56</v>
          </cell>
          <cell r="F884">
            <v>33</v>
          </cell>
          <cell r="G884">
            <v>58</v>
          </cell>
        </row>
        <row r="885">
          <cell r="B885">
            <v>16357</v>
          </cell>
          <cell r="C885">
            <v>58</v>
          </cell>
          <cell r="D885">
            <v>27</v>
          </cell>
          <cell r="E885">
            <v>49</v>
          </cell>
          <cell r="F885">
            <v>57</v>
          </cell>
          <cell r="G885">
            <v>58</v>
          </cell>
        </row>
        <row r="886">
          <cell r="B886">
            <v>16358</v>
          </cell>
          <cell r="C886">
            <v>58</v>
          </cell>
          <cell r="D886">
            <v>37</v>
          </cell>
          <cell r="E886">
            <v>54</v>
          </cell>
          <cell r="F886">
            <v>57</v>
          </cell>
          <cell r="G886">
            <v>58</v>
          </cell>
        </row>
        <row r="887">
          <cell r="B887">
            <v>16359</v>
          </cell>
          <cell r="C887">
            <v>58</v>
          </cell>
          <cell r="D887">
            <v>40</v>
          </cell>
          <cell r="E887">
            <v>56</v>
          </cell>
          <cell r="F887">
            <v>58</v>
          </cell>
          <cell r="G887">
            <v>58</v>
          </cell>
        </row>
        <row r="888">
          <cell r="B888">
            <v>16360</v>
          </cell>
          <cell r="C888">
            <v>58</v>
          </cell>
          <cell r="D888">
            <v>57</v>
          </cell>
          <cell r="E888">
            <v>57</v>
          </cell>
          <cell r="F888">
            <v>42</v>
          </cell>
          <cell r="G888">
            <v>58</v>
          </cell>
        </row>
        <row r="889">
          <cell r="B889">
            <v>16361</v>
          </cell>
          <cell r="C889">
            <v>58</v>
          </cell>
          <cell r="D889">
            <v>41</v>
          </cell>
          <cell r="E889">
            <v>57</v>
          </cell>
          <cell r="F889">
            <v>57</v>
          </cell>
          <cell r="G889">
            <v>58</v>
          </cell>
        </row>
        <row r="890">
          <cell r="B890">
            <v>16362</v>
          </cell>
          <cell r="C890">
            <v>58</v>
          </cell>
          <cell r="D890">
            <v>57</v>
          </cell>
          <cell r="E890">
            <v>57</v>
          </cell>
          <cell r="F890">
            <v>47</v>
          </cell>
          <cell r="G890">
            <v>58</v>
          </cell>
        </row>
        <row r="891">
          <cell r="B891">
            <v>16370</v>
          </cell>
          <cell r="C891">
            <v>58</v>
          </cell>
          <cell r="D891">
            <v>55</v>
          </cell>
          <cell r="E891">
            <v>57</v>
          </cell>
          <cell r="F891">
            <v>57</v>
          </cell>
          <cell r="G891">
            <v>58</v>
          </cell>
        </row>
        <row r="892">
          <cell r="B892">
            <v>16427</v>
          </cell>
          <cell r="C892">
            <v>58</v>
          </cell>
          <cell r="D892">
            <v>53</v>
          </cell>
          <cell r="E892">
            <v>57</v>
          </cell>
          <cell r="F892">
            <v>51</v>
          </cell>
          <cell r="G892">
            <v>58</v>
          </cell>
        </row>
        <row r="893">
          <cell r="B893">
            <v>16428</v>
          </cell>
          <cell r="C893">
            <v>58</v>
          </cell>
          <cell r="D893">
            <v>45</v>
          </cell>
          <cell r="E893">
            <v>47</v>
          </cell>
          <cell r="F893">
            <v>52</v>
          </cell>
          <cell r="G893">
            <v>58</v>
          </cell>
        </row>
        <row r="894">
          <cell r="B894">
            <v>16429</v>
          </cell>
          <cell r="C894">
            <v>58</v>
          </cell>
          <cell r="D894">
            <v>46</v>
          </cell>
          <cell r="E894">
            <v>49</v>
          </cell>
          <cell r="F894">
            <v>45</v>
          </cell>
          <cell r="G894">
            <v>58</v>
          </cell>
        </row>
        <row r="895">
          <cell r="B895">
            <v>16430</v>
          </cell>
          <cell r="C895">
            <v>58</v>
          </cell>
          <cell r="D895">
            <v>53</v>
          </cell>
          <cell r="E895">
            <v>57</v>
          </cell>
          <cell r="F895">
            <v>51</v>
          </cell>
          <cell r="G895">
            <v>58</v>
          </cell>
        </row>
        <row r="896">
          <cell r="B896">
            <v>16431</v>
          </cell>
          <cell r="C896">
            <v>58</v>
          </cell>
          <cell r="D896">
            <v>44</v>
          </cell>
          <cell r="E896">
            <v>43</v>
          </cell>
          <cell r="F896">
            <v>40</v>
          </cell>
          <cell r="G896">
            <v>58</v>
          </cell>
        </row>
        <row r="897">
          <cell r="B897">
            <v>16445</v>
          </cell>
          <cell r="C897">
            <v>58</v>
          </cell>
          <cell r="D897">
            <v>33</v>
          </cell>
          <cell r="E897">
            <v>29</v>
          </cell>
          <cell r="F897">
            <v>37</v>
          </cell>
          <cell r="G897">
            <v>58</v>
          </cell>
        </row>
        <row r="898">
          <cell r="B898">
            <v>16446</v>
          </cell>
          <cell r="C898">
            <v>58</v>
          </cell>
          <cell r="D898">
            <v>39</v>
          </cell>
          <cell r="E898">
            <v>46</v>
          </cell>
          <cell r="F898">
            <v>43</v>
          </cell>
          <cell r="G898">
            <v>58</v>
          </cell>
        </row>
        <row r="899">
          <cell r="B899">
            <v>16447</v>
          </cell>
          <cell r="C899">
            <v>58</v>
          </cell>
          <cell r="D899">
            <v>34</v>
          </cell>
          <cell r="E899">
            <v>34</v>
          </cell>
          <cell r="F899">
            <v>33</v>
          </cell>
          <cell r="G899">
            <v>58</v>
          </cell>
        </row>
        <row r="900">
          <cell r="B900">
            <v>16450</v>
          </cell>
          <cell r="C900">
            <v>58</v>
          </cell>
          <cell r="D900">
            <v>46</v>
          </cell>
          <cell r="E900">
            <v>46</v>
          </cell>
          <cell r="F900">
            <v>46</v>
          </cell>
          <cell r="G900">
            <v>58</v>
          </cell>
        </row>
        <row r="901">
          <cell r="B901">
            <v>16489</v>
          </cell>
          <cell r="C901">
            <v>57</v>
          </cell>
          <cell r="D901">
            <v>56</v>
          </cell>
          <cell r="E901">
            <v>56</v>
          </cell>
          <cell r="F901">
            <v>55</v>
          </cell>
          <cell r="G901">
            <v>57</v>
          </cell>
        </row>
        <row r="902">
          <cell r="B902">
            <v>16490</v>
          </cell>
          <cell r="C902">
            <v>58</v>
          </cell>
          <cell r="D902">
            <v>57</v>
          </cell>
          <cell r="E902">
            <v>57</v>
          </cell>
          <cell r="F902">
            <v>58</v>
          </cell>
          <cell r="G902">
            <v>58</v>
          </cell>
        </row>
        <row r="903">
          <cell r="B903">
            <v>16491</v>
          </cell>
          <cell r="C903">
            <v>57</v>
          </cell>
          <cell r="D903">
            <v>55</v>
          </cell>
          <cell r="E903">
            <v>56</v>
          </cell>
          <cell r="F903">
            <v>56</v>
          </cell>
          <cell r="G903">
            <v>57</v>
          </cell>
        </row>
        <row r="904">
          <cell r="B904">
            <v>16495</v>
          </cell>
          <cell r="C904">
            <v>34</v>
          </cell>
          <cell r="D904">
            <v>15</v>
          </cell>
          <cell r="E904">
            <v>17</v>
          </cell>
          <cell r="F904">
            <v>21</v>
          </cell>
          <cell r="G904">
            <v>41</v>
          </cell>
        </row>
        <row r="905">
          <cell r="B905">
            <v>16499</v>
          </cell>
          <cell r="C905">
            <v>55</v>
          </cell>
          <cell r="D905">
            <v>55</v>
          </cell>
          <cell r="E905">
            <v>55</v>
          </cell>
          <cell r="F905">
            <v>55</v>
          </cell>
          <cell r="G905">
            <v>55</v>
          </cell>
        </row>
        <row r="906">
          <cell r="B906">
            <v>16523</v>
          </cell>
          <cell r="C906">
            <v>58</v>
          </cell>
          <cell r="D906">
            <v>56</v>
          </cell>
          <cell r="E906">
            <v>57</v>
          </cell>
          <cell r="F906">
            <v>55</v>
          </cell>
          <cell r="G906">
            <v>58</v>
          </cell>
        </row>
        <row r="907">
          <cell r="B907">
            <v>16524</v>
          </cell>
          <cell r="C907">
            <v>51</v>
          </cell>
          <cell r="D907">
            <v>32</v>
          </cell>
          <cell r="E907">
            <v>35</v>
          </cell>
          <cell r="F907">
            <v>31</v>
          </cell>
          <cell r="G907">
            <v>51</v>
          </cell>
        </row>
        <row r="908">
          <cell r="B908">
            <v>16533</v>
          </cell>
          <cell r="C908">
            <v>61</v>
          </cell>
          <cell r="D908">
            <v>49</v>
          </cell>
          <cell r="E908">
            <v>60</v>
          </cell>
          <cell r="F908">
            <v>61</v>
          </cell>
          <cell r="G908">
            <v>61</v>
          </cell>
        </row>
        <row r="909">
          <cell r="B909">
            <v>16534</v>
          </cell>
          <cell r="C909">
            <v>58</v>
          </cell>
          <cell r="D909">
            <v>44</v>
          </cell>
          <cell r="E909">
            <v>56</v>
          </cell>
          <cell r="F909">
            <v>57</v>
          </cell>
          <cell r="G909">
            <v>58</v>
          </cell>
        </row>
        <row r="910">
          <cell r="B910">
            <v>16564</v>
          </cell>
          <cell r="C910">
            <v>58</v>
          </cell>
          <cell r="D910">
            <v>53</v>
          </cell>
          <cell r="E910">
            <v>55</v>
          </cell>
          <cell r="F910">
            <v>57</v>
          </cell>
          <cell r="G910">
            <v>58</v>
          </cell>
        </row>
        <row r="911">
          <cell r="B911">
            <v>16565</v>
          </cell>
          <cell r="C911">
            <v>58</v>
          </cell>
          <cell r="D911">
            <v>48</v>
          </cell>
          <cell r="E911">
            <v>48</v>
          </cell>
          <cell r="F911">
            <v>51</v>
          </cell>
          <cell r="G911">
            <v>58</v>
          </cell>
        </row>
        <row r="912">
          <cell r="B912">
            <v>16566</v>
          </cell>
          <cell r="C912">
            <v>58</v>
          </cell>
          <cell r="D912">
            <v>55</v>
          </cell>
          <cell r="E912">
            <v>57</v>
          </cell>
          <cell r="F912">
            <v>56</v>
          </cell>
          <cell r="G912">
            <v>58</v>
          </cell>
        </row>
        <row r="913">
          <cell r="B913">
            <v>16567</v>
          </cell>
          <cell r="C913">
            <v>58</v>
          </cell>
          <cell r="D913">
            <v>48</v>
          </cell>
          <cell r="E913">
            <v>50</v>
          </cell>
          <cell r="F913">
            <v>53</v>
          </cell>
          <cell r="G913">
            <v>58</v>
          </cell>
        </row>
        <row r="914">
          <cell r="B914">
            <v>16570</v>
          </cell>
          <cell r="C914">
            <v>58</v>
          </cell>
          <cell r="D914">
            <v>53</v>
          </cell>
          <cell r="E914">
            <v>55</v>
          </cell>
          <cell r="F914">
            <v>47</v>
          </cell>
          <cell r="G914">
            <v>58</v>
          </cell>
        </row>
        <row r="915">
          <cell r="B915">
            <v>16578</v>
          </cell>
          <cell r="C915">
            <v>58</v>
          </cell>
          <cell r="D915">
            <v>49</v>
          </cell>
          <cell r="E915">
            <v>55</v>
          </cell>
          <cell r="F915">
            <v>46</v>
          </cell>
          <cell r="G915">
            <v>58</v>
          </cell>
        </row>
        <row r="916">
          <cell r="B916">
            <v>16580</v>
          </cell>
          <cell r="C916">
            <v>62</v>
          </cell>
          <cell r="D916">
            <v>39</v>
          </cell>
          <cell r="E916">
            <v>55</v>
          </cell>
          <cell r="F916">
            <v>53</v>
          </cell>
          <cell r="G916">
            <v>62</v>
          </cell>
        </row>
        <row r="917">
          <cell r="B917">
            <v>16584</v>
          </cell>
          <cell r="C917">
            <v>62</v>
          </cell>
          <cell r="D917">
            <v>42</v>
          </cell>
          <cell r="E917">
            <v>58</v>
          </cell>
          <cell r="F917">
            <v>56</v>
          </cell>
          <cell r="G917">
            <v>62</v>
          </cell>
        </row>
        <row r="918">
          <cell r="B918">
            <v>16759</v>
          </cell>
          <cell r="C918">
            <v>57</v>
          </cell>
          <cell r="D918">
            <v>56</v>
          </cell>
          <cell r="E918">
            <v>56</v>
          </cell>
          <cell r="F918">
            <v>52</v>
          </cell>
          <cell r="G918">
            <v>57</v>
          </cell>
        </row>
        <row r="919">
          <cell r="B919">
            <v>16760</v>
          </cell>
          <cell r="C919">
            <v>52</v>
          </cell>
          <cell r="D919">
            <v>42</v>
          </cell>
          <cell r="E919">
            <v>51</v>
          </cell>
          <cell r="F919">
            <v>49</v>
          </cell>
          <cell r="G919">
            <v>52</v>
          </cell>
        </row>
        <row r="920">
          <cell r="B920">
            <v>16761</v>
          </cell>
          <cell r="C920">
            <v>57</v>
          </cell>
          <cell r="D920">
            <v>56</v>
          </cell>
          <cell r="E920">
            <v>56</v>
          </cell>
          <cell r="F920">
            <v>55</v>
          </cell>
          <cell r="G920">
            <v>57</v>
          </cell>
        </row>
        <row r="921">
          <cell r="B921">
            <v>17300</v>
          </cell>
          <cell r="C921">
            <v>58</v>
          </cell>
          <cell r="D921">
            <v>34</v>
          </cell>
          <cell r="E921">
            <v>55</v>
          </cell>
          <cell r="F921">
            <v>56</v>
          </cell>
          <cell r="G921">
            <v>58</v>
          </cell>
        </row>
        <row r="922">
          <cell r="B922">
            <v>18949</v>
          </cell>
          <cell r="C922">
            <v>57</v>
          </cell>
          <cell r="D922">
            <v>56</v>
          </cell>
          <cell r="E922">
            <v>56</v>
          </cell>
          <cell r="F922">
            <v>40</v>
          </cell>
          <cell r="G922">
            <v>57</v>
          </cell>
        </row>
        <row r="923">
          <cell r="B923">
            <v>19152</v>
          </cell>
          <cell r="C923">
            <v>57</v>
          </cell>
          <cell r="D923">
            <v>45</v>
          </cell>
          <cell r="E923">
            <v>49</v>
          </cell>
          <cell r="F923">
            <v>46</v>
          </cell>
          <cell r="G923">
            <v>57</v>
          </cell>
        </row>
        <row r="924">
          <cell r="B924">
            <v>19455</v>
          </cell>
          <cell r="C924">
            <v>57</v>
          </cell>
          <cell r="D924">
            <v>57</v>
          </cell>
          <cell r="E924">
            <v>57</v>
          </cell>
          <cell r="F924">
            <v>57</v>
          </cell>
          <cell r="G924">
            <v>57</v>
          </cell>
        </row>
        <row r="925">
          <cell r="B925">
            <v>19481</v>
          </cell>
          <cell r="C925">
            <v>58</v>
          </cell>
          <cell r="D925">
            <v>57</v>
          </cell>
          <cell r="E925">
            <v>57</v>
          </cell>
          <cell r="F925">
            <v>43</v>
          </cell>
          <cell r="G925">
            <v>58</v>
          </cell>
        </row>
        <row r="926">
          <cell r="B926">
            <v>19564</v>
          </cell>
          <cell r="C926">
            <v>57</v>
          </cell>
          <cell r="D926">
            <v>57</v>
          </cell>
          <cell r="E926">
            <v>57</v>
          </cell>
          <cell r="F926">
            <v>57</v>
          </cell>
          <cell r="G926">
            <v>57</v>
          </cell>
        </row>
        <row r="927">
          <cell r="B927">
            <v>19571</v>
          </cell>
          <cell r="C927">
            <v>58</v>
          </cell>
          <cell r="D927">
            <v>43</v>
          </cell>
          <cell r="E927">
            <v>50</v>
          </cell>
          <cell r="F927">
            <v>50</v>
          </cell>
          <cell r="G927">
            <v>58</v>
          </cell>
        </row>
        <row r="928">
          <cell r="B928">
            <v>19605</v>
          </cell>
          <cell r="C928">
            <v>58</v>
          </cell>
          <cell r="D928">
            <v>39</v>
          </cell>
          <cell r="E928">
            <v>42</v>
          </cell>
          <cell r="F928">
            <v>38</v>
          </cell>
          <cell r="G928">
            <v>58</v>
          </cell>
        </row>
        <row r="929">
          <cell r="B929">
            <v>19671</v>
          </cell>
          <cell r="C929">
            <v>56</v>
          </cell>
          <cell r="D929">
            <v>55</v>
          </cell>
          <cell r="E929">
            <v>55</v>
          </cell>
          <cell r="F929">
            <v>54</v>
          </cell>
          <cell r="G929">
            <v>56</v>
          </cell>
        </row>
        <row r="930">
          <cell r="B930">
            <v>20457</v>
          </cell>
          <cell r="C930">
            <v>57</v>
          </cell>
          <cell r="D930">
            <v>34</v>
          </cell>
          <cell r="E930">
            <v>54</v>
          </cell>
          <cell r="F930">
            <v>51</v>
          </cell>
          <cell r="G930">
            <v>57</v>
          </cell>
        </row>
        <row r="931">
          <cell r="B931">
            <v>20458</v>
          </cell>
          <cell r="C931">
            <v>57</v>
          </cell>
          <cell r="D931">
            <v>45</v>
          </cell>
          <cell r="E931">
            <v>56</v>
          </cell>
          <cell r="F931">
            <v>54</v>
          </cell>
          <cell r="G931">
            <v>57</v>
          </cell>
        </row>
        <row r="932">
          <cell r="B932">
            <v>20463</v>
          </cell>
          <cell r="C932">
            <v>58</v>
          </cell>
          <cell r="D932">
            <v>56</v>
          </cell>
          <cell r="E932">
            <v>57</v>
          </cell>
          <cell r="F932">
            <v>54</v>
          </cell>
          <cell r="G932">
            <v>58</v>
          </cell>
        </row>
        <row r="933">
          <cell r="B933">
            <v>20464</v>
          </cell>
          <cell r="C933">
            <v>57</v>
          </cell>
          <cell r="D933">
            <v>56</v>
          </cell>
          <cell r="E933">
            <v>57</v>
          </cell>
          <cell r="F933">
            <v>57</v>
          </cell>
          <cell r="G933">
            <v>57</v>
          </cell>
        </row>
        <row r="934">
          <cell r="B934">
            <v>20465</v>
          </cell>
          <cell r="C934">
            <v>58</v>
          </cell>
          <cell r="D934">
            <v>34</v>
          </cell>
          <cell r="E934">
            <v>51</v>
          </cell>
          <cell r="F934">
            <v>53</v>
          </cell>
          <cell r="G934">
            <v>58</v>
          </cell>
        </row>
        <row r="935">
          <cell r="B935">
            <v>20466</v>
          </cell>
          <cell r="C935">
            <v>58</v>
          </cell>
          <cell r="D935">
            <v>34</v>
          </cell>
          <cell r="E935">
            <v>55</v>
          </cell>
          <cell r="F935">
            <v>56</v>
          </cell>
          <cell r="G935">
            <v>58</v>
          </cell>
        </row>
        <row r="936">
          <cell r="B936">
            <v>20467</v>
          </cell>
          <cell r="C936">
            <v>57</v>
          </cell>
          <cell r="D936">
            <v>26</v>
          </cell>
          <cell r="E936">
            <v>52</v>
          </cell>
          <cell r="F936">
            <v>53</v>
          </cell>
          <cell r="G936">
            <v>57</v>
          </cell>
        </row>
        <row r="937">
          <cell r="B937">
            <v>20471</v>
          </cell>
          <cell r="C937">
            <v>57</v>
          </cell>
          <cell r="D937">
            <v>35</v>
          </cell>
          <cell r="E937">
            <v>52</v>
          </cell>
          <cell r="F937">
            <v>52</v>
          </cell>
          <cell r="G937">
            <v>57</v>
          </cell>
        </row>
        <row r="938">
          <cell r="B938">
            <v>20472</v>
          </cell>
          <cell r="C938">
            <v>57</v>
          </cell>
          <cell r="D938">
            <v>36</v>
          </cell>
          <cell r="E938">
            <v>52</v>
          </cell>
          <cell r="F938">
            <v>52</v>
          </cell>
          <cell r="G938">
            <v>57</v>
          </cell>
        </row>
        <row r="939">
          <cell r="B939">
            <v>20487</v>
          </cell>
          <cell r="C939">
            <v>57</v>
          </cell>
          <cell r="D939">
            <v>29</v>
          </cell>
          <cell r="E939">
            <v>49</v>
          </cell>
          <cell r="F939">
            <v>51</v>
          </cell>
          <cell r="G939">
            <v>57</v>
          </cell>
        </row>
        <row r="940">
          <cell r="B940">
            <v>20529</v>
          </cell>
          <cell r="C940">
            <v>62</v>
          </cell>
          <cell r="D940">
            <v>41</v>
          </cell>
          <cell r="E940">
            <v>56</v>
          </cell>
          <cell r="F940">
            <v>54</v>
          </cell>
          <cell r="G940">
            <v>62</v>
          </cell>
        </row>
        <row r="941">
          <cell r="B941">
            <v>20549</v>
          </cell>
          <cell r="C941">
            <v>62</v>
          </cell>
          <cell r="D941">
            <v>49</v>
          </cell>
          <cell r="E941">
            <v>59</v>
          </cell>
          <cell r="F941">
            <v>57</v>
          </cell>
          <cell r="G941">
            <v>62</v>
          </cell>
        </row>
        <row r="942">
          <cell r="B942">
            <v>20588</v>
          </cell>
          <cell r="C942">
            <v>62</v>
          </cell>
          <cell r="D942">
            <v>53</v>
          </cell>
          <cell r="E942">
            <v>61</v>
          </cell>
          <cell r="F942">
            <v>59</v>
          </cell>
          <cell r="G942">
            <v>62</v>
          </cell>
        </row>
        <row r="943">
          <cell r="B943">
            <v>20600</v>
          </cell>
          <cell r="C943">
            <v>62</v>
          </cell>
          <cell r="D943">
            <v>59</v>
          </cell>
          <cell r="E943">
            <v>61</v>
          </cell>
          <cell r="F943">
            <v>61</v>
          </cell>
          <cell r="G943">
            <v>62</v>
          </cell>
        </row>
        <row r="944">
          <cell r="B944">
            <v>20639</v>
          </cell>
          <cell r="C944">
            <v>62</v>
          </cell>
          <cell r="D944">
            <v>52</v>
          </cell>
          <cell r="E944">
            <v>60</v>
          </cell>
          <cell r="F944">
            <v>55</v>
          </cell>
          <cell r="G944">
            <v>62</v>
          </cell>
        </row>
        <row r="945">
          <cell r="B945">
            <v>20640</v>
          </cell>
          <cell r="C945">
            <v>62</v>
          </cell>
          <cell r="D945">
            <v>45</v>
          </cell>
          <cell r="E945">
            <v>59</v>
          </cell>
          <cell r="F945">
            <v>55</v>
          </cell>
          <cell r="G945">
            <v>62</v>
          </cell>
        </row>
        <row r="946">
          <cell r="B946">
            <v>20654</v>
          </cell>
          <cell r="C946">
            <v>57</v>
          </cell>
          <cell r="D946">
            <v>40</v>
          </cell>
          <cell r="E946">
            <v>48</v>
          </cell>
          <cell r="F946">
            <v>54</v>
          </cell>
          <cell r="G946">
            <v>58</v>
          </cell>
        </row>
        <row r="947">
          <cell r="B947">
            <v>20684</v>
          </cell>
          <cell r="C947">
            <v>62</v>
          </cell>
          <cell r="D947">
            <v>50</v>
          </cell>
          <cell r="E947">
            <v>59</v>
          </cell>
          <cell r="F947">
            <v>50</v>
          </cell>
          <cell r="G947">
            <v>62</v>
          </cell>
        </row>
        <row r="948">
          <cell r="B948">
            <v>20685</v>
          </cell>
          <cell r="C948">
            <v>58</v>
          </cell>
          <cell r="D948">
            <v>55</v>
          </cell>
          <cell r="E948">
            <v>57</v>
          </cell>
          <cell r="F948">
            <v>56</v>
          </cell>
          <cell r="G948">
            <v>58</v>
          </cell>
        </row>
        <row r="949">
          <cell r="B949">
            <v>20689</v>
          </cell>
          <cell r="C949">
            <v>57</v>
          </cell>
          <cell r="D949">
            <v>48</v>
          </cell>
          <cell r="E949">
            <v>56</v>
          </cell>
          <cell r="F949">
            <v>53</v>
          </cell>
          <cell r="G949">
            <v>57</v>
          </cell>
        </row>
        <row r="950">
          <cell r="B950">
            <v>20693</v>
          </cell>
          <cell r="C950">
            <v>58</v>
          </cell>
          <cell r="D950">
            <v>53</v>
          </cell>
          <cell r="E950">
            <v>57</v>
          </cell>
          <cell r="F950">
            <v>53</v>
          </cell>
          <cell r="G950">
            <v>58</v>
          </cell>
        </row>
        <row r="951">
          <cell r="B951">
            <v>20694</v>
          </cell>
          <cell r="C951">
            <v>58</v>
          </cell>
          <cell r="D951">
            <v>51</v>
          </cell>
          <cell r="E951">
            <v>56</v>
          </cell>
          <cell r="F951">
            <v>51</v>
          </cell>
          <cell r="G951">
            <v>58</v>
          </cell>
        </row>
        <row r="952">
          <cell r="B952">
            <v>20696</v>
          </cell>
          <cell r="C952">
            <v>58</v>
          </cell>
          <cell r="D952">
            <v>48</v>
          </cell>
          <cell r="E952">
            <v>53</v>
          </cell>
          <cell r="F952">
            <v>44</v>
          </cell>
          <cell r="G952">
            <v>58</v>
          </cell>
        </row>
        <row r="953">
          <cell r="B953">
            <v>20700</v>
          </cell>
          <cell r="C953">
            <v>58</v>
          </cell>
          <cell r="D953">
            <v>52</v>
          </cell>
          <cell r="E953">
            <v>54</v>
          </cell>
          <cell r="F953">
            <v>43</v>
          </cell>
          <cell r="G953">
            <v>58</v>
          </cell>
        </row>
        <row r="954">
          <cell r="B954">
            <v>20701</v>
          </cell>
          <cell r="C954">
            <v>57</v>
          </cell>
          <cell r="D954">
            <v>47</v>
          </cell>
          <cell r="E954">
            <v>50</v>
          </cell>
          <cell r="F954">
            <v>37</v>
          </cell>
          <cell r="G954">
            <v>57</v>
          </cell>
        </row>
        <row r="955">
          <cell r="B955">
            <v>20703</v>
          </cell>
          <cell r="C955">
            <v>58</v>
          </cell>
          <cell r="D955">
            <v>47</v>
          </cell>
          <cell r="E955">
            <v>48</v>
          </cell>
          <cell r="F955">
            <v>34</v>
          </cell>
          <cell r="G955">
            <v>58</v>
          </cell>
        </row>
        <row r="956">
          <cell r="B956">
            <v>20705</v>
          </cell>
          <cell r="C956">
            <v>57</v>
          </cell>
          <cell r="D956">
            <v>57</v>
          </cell>
          <cell r="E956">
            <v>57</v>
          </cell>
          <cell r="F956">
            <v>56</v>
          </cell>
          <cell r="G956">
            <v>57</v>
          </cell>
        </row>
        <row r="957">
          <cell r="B957">
            <v>20706</v>
          </cell>
          <cell r="C957">
            <v>57</v>
          </cell>
          <cell r="D957">
            <v>55</v>
          </cell>
          <cell r="E957">
            <v>55</v>
          </cell>
          <cell r="F957">
            <v>42</v>
          </cell>
          <cell r="G957">
            <v>57</v>
          </cell>
        </row>
        <row r="958">
          <cell r="B958">
            <v>20709</v>
          </cell>
          <cell r="C958">
            <v>57</v>
          </cell>
          <cell r="D958">
            <v>52</v>
          </cell>
          <cell r="E958">
            <v>51</v>
          </cell>
          <cell r="F958">
            <v>35</v>
          </cell>
          <cell r="G958">
            <v>57</v>
          </cell>
        </row>
        <row r="959">
          <cell r="B959">
            <v>20710</v>
          </cell>
          <cell r="C959">
            <v>56</v>
          </cell>
          <cell r="D959">
            <v>55</v>
          </cell>
          <cell r="E959">
            <v>55</v>
          </cell>
          <cell r="F959">
            <v>43</v>
          </cell>
          <cell r="G959">
            <v>56</v>
          </cell>
        </row>
        <row r="960">
          <cell r="B960">
            <v>20711</v>
          </cell>
          <cell r="C960">
            <v>57</v>
          </cell>
          <cell r="D960">
            <v>55</v>
          </cell>
          <cell r="E960">
            <v>54</v>
          </cell>
          <cell r="F960">
            <v>35</v>
          </cell>
          <cell r="G960">
            <v>57</v>
          </cell>
        </row>
        <row r="961">
          <cell r="B961">
            <v>20713</v>
          </cell>
          <cell r="C961">
            <v>58</v>
          </cell>
          <cell r="D961">
            <v>56</v>
          </cell>
          <cell r="E961">
            <v>55</v>
          </cell>
          <cell r="F961">
            <v>39</v>
          </cell>
          <cell r="G961">
            <v>58</v>
          </cell>
        </row>
        <row r="962">
          <cell r="B962">
            <v>20717</v>
          </cell>
          <cell r="C962">
            <v>53</v>
          </cell>
          <cell r="D962">
            <v>51</v>
          </cell>
          <cell r="E962">
            <v>51</v>
          </cell>
          <cell r="F962">
            <v>40</v>
          </cell>
          <cell r="G962">
            <v>53</v>
          </cell>
        </row>
        <row r="963">
          <cell r="B963">
            <v>20719</v>
          </cell>
          <cell r="C963">
            <v>58</v>
          </cell>
          <cell r="D963">
            <v>57</v>
          </cell>
          <cell r="E963">
            <v>56</v>
          </cell>
          <cell r="F963">
            <v>46</v>
          </cell>
          <cell r="G963">
            <v>58</v>
          </cell>
        </row>
        <row r="964">
          <cell r="B964">
            <v>20725</v>
          </cell>
          <cell r="C964">
            <v>58</v>
          </cell>
          <cell r="D964">
            <v>58</v>
          </cell>
          <cell r="E964">
            <v>58</v>
          </cell>
          <cell r="F964">
            <v>57</v>
          </cell>
          <cell r="G964">
            <v>58</v>
          </cell>
        </row>
        <row r="965">
          <cell r="B965">
            <v>20726</v>
          </cell>
          <cell r="C965">
            <v>57</v>
          </cell>
          <cell r="D965">
            <v>57</v>
          </cell>
          <cell r="E965">
            <v>56</v>
          </cell>
          <cell r="F965">
            <v>55</v>
          </cell>
          <cell r="G965">
            <v>57</v>
          </cell>
        </row>
        <row r="966">
          <cell r="B966">
            <v>20727</v>
          </cell>
          <cell r="C966">
            <v>58</v>
          </cell>
          <cell r="D966">
            <v>55</v>
          </cell>
          <cell r="E966">
            <v>58</v>
          </cell>
          <cell r="F966">
            <v>58</v>
          </cell>
          <cell r="G966">
            <v>58</v>
          </cell>
        </row>
        <row r="967">
          <cell r="B967">
            <v>20730</v>
          </cell>
          <cell r="C967">
            <v>57</v>
          </cell>
          <cell r="D967">
            <v>46</v>
          </cell>
          <cell r="E967">
            <v>56</v>
          </cell>
          <cell r="F967">
            <v>56</v>
          </cell>
          <cell r="G967">
            <v>57</v>
          </cell>
        </row>
        <row r="968">
          <cell r="B968">
            <v>20731</v>
          </cell>
          <cell r="C968">
            <v>57</v>
          </cell>
          <cell r="D968">
            <v>47</v>
          </cell>
          <cell r="E968">
            <v>56</v>
          </cell>
          <cell r="F968">
            <v>57</v>
          </cell>
          <cell r="G968">
            <v>57</v>
          </cell>
        </row>
        <row r="969">
          <cell r="B969">
            <v>20741</v>
          </cell>
          <cell r="C969">
            <v>58</v>
          </cell>
          <cell r="D969">
            <v>50</v>
          </cell>
          <cell r="E969">
            <v>57</v>
          </cell>
          <cell r="F969">
            <v>57</v>
          </cell>
          <cell r="G969">
            <v>58</v>
          </cell>
        </row>
        <row r="970">
          <cell r="B970">
            <v>20743</v>
          </cell>
          <cell r="C970">
            <v>57</v>
          </cell>
          <cell r="D970">
            <v>45</v>
          </cell>
          <cell r="E970">
            <v>56</v>
          </cell>
          <cell r="F970">
            <v>56</v>
          </cell>
          <cell r="G970">
            <v>57</v>
          </cell>
        </row>
        <row r="971">
          <cell r="B971">
            <v>20747</v>
          </cell>
          <cell r="C971">
            <v>58</v>
          </cell>
          <cell r="D971">
            <v>38</v>
          </cell>
          <cell r="E971">
            <v>50</v>
          </cell>
          <cell r="F971">
            <v>54</v>
          </cell>
          <cell r="G971">
            <v>58</v>
          </cell>
        </row>
        <row r="972">
          <cell r="B972">
            <v>20749</v>
          </cell>
          <cell r="C972">
            <v>57</v>
          </cell>
          <cell r="D972">
            <v>22</v>
          </cell>
          <cell r="E972">
            <v>53</v>
          </cell>
          <cell r="F972">
            <v>52</v>
          </cell>
          <cell r="G972">
            <v>58</v>
          </cell>
        </row>
        <row r="973">
          <cell r="B973">
            <v>20750</v>
          </cell>
          <cell r="C973">
            <v>58</v>
          </cell>
          <cell r="D973">
            <v>36</v>
          </cell>
          <cell r="E973">
            <v>56</v>
          </cell>
          <cell r="F973">
            <v>57</v>
          </cell>
          <cell r="G973">
            <v>58</v>
          </cell>
        </row>
        <row r="974">
          <cell r="B974">
            <v>20755</v>
          </cell>
          <cell r="C974">
            <v>53</v>
          </cell>
          <cell r="D974">
            <v>37</v>
          </cell>
          <cell r="E974">
            <v>52</v>
          </cell>
          <cell r="F974">
            <v>53</v>
          </cell>
          <cell r="G974">
            <v>53</v>
          </cell>
        </row>
        <row r="975">
          <cell r="B975">
            <v>20762</v>
          </cell>
          <cell r="C975">
            <v>54</v>
          </cell>
          <cell r="D975">
            <v>53</v>
          </cell>
          <cell r="E975">
            <v>53</v>
          </cell>
          <cell r="F975">
            <v>52</v>
          </cell>
          <cell r="G975">
            <v>54</v>
          </cell>
        </row>
        <row r="976">
          <cell r="B976">
            <v>20781</v>
          </cell>
          <cell r="C976">
            <v>53</v>
          </cell>
          <cell r="D976">
            <v>41</v>
          </cell>
          <cell r="E976">
            <v>53</v>
          </cell>
          <cell r="F976">
            <v>52</v>
          </cell>
          <cell r="G976">
            <v>53</v>
          </cell>
        </row>
        <row r="977">
          <cell r="B977">
            <v>20782</v>
          </cell>
          <cell r="C977">
            <v>53</v>
          </cell>
          <cell r="D977">
            <v>52</v>
          </cell>
          <cell r="E977">
            <v>52</v>
          </cell>
          <cell r="F977">
            <v>41</v>
          </cell>
          <cell r="G977">
            <v>53</v>
          </cell>
        </row>
        <row r="978">
          <cell r="B978">
            <v>20787</v>
          </cell>
          <cell r="C978">
            <v>53</v>
          </cell>
          <cell r="D978">
            <v>53</v>
          </cell>
          <cell r="E978">
            <v>52</v>
          </cell>
          <cell r="F978">
            <v>43</v>
          </cell>
          <cell r="G978">
            <v>53</v>
          </cell>
        </row>
        <row r="979">
          <cell r="B979">
            <v>20788</v>
          </cell>
          <cell r="C979">
            <v>58</v>
          </cell>
          <cell r="D979">
            <v>51</v>
          </cell>
          <cell r="E979">
            <v>54</v>
          </cell>
          <cell r="F979">
            <v>40</v>
          </cell>
          <cell r="G979">
            <v>58</v>
          </cell>
        </row>
        <row r="980">
          <cell r="B980">
            <v>20789</v>
          </cell>
          <cell r="C980">
            <v>58</v>
          </cell>
          <cell r="D980">
            <v>55</v>
          </cell>
          <cell r="E980">
            <v>57</v>
          </cell>
          <cell r="F980">
            <v>48</v>
          </cell>
          <cell r="G980">
            <v>58</v>
          </cell>
        </row>
        <row r="981">
          <cell r="B981">
            <v>20790</v>
          </cell>
          <cell r="C981">
            <v>58</v>
          </cell>
          <cell r="D981">
            <v>53</v>
          </cell>
          <cell r="E981">
            <v>55</v>
          </cell>
          <cell r="F981">
            <v>44</v>
          </cell>
          <cell r="G981">
            <v>58</v>
          </cell>
        </row>
        <row r="982">
          <cell r="B982">
            <v>21781</v>
          </cell>
          <cell r="C982">
            <v>53</v>
          </cell>
          <cell r="D982">
            <v>51</v>
          </cell>
          <cell r="E982">
            <v>51</v>
          </cell>
          <cell r="F982">
            <v>46</v>
          </cell>
          <cell r="G982">
            <v>53</v>
          </cell>
        </row>
        <row r="983">
          <cell r="B983">
            <v>21782</v>
          </cell>
          <cell r="C983">
            <v>53</v>
          </cell>
          <cell r="D983">
            <v>38</v>
          </cell>
          <cell r="E983">
            <v>39</v>
          </cell>
          <cell r="F983">
            <v>36</v>
          </cell>
          <cell r="G983">
            <v>53</v>
          </cell>
        </row>
        <row r="984">
          <cell r="B984">
            <v>21822</v>
          </cell>
          <cell r="C984">
            <v>53</v>
          </cell>
          <cell r="D984">
            <v>45</v>
          </cell>
          <cell r="E984">
            <v>52</v>
          </cell>
          <cell r="F984">
            <v>51</v>
          </cell>
          <cell r="G984">
            <v>53</v>
          </cell>
        </row>
        <row r="985">
          <cell r="B985">
            <v>21848</v>
          </cell>
          <cell r="C985">
            <v>53</v>
          </cell>
          <cell r="D985">
            <v>31</v>
          </cell>
          <cell r="E985">
            <v>38</v>
          </cell>
          <cell r="F985">
            <v>37</v>
          </cell>
          <cell r="G985">
            <v>53</v>
          </cell>
        </row>
        <row r="986">
          <cell r="B986">
            <v>21849</v>
          </cell>
          <cell r="C986">
            <v>53</v>
          </cell>
          <cell r="D986">
            <v>23</v>
          </cell>
          <cell r="E986">
            <v>30</v>
          </cell>
          <cell r="F986">
            <v>24</v>
          </cell>
          <cell r="G986">
            <v>53</v>
          </cell>
        </row>
        <row r="987">
          <cell r="B987">
            <v>21850</v>
          </cell>
          <cell r="C987">
            <v>53</v>
          </cell>
          <cell r="D987">
            <v>53</v>
          </cell>
          <cell r="E987">
            <v>53</v>
          </cell>
          <cell r="F987">
            <v>53</v>
          </cell>
          <cell r="G987">
            <v>53</v>
          </cell>
        </row>
        <row r="988">
          <cell r="B988">
            <v>21860</v>
          </cell>
          <cell r="C988">
            <v>31</v>
          </cell>
          <cell r="D988">
            <v>16</v>
          </cell>
          <cell r="E988">
            <v>17</v>
          </cell>
          <cell r="F988">
            <v>13</v>
          </cell>
          <cell r="G988">
            <v>30</v>
          </cell>
        </row>
        <row r="989">
          <cell r="B989">
            <v>21880</v>
          </cell>
          <cell r="C989">
            <v>58</v>
          </cell>
          <cell r="D989">
            <v>57</v>
          </cell>
          <cell r="E989">
            <v>58</v>
          </cell>
          <cell r="F989">
            <v>58</v>
          </cell>
          <cell r="G989">
            <v>58</v>
          </cell>
        </row>
        <row r="990">
          <cell r="B990">
            <v>21940</v>
          </cell>
          <cell r="C990">
            <v>44</v>
          </cell>
          <cell r="D990">
            <v>44</v>
          </cell>
          <cell r="E990">
            <v>44</v>
          </cell>
          <cell r="F990">
            <v>44</v>
          </cell>
          <cell r="G990">
            <v>44</v>
          </cell>
        </row>
        <row r="991">
          <cell r="B991">
            <v>21941</v>
          </cell>
          <cell r="C991">
            <v>57</v>
          </cell>
          <cell r="D991">
            <v>57</v>
          </cell>
          <cell r="E991">
            <v>56</v>
          </cell>
          <cell r="F991">
            <v>55</v>
          </cell>
          <cell r="G991">
            <v>57</v>
          </cell>
        </row>
        <row r="992">
          <cell r="B992">
            <v>21942</v>
          </cell>
          <cell r="C992">
            <v>58</v>
          </cell>
          <cell r="D992">
            <v>53</v>
          </cell>
          <cell r="E992">
            <v>57</v>
          </cell>
          <cell r="F992">
            <v>57</v>
          </cell>
          <cell r="G992">
            <v>58</v>
          </cell>
        </row>
        <row r="993">
          <cell r="B993">
            <v>22077</v>
          </cell>
          <cell r="C993">
            <v>62</v>
          </cell>
          <cell r="D993">
            <v>62</v>
          </cell>
          <cell r="E993">
            <v>62</v>
          </cell>
          <cell r="F993">
            <v>49</v>
          </cell>
          <cell r="G993">
            <v>62</v>
          </cell>
        </row>
        <row r="994">
          <cell r="B994">
            <v>22146</v>
          </cell>
          <cell r="C994">
            <v>58</v>
          </cell>
          <cell r="D994">
            <v>55</v>
          </cell>
          <cell r="E994">
            <v>57</v>
          </cell>
          <cell r="F994">
            <v>57</v>
          </cell>
          <cell r="G994">
            <v>58</v>
          </cell>
        </row>
        <row r="995">
          <cell r="B995">
            <v>22157</v>
          </cell>
          <cell r="C995">
            <v>58</v>
          </cell>
          <cell r="D995">
            <v>57</v>
          </cell>
          <cell r="E995">
            <v>57</v>
          </cell>
          <cell r="F995">
            <v>55</v>
          </cell>
          <cell r="G995">
            <v>58</v>
          </cell>
        </row>
        <row r="996">
          <cell r="B996">
            <v>22158</v>
          </cell>
          <cell r="C996">
            <v>58</v>
          </cell>
          <cell r="D996">
            <v>57</v>
          </cell>
          <cell r="E996">
            <v>57</v>
          </cell>
          <cell r="F996">
            <v>55</v>
          </cell>
          <cell r="G996">
            <v>58</v>
          </cell>
        </row>
        <row r="997">
          <cell r="B997">
            <v>22275</v>
          </cell>
          <cell r="C997">
            <v>58</v>
          </cell>
          <cell r="D997">
            <v>57</v>
          </cell>
          <cell r="E997">
            <v>58</v>
          </cell>
          <cell r="F997">
            <v>58</v>
          </cell>
          <cell r="G997">
            <v>58</v>
          </cell>
        </row>
        <row r="998">
          <cell r="B998">
            <v>22602</v>
          </cell>
          <cell r="C998">
            <v>62</v>
          </cell>
          <cell r="D998">
            <v>48</v>
          </cell>
          <cell r="E998">
            <v>61</v>
          </cell>
          <cell r="F998">
            <v>62</v>
          </cell>
          <cell r="G998">
            <v>62</v>
          </cell>
        </row>
        <row r="999">
          <cell r="B999">
            <v>22603</v>
          </cell>
          <cell r="C999">
            <v>58</v>
          </cell>
          <cell r="D999">
            <v>51</v>
          </cell>
          <cell r="E999">
            <v>52</v>
          </cell>
          <cell r="F999">
            <v>37</v>
          </cell>
          <cell r="G999">
            <v>58</v>
          </cell>
        </row>
        <row r="1000">
          <cell r="B1000">
            <v>22605</v>
          </cell>
          <cell r="C1000">
            <v>57</v>
          </cell>
          <cell r="D1000">
            <v>43</v>
          </cell>
          <cell r="E1000">
            <v>49</v>
          </cell>
          <cell r="F1000">
            <v>51</v>
          </cell>
          <cell r="G1000">
            <v>58</v>
          </cell>
        </row>
        <row r="1001">
          <cell r="B1001">
            <v>22715</v>
          </cell>
          <cell r="C1001">
            <v>49</v>
          </cell>
          <cell r="D1001">
            <v>37</v>
          </cell>
          <cell r="E1001">
            <v>48</v>
          </cell>
          <cell r="F1001">
            <v>48</v>
          </cell>
          <cell r="G1001">
            <v>49</v>
          </cell>
        </row>
        <row r="1002">
          <cell r="B1002">
            <v>22716</v>
          </cell>
          <cell r="C1002">
            <v>53</v>
          </cell>
          <cell r="D1002">
            <v>51</v>
          </cell>
          <cell r="E1002">
            <v>53</v>
          </cell>
          <cell r="F1002">
            <v>44</v>
          </cell>
          <cell r="G1002">
            <v>53</v>
          </cell>
        </row>
        <row r="1003">
          <cell r="B1003">
            <v>22740</v>
          </cell>
          <cell r="C1003">
            <v>53</v>
          </cell>
          <cell r="D1003">
            <v>47</v>
          </cell>
          <cell r="E1003">
            <v>52</v>
          </cell>
          <cell r="F1003">
            <v>52</v>
          </cell>
          <cell r="G1003">
            <v>53</v>
          </cell>
        </row>
        <row r="1004">
          <cell r="B1004">
            <v>22743</v>
          </cell>
          <cell r="C1004">
            <v>58</v>
          </cell>
          <cell r="D1004">
            <v>56</v>
          </cell>
          <cell r="E1004">
            <v>58</v>
          </cell>
          <cell r="F1004">
            <v>56</v>
          </cell>
          <cell r="G1004">
            <v>58</v>
          </cell>
        </row>
        <row r="1005">
          <cell r="B1005">
            <v>22756</v>
          </cell>
          <cell r="C1005">
            <v>57</v>
          </cell>
          <cell r="D1005">
            <v>48</v>
          </cell>
          <cell r="E1005">
            <v>55</v>
          </cell>
          <cell r="F1005">
            <v>53</v>
          </cell>
          <cell r="G1005">
            <v>57</v>
          </cell>
        </row>
        <row r="1006">
          <cell r="B1006">
            <v>22757</v>
          </cell>
          <cell r="C1006">
            <v>53</v>
          </cell>
          <cell r="D1006">
            <v>53</v>
          </cell>
          <cell r="E1006">
            <v>53</v>
          </cell>
          <cell r="F1006">
            <v>53</v>
          </cell>
          <cell r="G1006">
            <v>53</v>
          </cell>
        </row>
        <row r="1007">
          <cell r="B1007">
            <v>22761</v>
          </cell>
          <cell r="C1007">
            <v>53</v>
          </cell>
          <cell r="D1007">
            <v>44</v>
          </cell>
          <cell r="E1007">
            <v>53</v>
          </cell>
          <cell r="F1007">
            <v>53</v>
          </cell>
          <cell r="G1007">
            <v>53</v>
          </cell>
        </row>
        <row r="1008">
          <cell r="B1008">
            <v>22937</v>
          </cell>
          <cell r="C1008">
            <v>52</v>
          </cell>
          <cell r="D1008">
            <v>45</v>
          </cell>
          <cell r="E1008">
            <v>51</v>
          </cell>
          <cell r="F1008">
            <v>50</v>
          </cell>
          <cell r="G1008">
            <v>52</v>
          </cell>
        </row>
        <row r="1009">
          <cell r="B1009">
            <v>22953</v>
          </cell>
          <cell r="C1009">
            <v>53</v>
          </cell>
          <cell r="D1009">
            <v>45</v>
          </cell>
          <cell r="E1009">
            <v>50</v>
          </cell>
          <cell r="F1009">
            <v>42</v>
          </cell>
          <cell r="G1009">
            <v>53</v>
          </cell>
        </row>
        <row r="1010">
          <cell r="B1010">
            <v>23000</v>
          </cell>
          <cell r="C1010">
            <v>53</v>
          </cell>
          <cell r="D1010">
            <v>31</v>
          </cell>
          <cell r="E1010">
            <v>38</v>
          </cell>
          <cell r="F1010">
            <v>37</v>
          </cell>
          <cell r="G1010">
            <v>53</v>
          </cell>
        </row>
        <row r="1011">
          <cell r="B1011">
            <v>23044</v>
          </cell>
          <cell r="C1011">
            <v>58</v>
          </cell>
          <cell r="D1011">
            <v>58</v>
          </cell>
          <cell r="E1011">
            <v>58</v>
          </cell>
          <cell r="F1011">
            <v>54</v>
          </cell>
          <cell r="G1011">
            <v>58</v>
          </cell>
        </row>
        <row r="1012">
          <cell r="B1012">
            <v>23053</v>
          </cell>
          <cell r="C1012">
            <v>58</v>
          </cell>
          <cell r="D1012">
            <v>58</v>
          </cell>
          <cell r="E1012">
            <v>58</v>
          </cell>
          <cell r="F1012">
            <v>53</v>
          </cell>
          <cell r="G1012">
            <v>58</v>
          </cell>
        </row>
        <row r="1013">
          <cell r="B1013">
            <v>23128</v>
          </cell>
          <cell r="C1013">
            <v>58</v>
          </cell>
          <cell r="D1013">
            <v>54</v>
          </cell>
          <cell r="E1013">
            <v>58</v>
          </cell>
          <cell r="F1013">
            <v>58</v>
          </cell>
          <cell r="G1013">
            <v>58</v>
          </cell>
        </row>
        <row r="1014">
          <cell r="B1014">
            <v>23142</v>
          </cell>
          <cell r="C1014">
            <v>58</v>
          </cell>
          <cell r="D1014">
            <v>50</v>
          </cell>
          <cell r="E1014">
            <v>58</v>
          </cell>
          <cell r="F1014">
            <v>58</v>
          </cell>
          <cell r="G1014">
            <v>58</v>
          </cell>
        </row>
        <row r="1015">
          <cell r="B1015">
            <v>23435</v>
          </cell>
          <cell r="C1015">
            <v>53</v>
          </cell>
          <cell r="D1015">
            <v>53</v>
          </cell>
          <cell r="E1015">
            <v>53</v>
          </cell>
          <cell r="F1015">
            <v>53</v>
          </cell>
          <cell r="G1015">
            <v>53</v>
          </cell>
        </row>
        <row r="1016">
          <cell r="B1016">
            <v>23544</v>
          </cell>
          <cell r="C1016">
            <v>58</v>
          </cell>
          <cell r="D1016">
            <v>47</v>
          </cell>
          <cell r="E1016">
            <v>46</v>
          </cell>
          <cell r="F1016">
            <v>49</v>
          </cell>
          <cell r="G1016">
            <v>58</v>
          </cell>
        </row>
        <row r="1017">
          <cell r="B1017">
            <v>23557</v>
          </cell>
          <cell r="C1017">
            <v>58</v>
          </cell>
          <cell r="D1017">
            <v>30</v>
          </cell>
          <cell r="E1017">
            <v>39</v>
          </cell>
          <cell r="F1017">
            <v>33</v>
          </cell>
          <cell r="G1017">
            <v>58</v>
          </cell>
        </row>
        <row r="1018">
          <cell r="B1018">
            <v>23558</v>
          </cell>
          <cell r="C1018">
            <v>58</v>
          </cell>
          <cell r="D1018">
            <v>34</v>
          </cell>
          <cell r="E1018">
            <v>34</v>
          </cell>
          <cell r="F1018">
            <v>33</v>
          </cell>
          <cell r="G1018">
            <v>58</v>
          </cell>
        </row>
        <row r="1019">
          <cell r="B1019">
            <v>23851</v>
          </cell>
          <cell r="C1019">
            <v>53</v>
          </cell>
          <cell r="D1019">
            <v>48</v>
          </cell>
          <cell r="E1019">
            <v>52</v>
          </cell>
          <cell r="F1019">
            <v>52</v>
          </cell>
          <cell r="G1019">
            <v>53</v>
          </cell>
        </row>
        <row r="1020">
          <cell r="B1020">
            <v>23867</v>
          </cell>
          <cell r="C1020">
            <v>56</v>
          </cell>
          <cell r="D1020">
            <v>51</v>
          </cell>
          <cell r="E1020">
            <v>56</v>
          </cell>
          <cell r="F1020">
            <v>56</v>
          </cell>
          <cell r="G1020">
            <v>56</v>
          </cell>
        </row>
        <row r="1021">
          <cell r="B1021">
            <v>23885</v>
          </cell>
          <cell r="C1021">
            <v>62</v>
          </cell>
          <cell r="D1021">
            <v>52</v>
          </cell>
          <cell r="E1021">
            <v>62</v>
          </cell>
          <cell r="F1021">
            <v>62</v>
          </cell>
          <cell r="G1021">
            <v>62</v>
          </cell>
        </row>
        <row r="1022">
          <cell r="B1022">
            <v>24091</v>
          </cell>
          <cell r="C1022">
            <v>62</v>
          </cell>
          <cell r="D1022">
            <v>45</v>
          </cell>
          <cell r="E1022">
            <v>60</v>
          </cell>
          <cell r="F1022">
            <v>60</v>
          </cell>
          <cell r="G1022">
            <v>62</v>
          </cell>
        </row>
        <row r="1023">
          <cell r="B1023">
            <v>24140</v>
          </cell>
          <cell r="C1023">
            <v>58</v>
          </cell>
          <cell r="D1023">
            <v>53</v>
          </cell>
          <cell r="E1023">
            <v>57</v>
          </cell>
          <cell r="F1023">
            <v>57</v>
          </cell>
          <cell r="G1023">
            <v>58</v>
          </cell>
        </row>
        <row r="1024">
          <cell r="B1024">
            <v>24143</v>
          </cell>
          <cell r="C1024">
            <v>58</v>
          </cell>
          <cell r="D1024">
            <v>56</v>
          </cell>
          <cell r="E1024">
            <v>57</v>
          </cell>
          <cell r="F1024">
            <v>56</v>
          </cell>
          <cell r="G1024">
            <v>58</v>
          </cell>
        </row>
        <row r="1025">
          <cell r="B1025">
            <v>24158</v>
          </cell>
          <cell r="C1025">
            <v>58</v>
          </cell>
          <cell r="D1025">
            <v>57</v>
          </cell>
          <cell r="E1025">
            <v>57</v>
          </cell>
          <cell r="F1025">
            <v>42</v>
          </cell>
          <cell r="G1025">
            <v>58</v>
          </cell>
        </row>
        <row r="1026">
          <cell r="B1026">
            <v>24173</v>
          </cell>
          <cell r="C1026">
            <v>58</v>
          </cell>
          <cell r="D1026">
            <v>58</v>
          </cell>
          <cell r="E1026">
            <v>58</v>
          </cell>
          <cell r="F1026">
            <v>58</v>
          </cell>
          <cell r="G1026">
            <v>58</v>
          </cell>
        </row>
        <row r="1027">
          <cell r="B1027">
            <v>24186</v>
          </cell>
          <cell r="C1027">
            <v>58</v>
          </cell>
          <cell r="D1027">
            <v>34</v>
          </cell>
          <cell r="E1027">
            <v>55</v>
          </cell>
          <cell r="F1027">
            <v>56</v>
          </cell>
          <cell r="G1027">
            <v>58</v>
          </cell>
        </row>
        <row r="1028">
          <cell r="B1028">
            <v>24212</v>
          </cell>
          <cell r="C1028">
            <v>58</v>
          </cell>
          <cell r="D1028">
            <v>58</v>
          </cell>
          <cell r="E1028">
            <v>58</v>
          </cell>
          <cell r="F1028">
            <v>58</v>
          </cell>
          <cell r="G1028">
            <v>58</v>
          </cell>
        </row>
        <row r="1029">
          <cell r="B1029">
            <v>24224</v>
          </cell>
          <cell r="C1029">
            <v>58</v>
          </cell>
          <cell r="D1029">
            <v>58</v>
          </cell>
          <cell r="E1029">
            <v>58</v>
          </cell>
          <cell r="F1029">
            <v>58</v>
          </cell>
          <cell r="G1029">
            <v>58</v>
          </cell>
        </row>
        <row r="1030">
          <cell r="B1030">
            <v>24499</v>
          </cell>
          <cell r="C1030">
            <v>58</v>
          </cell>
          <cell r="D1030">
            <v>49</v>
          </cell>
          <cell r="E1030">
            <v>56</v>
          </cell>
          <cell r="F1030">
            <v>52</v>
          </cell>
          <cell r="G1030">
            <v>58</v>
          </cell>
        </row>
        <row r="1031">
          <cell r="B1031">
            <v>24523</v>
          </cell>
          <cell r="C1031">
            <v>57</v>
          </cell>
          <cell r="D1031">
            <v>43</v>
          </cell>
          <cell r="E1031">
            <v>51</v>
          </cell>
          <cell r="F1031">
            <v>41</v>
          </cell>
          <cell r="G1031">
            <v>57</v>
          </cell>
        </row>
        <row r="1032">
          <cell r="B1032">
            <v>24696</v>
          </cell>
          <cell r="C1032">
            <v>58</v>
          </cell>
          <cell r="D1032">
            <v>57</v>
          </cell>
          <cell r="E1032">
            <v>57</v>
          </cell>
          <cell r="F1032">
            <v>57</v>
          </cell>
          <cell r="G1032">
            <v>58</v>
          </cell>
        </row>
        <row r="1033">
          <cell r="B1033">
            <v>24703</v>
          </cell>
          <cell r="C1033">
            <v>53</v>
          </cell>
          <cell r="D1033">
            <v>49</v>
          </cell>
          <cell r="E1033">
            <v>53</v>
          </cell>
          <cell r="F1033">
            <v>49</v>
          </cell>
          <cell r="G1033">
            <v>54</v>
          </cell>
        </row>
        <row r="1034">
          <cell r="B1034">
            <v>24704</v>
          </cell>
          <cell r="C1034">
            <v>53</v>
          </cell>
          <cell r="D1034">
            <v>37</v>
          </cell>
          <cell r="E1034">
            <v>42</v>
          </cell>
          <cell r="F1034">
            <v>31</v>
          </cell>
          <cell r="G1034">
            <v>53</v>
          </cell>
        </row>
        <row r="1035">
          <cell r="B1035">
            <v>24714</v>
          </cell>
          <cell r="C1035">
            <v>58</v>
          </cell>
          <cell r="D1035">
            <v>56</v>
          </cell>
          <cell r="E1035">
            <v>58</v>
          </cell>
          <cell r="F1035">
            <v>58</v>
          </cell>
          <cell r="G1035">
            <v>58</v>
          </cell>
        </row>
        <row r="1036">
          <cell r="B1036">
            <v>24750</v>
          </cell>
          <cell r="C1036">
            <v>58</v>
          </cell>
          <cell r="D1036">
            <v>56</v>
          </cell>
          <cell r="E1036">
            <v>57</v>
          </cell>
          <cell r="F1036">
            <v>56</v>
          </cell>
          <cell r="G1036">
            <v>58</v>
          </cell>
        </row>
        <row r="1037">
          <cell r="B1037">
            <v>24770</v>
          </cell>
          <cell r="C1037">
            <v>58</v>
          </cell>
          <cell r="D1037">
            <v>54</v>
          </cell>
          <cell r="E1037">
            <v>57</v>
          </cell>
          <cell r="F1037">
            <v>55</v>
          </cell>
          <cell r="G1037">
            <v>58</v>
          </cell>
        </row>
        <row r="1038">
          <cell r="B1038">
            <v>25025</v>
          </cell>
          <cell r="C1038">
            <v>52</v>
          </cell>
          <cell r="D1038">
            <v>43</v>
          </cell>
          <cell r="E1038">
            <v>52</v>
          </cell>
          <cell r="F1038">
            <v>52</v>
          </cell>
          <cell r="G1038">
            <v>52</v>
          </cell>
        </row>
        <row r="1039">
          <cell r="B1039">
            <v>25099</v>
          </cell>
          <cell r="C1039">
            <v>58</v>
          </cell>
          <cell r="D1039">
            <v>56</v>
          </cell>
          <cell r="E1039">
            <v>56</v>
          </cell>
          <cell r="F1039">
            <v>40</v>
          </cell>
          <cell r="G1039">
            <v>58</v>
          </cell>
        </row>
        <row r="1040">
          <cell r="B1040">
            <v>25100</v>
          </cell>
          <cell r="C1040">
            <v>57</v>
          </cell>
          <cell r="D1040">
            <v>38</v>
          </cell>
          <cell r="E1040">
            <v>53</v>
          </cell>
          <cell r="F1040">
            <v>55</v>
          </cell>
          <cell r="G1040">
            <v>58</v>
          </cell>
        </row>
        <row r="1041">
          <cell r="B1041">
            <v>25104</v>
          </cell>
          <cell r="C1041">
            <v>58</v>
          </cell>
          <cell r="D1041">
            <v>36</v>
          </cell>
          <cell r="E1041">
            <v>53</v>
          </cell>
          <cell r="F1041">
            <v>55</v>
          </cell>
          <cell r="G1041">
            <v>58</v>
          </cell>
        </row>
        <row r="1042">
          <cell r="B1042">
            <v>25105</v>
          </cell>
          <cell r="C1042">
            <v>58</v>
          </cell>
          <cell r="D1042">
            <v>46</v>
          </cell>
          <cell r="E1042">
            <v>55</v>
          </cell>
          <cell r="F1042">
            <v>56</v>
          </cell>
          <cell r="G1042">
            <v>58</v>
          </cell>
        </row>
        <row r="1043">
          <cell r="B1043">
            <v>25128</v>
          </cell>
          <cell r="C1043">
            <v>53</v>
          </cell>
          <cell r="D1043">
            <v>39</v>
          </cell>
          <cell r="E1043">
            <v>48</v>
          </cell>
          <cell r="F1043">
            <v>45</v>
          </cell>
          <cell r="G1043">
            <v>53</v>
          </cell>
        </row>
        <row r="1044">
          <cell r="B1044">
            <v>25142</v>
          </cell>
          <cell r="C1044">
            <v>53</v>
          </cell>
          <cell r="D1044">
            <v>39</v>
          </cell>
          <cell r="E1044">
            <v>47</v>
          </cell>
          <cell r="F1044">
            <v>40</v>
          </cell>
          <cell r="G1044">
            <v>53</v>
          </cell>
        </row>
        <row r="1045">
          <cell r="B1045">
            <v>25162</v>
          </cell>
          <cell r="C1045">
            <v>53</v>
          </cell>
          <cell r="D1045">
            <v>53</v>
          </cell>
          <cell r="E1045">
            <v>53</v>
          </cell>
          <cell r="F1045">
            <v>53</v>
          </cell>
          <cell r="G1045">
            <v>53</v>
          </cell>
        </row>
        <row r="1046">
          <cell r="B1046">
            <v>25163</v>
          </cell>
          <cell r="C1046">
            <v>53</v>
          </cell>
          <cell r="D1046">
            <v>46</v>
          </cell>
          <cell r="E1046">
            <v>52</v>
          </cell>
          <cell r="F1046">
            <v>47</v>
          </cell>
          <cell r="G1046">
            <v>53</v>
          </cell>
        </row>
        <row r="1047">
          <cell r="B1047">
            <v>25259</v>
          </cell>
          <cell r="C1047">
            <v>52</v>
          </cell>
          <cell r="D1047">
            <v>52</v>
          </cell>
          <cell r="E1047">
            <v>52</v>
          </cell>
          <cell r="F1047">
            <v>52</v>
          </cell>
          <cell r="G1047">
            <v>52</v>
          </cell>
        </row>
        <row r="1048">
          <cell r="B1048">
            <v>25357</v>
          </cell>
          <cell r="C1048">
            <v>58</v>
          </cell>
          <cell r="D1048">
            <v>58</v>
          </cell>
          <cell r="E1048">
            <v>58</v>
          </cell>
          <cell r="F1048">
            <v>58</v>
          </cell>
          <cell r="G1048">
            <v>58</v>
          </cell>
        </row>
        <row r="1049">
          <cell r="B1049">
            <v>25364</v>
          </cell>
          <cell r="C1049">
            <v>57</v>
          </cell>
          <cell r="D1049">
            <v>57</v>
          </cell>
          <cell r="E1049">
            <v>57</v>
          </cell>
          <cell r="F1049">
            <v>57</v>
          </cell>
          <cell r="G1049">
            <v>57</v>
          </cell>
        </row>
        <row r="1050">
          <cell r="B1050">
            <v>25381</v>
          </cell>
          <cell r="C1050">
            <v>58</v>
          </cell>
          <cell r="D1050">
            <v>58</v>
          </cell>
          <cell r="E1050">
            <v>58</v>
          </cell>
          <cell r="F1050">
            <v>46</v>
          </cell>
          <cell r="G1050">
            <v>58</v>
          </cell>
        </row>
        <row r="1051">
          <cell r="B1051">
            <v>25386</v>
          </cell>
          <cell r="C1051">
            <v>58</v>
          </cell>
          <cell r="D1051">
            <v>58</v>
          </cell>
          <cell r="E1051">
            <v>58</v>
          </cell>
          <cell r="F1051">
            <v>56</v>
          </cell>
          <cell r="G1051">
            <v>58</v>
          </cell>
        </row>
        <row r="1052">
          <cell r="B1052">
            <v>25387</v>
          </cell>
          <cell r="C1052">
            <v>58</v>
          </cell>
          <cell r="D1052">
            <v>52</v>
          </cell>
          <cell r="E1052">
            <v>52</v>
          </cell>
          <cell r="F1052">
            <v>40</v>
          </cell>
          <cell r="G1052">
            <v>58</v>
          </cell>
        </row>
        <row r="1053">
          <cell r="B1053">
            <v>25406</v>
          </cell>
          <cell r="C1053">
            <v>57</v>
          </cell>
          <cell r="D1053">
            <v>38</v>
          </cell>
          <cell r="E1053">
            <v>54</v>
          </cell>
          <cell r="F1053">
            <v>54</v>
          </cell>
          <cell r="G1053">
            <v>58</v>
          </cell>
        </row>
        <row r="1054">
          <cell r="B1054">
            <v>25409</v>
          </cell>
          <cell r="C1054">
            <v>58</v>
          </cell>
          <cell r="D1054">
            <v>58</v>
          </cell>
          <cell r="E1054">
            <v>58</v>
          </cell>
          <cell r="F1054">
            <v>57</v>
          </cell>
          <cell r="G1054">
            <v>58</v>
          </cell>
        </row>
        <row r="1055">
          <cell r="B1055">
            <v>25467</v>
          </cell>
          <cell r="C1055">
            <v>44</v>
          </cell>
          <cell r="D1055">
            <v>43</v>
          </cell>
          <cell r="E1055">
            <v>44</v>
          </cell>
          <cell r="F1055">
            <v>44</v>
          </cell>
          <cell r="G1055">
            <v>44</v>
          </cell>
        </row>
        <row r="1056">
          <cell r="B1056">
            <v>25531</v>
          </cell>
          <cell r="C1056">
            <v>58</v>
          </cell>
          <cell r="D1056">
            <v>58</v>
          </cell>
          <cell r="E1056">
            <v>58</v>
          </cell>
          <cell r="F1056">
            <v>58</v>
          </cell>
          <cell r="G1056">
            <v>58</v>
          </cell>
        </row>
        <row r="1057">
          <cell r="B1057">
            <v>25532</v>
          </cell>
          <cell r="C1057">
            <v>57</v>
          </cell>
          <cell r="D1057">
            <v>57</v>
          </cell>
          <cell r="E1057">
            <v>57</v>
          </cell>
          <cell r="F1057">
            <v>57</v>
          </cell>
          <cell r="G1057">
            <v>57</v>
          </cell>
        </row>
        <row r="1058">
          <cell r="B1058">
            <v>25533</v>
          </cell>
          <cell r="C1058">
            <v>58</v>
          </cell>
          <cell r="D1058">
            <v>58</v>
          </cell>
          <cell r="E1058">
            <v>58</v>
          </cell>
          <cell r="F1058">
            <v>58</v>
          </cell>
          <cell r="G1058">
            <v>58</v>
          </cell>
        </row>
        <row r="1059">
          <cell r="B1059">
            <v>25742</v>
          </cell>
          <cell r="C1059">
            <v>53</v>
          </cell>
          <cell r="D1059">
            <v>35</v>
          </cell>
          <cell r="E1059">
            <v>52</v>
          </cell>
          <cell r="F1059">
            <v>50</v>
          </cell>
          <cell r="G1059">
            <v>53</v>
          </cell>
        </row>
        <row r="1060">
          <cell r="B1060">
            <v>25749</v>
          </cell>
          <cell r="C1060">
            <v>58</v>
          </cell>
          <cell r="D1060">
            <v>57</v>
          </cell>
          <cell r="E1060">
            <v>58</v>
          </cell>
          <cell r="F1060">
            <v>58</v>
          </cell>
          <cell r="G1060">
            <v>58</v>
          </cell>
        </row>
        <row r="1061">
          <cell r="B1061">
            <v>25750</v>
          </cell>
          <cell r="C1061">
            <v>58</v>
          </cell>
          <cell r="D1061">
            <v>57</v>
          </cell>
          <cell r="E1061">
            <v>57</v>
          </cell>
          <cell r="F1061">
            <v>49</v>
          </cell>
          <cell r="G1061">
            <v>58</v>
          </cell>
        </row>
        <row r="1062">
          <cell r="B1062">
            <v>25751</v>
          </cell>
          <cell r="C1062">
            <v>57</v>
          </cell>
          <cell r="D1062">
            <v>43</v>
          </cell>
          <cell r="E1062">
            <v>54</v>
          </cell>
          <cell r="F1062">
            <v>55</v>
          </cell>
          <cell r="G1062">
            <v>58</v>
          </cell>
        </row>
        <row r="1063">
          <cell r="B1063">
            <v>25811</v>
          </cell>
          <cell r="C1063">
            <v>62</v>
          </cell>
          <cell r="D1063">
            <v>62</v>
          </cell>
          <cell r="E1063">
            <v>62</v>
          </cell>
          <cell r="F1063">
            <v>62</v>
          </cell>
          <cell r="G1063">
            <v>62</v>
          </cell>
        </row>
        <row r="1064">
          <cell r="B1064">
            <v>25812</v>
          </cell>
          <cell r="C1064">
            <v>62</v>
          </cell>
          <cell r="D1064">
            <v>62</v>
          </cell>
          <cell r="E1064">
            <v>62</v>
          </cell>
          <cell r="F1064">
            <v>62</v>
          </cell>
          <cell r="G1064">
            <v>62</v>
          </cell>
        </row>
        <row r="1065">
          <cell r="B1065">
            <v>25821</v>
          </cell>
          <cell r="C1065">
            <v>62</v>
          </cell>
          <cell r="D1065">
            <v>62</v>
          </cell>
          <cell r="E1065">
            <v>62</v>
          </cell>
          <cell r="F1065">
            <v>61</v>
          </cell>
          <cell r="G1065">
            <v>62</v>
          </cell>
        </row>
        <row r="1066">
          <cell r="B1066">
            <v>25822</v>
          </cell>
          <cell r="C1066">
            <v>62</v>
          </cell>
          <cell r="D1066">
            <v>62</v>
          </cell>
          <cell r="E1066">
            <v>62</v>
          </cell>
          <cell r="F1066">
            <v>62</v>
          </cell>
          <cell r="G1066">
            <v>62</v>
          </cell>
        </row>
        <row r="1067">
          <cell r="B1067">
            <v>25842</v>
          </cell>
          <cell r="C1067">
            <v>58</v>
          </cell>
          <cell r="D1067">
            <v>52</v>
          </cell>
          <cell r="E1067">
            <v>50</v>
          </cell>
          <cell r="F1067">
            <v>31</v>
          </cell>
          <cell r="G1067">
            <v>58</v>
          </cell>
        </row>
        <row r="1068">
          <cell r="B1068">
            <v>25843</v>
          </cell>
          <cell r="C1068">
            <v>57</v>
          </cell>
          <cell r="D1068">
            <v>32</v>
          </cell>
          <cell r="E1068">
            <v>50</v>
          </cell>
          <cell r="F1068">
            <v>54</v>
          </cell>
          <cell r="G1068">
            <v>58</v>
          </cell>
        </row>
        <row r="1069">
          <cell r="B1069">
            <v>25848</v>
          </cell>
          <cell r="C1069">
            <v>57</v>
          </cell>
          <cell r="D1069">
            <v>46</v>
          </cell>
          <cell r="E1069">
            <v>52</v>
          </cell>
          <cell r="F1069">
            <v>55</v>
          </cell>
          <cell r="G1069">
            <v>57</v>
          </cell>
        </row>
        <row r="1070">
          <cell r="B1070">
            <v>25849</v>
          </cell>
          <cell r="C1070">
            <v>52</v>
          </cell>
          <cell r="D1070">
            <v>33</v>
          </cell>
          <cell r="E1070">
            <v>47</v>
          </cell>
          <cell r="F1070">
            <v>52</v>
          </cell>
          <cell r="G1070">
            <v>52</v>
          </cell>
        </row>
        <row r="1071">
          <cell r="B1071">
            <v>25866</v>
          </cell>
          <cell r="C1071">
            <v>57</v>
          </cell>
          <cell r="D1071">
            <v>37</v>
          </cell>
          <cell r="E1071">
            <v>57</v>
          </cell>
          <cell r="F1071">
            <v>57</v>
          </cell>
          <cell r="G1071">
            <v>57</v>
          </cell>
        </row>
        <row r="1072">
          <cell r="B1072">
            <v>25867</v>
          </cell>
          <cell r="C1072">
            <v>58</v>
          </cell>
          <cell r="D1072">
            <v>58</v>
          </cell>
          <cell r="E1072">
            <v>58</v>
          </cell>
          <cell r="F1072">
            <v>56</v>
          </cell>
          <cell r="G1072">
            <v>58</v>
          </cell>
        </row>
        <row r="1073">
          <cell r="B1073">
            <v>25868</v>
          </cell>
          <cell r="C1073">
            <v>58</v>
          </cell>
          <cell r="D1073">
            <v>55</v>
          </cell>
          <cell r="E1073">
            <v>56</v>
          </cell>
          <cell r="F1073">
            <v>46</v>
          </cell>
          <cell r="G1073">
            <v>58</v>
          </cell>
        </row>
        <row r="1074">
          <cell r="B1074">
            <v>25869</v>
          </cell>
          <cell r="C1074">
            <v>56</v>
          </cell>
          <cell r="D1074">
            <v>37</v>
          </cell>
          <cell r="E1074">
            <v>46</v>
          </cell>
          <cell r="F1074">
            <v>50</v>
          </cell>
          <cell r="G1074">
            <v>58</v>
          </cell>
        </row>
        <row r="1075">
          <cell r="B1075">
            <v>25878</v>
          </cell>
          <cell r="C1075">
            <v>62</v>
          </cell>
          <cell r="D1075">
            <v>61</v>
          </cell>
          <cell r="E1075">
            <v>59</v>
          </cell>
          <cell r="F1075">
            <v>50</v>
          </cell>
          <cell r="G1075">
            <v>62</v>
          </cell>
        </row>
        <row r="1076">
          <cell r="B1076">
            <v>25879</v>
          </cell>
          <cell r="C1076">
            <v>58</v>
          </cell>
          <cell r="D1076">
            <v>44</v>
          </cell>
          <cell r="E1076">
            <v>57</v>
          </cell>
          <cell r="F1076">
            <v>57</v>
          </cell>
          <cell r="G1076">
            <v>58</v>
          </cell>
        </row>
        <row r="1077">
          <cell r="B1077">
            <v>25883</v>
          </cell>
          <cell r="C1077">
            <v>56</v>
          </cell>
          <cell r="D1077">
            <v>55</v>
          </cell>
          <cell r="E1077">
            <v>56</v>
          </cell>
          <cell r="F1077">
            <v>56</v>
          </cell>
          <cell r="G1077">
            <v>56</v>
          </cell>
        </row>
        <row r="1078">
          <cell r="B1078">
            <v>25886</v>
          </cell>
          <cell r="C1078">
            <v>62</v>
          </cell>
          <cell r="D1078">
            <v>62</v>
          </cell>
          <cell r="E1078">
            <v>62</v>
          </cell>
          <cell r="F1078">
            <v>62</v>
          </cell>
          <cell r="G1078">
            <v>62</v>
          </cell>
        </row>
        <row r="1079">
          <cell r="B1079">
            <v>25887</v>
          </cell>
          <cell r="C1079">
            <v>31</v>
          </cell>
          <cell r="D1079">
            <v>31</v>
          </cell>
          <cell r="E1079">
            <v>31</v>
          </cell>
          <cell r="F1079">
            <v>30</v>
          </cell>
          <cell r="G1079">
            <v>31</v>
          </cell>
        </row>
        <row r="1080">
          <cell r="B1080">
            <v>25889</v>
          </cell>
          <cell r="C1080">
            <v>31</v>
          </cell>
          <cell r="D1080">
            <v>28</v>
          </cell>
          <cell r="E1080">
            <v>31</v>
          </cell>
          <cell r="F1080">
            <v>30</v>
          </cell>
          <cell r="G1080">
            <v>31</v>
          </cell>
        </row>
        <row r="1081">
          <cell r="B1081">
            <v>25890</v>
          </cell>
          <cell r="C1081">
            <v>42</v>
          </cell>
          <cell r="D1081">
            <v>41</v>
          </cell>
          <cell r="E1081">
            <v>41</v>
          </cell>
          <cell r="F1081">
            <v>41</v>
          </cell>
          <cell r="G1081">
            <v>42</v>
          </cell>
        </row>
        <row r="1082">
          <cell r="B1082">
            <v>25891</v>
          </cell>
          <cell r="C1082">
            <v>44</v>
          </cell>
          <cell r="D1082">
            <v>43</v>
          </cell>
          <cell r="E1082">
            <v>43</v>
          </cell>
          <cell r="F1082">
            <v>41</v>
          </cell>
          <cell r="G1082">
            <v>44</v>
          </cell>
        </row>
        <row r="1083">
          <cell r="B1083">
            <v>25938</v>
          </cell>
          <cell r="C1083">
            <v>58</v>
          </cell>
          <cell r="D1083">
            <v>42</v>
          </cell>
          <cell r="E1083">
            <v>57</v>
          </cell>
          <cell r="F1083">
            <v>57</v>
          </cell>
          <cell r="G1083">
            <v>58</v>
          </cell>
        </row>
        <row r="1084">
          <cell r="B1084">
            <v>26014</v>
          </cell>
          <cell r="C1084">
            <v>62</v>
          </cell>
          <cell r="D1084">
            <v>54</v>
          </cell>
          <cell r="E1084">
            <v>60</v>
          </cell>
          <cell r="F1084">
            <v>60</v>
          </cell>
          <cell r="G1084">
            <v>62</v>
          </cell>
        </row>
        <row r="1085">
          <cell r="B1085">
            <v>26017</v>
          </cell>
          <cell r="C1085">
            <v>62</v>
          </cell>
          <cell r="D1085">
            <v>55</v>
          </cell>
          <cell r="E1085">
            <v>61</v>
          </cell>
          <cell r="F1085">
            <v>53</v>
          </cell>
          <cell r="G1085">
            <v>62</v>
          </cell>
        </row>
        <row r="1086">
          <cell r="B1086">
            <v>26064</v>
          </cell>
          <cell r="C1086">
            <v>62</v>
          </cell>
          <cell r="D1086">
            <v>54</v>
          </cell>
          <cell r="E1086">
            <v>60</v>
          </cell>
          <cell r="F1086">
            <v>60</v>
          </cell>
          <cell r="G1086">
            <v>62</v>
          </cell>
        </row>
        <row r="1087">
          <cell r="B1087">
            <v>26065</v>
          </cell>
          <cell r="C1087">
            <v>62</v>
          </cell>
          <cell r="D1087">
            <v>55</v>
          </cell>
          <cell r="E1087">
            <v>61</v>
          </cell>
          <cell r="F1087">
            <v>52</v>
          </cell>
          <cell r="G1087">
            <v>62</v>
          </cell>
        </row>
        <row r="1088">
          <cell r="B1088">
            <v>26117</v>
          </cell>
          <cell r="C1088">
            <v>58</v>
          </cell>
          <cell r="D1088">
            <v>45</v>
          </cell>
          <cell r="E1088">
            <v>57</v>
          </cell>
          <cell r="F1088">
            <v>58</v>
          </cell>
          <cell r="G1088">
            <v>58</v>
          </cell>
        </row>
        <row r="1089">
          <cell r="B1089">
            <v>26279</v>
          </cell>
          <cell r="C1089">
            <v>58</v>
          </cell>
          <cell r="D1089">
            <v>56</v>
          </cell>
          <cell r="E1089">
            <v>56</v>
          </cell>
          <cell r="F1089">
            <v>43</v>
          </cell>
          <cell r="G1089">
            <v>58</v>
          </cell>
        </row>
        <row r="1090">
          <cell r="B1090">
            <v>26293</v>
          </cell>
          <cell r="C1090">
            <v>58</v>
          </cell>
          <cell r="D1090">
            <v>51</v>
          </cell>
          <cell r="E1090">
            <v>49</v>
          </cell>
          <cell r="F1090">
            <v>34</v>
          </cell>
          <cell r="G1090">
            <v>58</v>
          </cell>
        </row>
        <row r="1091">
          <cell r="B1091">
            <v>26294</v>
          </cell>
          <cell r="C1091">
            <v>57</v>
          </cell>
          <cell r="D1091">
            <v>13</v>
          </cell>
          <cell r="E1091">
            <v>45</v>
          </cell>
          <cell r="F1091">
            <v>50</v>
          </cell>
          <cell r="G1091">
            <v>58</v>
          </cell>
        </row>
        <row r="1092">
          <cell r="B1092">
            <v>26417</v>
          </cell>
          <cell r="C1092">
            <v>56</v>
          </cell>
          <cell r="D1092">
            <v>40</v>
          </cell>
          <cell r="E1092">
            <v>47</v>
          </cell>
          <cell r="F1092">
            <v>47</v>
          </cell>
          <cell r="G1092">
            <v>58</v>
          </cell>
        </row>
        <row r="1093">
          <cell r="B1093">
            <v>26523</v>
          </cell>
          <cell r="C1093">
            <v>58</v>
          </cell>
          <cell r="D1093">
            <v>54</v>
          </cell>
          <cell r="E1093">
            <v>51</v>
          </cell>
          <cell r="F1093">
            <v>34</v>
          </cell>
          <cell r="G1093">
            <v>58</v>
          </cell>
        </row>
        <row r="1094">
          <cell r="B1094">
            <v>26546</v>
          </cell>
          <cell r="C1094">
            <v>58</v>
          </cell>
          <cell r="D1094">
            <v>54</v>
          </cell>
          <cell r="E1094">
            <v>54</v>
          </cell>
          <cell r="F1094">
            <v>41</v>
          </cell>
          <cell r="G1094">
            <v>58</v>
          </cell>
        </row>
        <row r="1095">
          <cell r="B1095">
            <v>26547</v>
          </cell>
          <cell r="C1095">
            <v>58</v>
          </cell>
          <cell r="D1095">
            <v>54</v>
          </cell>
          <cell r="E1095">
            <v>45</v>
          </cell>
          <cell r="F1095">
            <v>39</v>
          </cell>
          <cell r="G1095">
            <v>58</v>
          </cell>
        </row>
        <row r="1096">
          <cell r="B1096">
            <v>26561</v>
          </cell>
          <cell r="C1096">
            <v>57</v>
          </cell>
          <cell r="D1096">
            <v>51</v>
          </cell>
          <cell r="E1096">
            <v>50</v>
          </cell>
          <cell r="F1096">
            <v>44</v>
          </cell>
          <cell r="G1096">
            <v>57</v>
          </cell>
        </row>
        <row r="1097">
          <cell r="B1097">
            <v>26562</v>
          </cell>
          <cell r="C1097">
            <v>58</v>
          </cell>
          <cell r="D1097">
            <v>44</v>
          </cell>
          <cell r="E1097">
            <v>53</v>
          </cell>
          <cell r="F1097">
            <v>55</v>
          </cell>
          <cell r="G1097">
            <v>58</v>
          </cell>
        </row>
        <row r="1098">
          <cell r="B1098">
            <v>26563</v>
          </cell>
          <cell r="C1098">
            <v>57</v>
          </cell>
          <cell r="D1098">
            <v>37</v>
          </cell>
          <cell r="E1098">
            <v>46</v>
          </cell>
          <cell r="F1098">
            <v>56</v>
          </cell>
          <cell r="G1098">
            <v>58</v>
          </cell>
        </row>
        <row r="1099">
          <cell r="B1099">
            <v>26564</v>
          </cell>
          <cell r="C1099">
            <v>58</v>
          </cell>
          <cell r="D1099">
            <v>41</v>
          </cell>
          <cell r="E1099">
            <v>54</v>
          </cell>
          <cell r="F1099">
            <v>56</v>
          </cell>
          <cell r="G1099">
            <v>58</v>
          </cell>
        </row>
        <row r="1100">
          <cell r="B1100">
            <v>26622</v>
          </cell>
          <cell r="C1100">
            <v>57</v>
          </cell>
          <cell r="D1100">
            <v>33</v>
          </cell>
          <cell r="E1100">
            <v>51</v>
          </cell>
          <cell r="F1100">
            <v>54</v>
          </cell>
          <cell r="G1100">
            <v>58</v>
          </cell>
        </row>
        <row r="1101">
          <cell r="B1101">
            <v>26623</v>
          </cell>
          <cell r="C1101">
            <v>58</v>
          </cell>
          <cell r="D1101">
            <v>57</v>
          </cell>
          <cell r="E1101">
            <v>58</v>
          </cell>
          <cell r="F1101">
            <v>58</v>
          </cell>
          <cell r="G1101">
            <v>58</v>
          </cell>
        </row>
        <row r="1102">
          <cell r="B1102">
            <v>26667</v>
          </cell>
          <cell r="C1102">
            <v>62</v>
          </cell>
          <cell r="D1102">
            <v>62</v>
          </cell>
          <cell r="E1102">
            <v>62</v>
          </cell>
          <cell r="F1102">
            <v>61</v>
          </cell>
          <cell r="G1102">
            <v>62</v>
          </cell>
        </row>
        <row r="1103">
          <cell r="B1103">
            <v>26675</v>
          </cell>
          <cell r="C1103">
            <v>62</v>
          </cell>
          <cell r="D1103">
            <v>61</v>
          </cell>
          <cell r="E1103">
            <v>62</v>
          </cell>
          <cell r="F1103">
            <v>62</v>
          </cell>
          <cell r="G1103">
            <v>62</v>
          </cell>
        </row>
        <row r="1104">
          <cell r="B1104">
            <v>26707</v>
          </cell>
          <cell r="C1104">
            <v>60</v>
          </cell>
          <cell r="D1104">
            <v>51</v>
          </cell>
          <cell r="E1104">
            <v>59</v>
          </cell>
          <cell r="F1104">
            <v>55</v>
          </cell>
          <cell r="G1104">
            <v>60</v>
          </cell>
        </row>
        <row r="1105">
          <cell r="B1105">
            <v>26708</v>
          </cell>
          <cell r="C1105">
            <v>61</v>
          </cell>
          <cell r="D1105">
            <v>50</v>
          </cell>
          <cell r="E1105">
            <v>60</v>
          </cell>
          <cell r="F1105">
            <v>55</v>
          </cell>
          <cell r="G1105">
            <v>61</v>
          </cell>
        </row>
        <row r="1106">
          <cell r="B1106">
            <v>26722</v>
          </cell>
          <cell r="C1106">
            <v>62</v>
          </cell>
          <cell r="D1106">
            <v>42</v>
          </cell>
          <cell r="E1106">
            <v>55</v>
          </cell>
          <cell r="F1106">
            <v>49</v>
          </cell>
          <cell r="G1106">
            <v>62</v>
          </cell>
        </row>
        <row r="1107">
          <cell r="B1107">
            <v>26788</v>
          </cell>
          <cell r="C1107">
            <v>53</v>
          </cell>
          <cell r="D1107">
            <v>48</v>
          </cell>
          <cell r="E1107">
            <v>52</v>
          </cell>
          <cell r="F1107">
            <v>50</v>
          </cell>
          <cell r="G1107">
            <v>53</v>
          </cell>
        </row>
        <row r="1108">
          <cell r="B1108">
            <v>26791</v>
          </cell>
          <cell r="C1108">
            <v>53</v>
          </cell>
          <cell r="D1108">
            <v>44</v>
          </cell>
          <cell r="E1108">
            <v>52</v>
          </cell>
          <cell r="F1108">
            <v>49</v>
          </cell>
          <cell r="G1108">
            <v>53</v>
          </cell>
        </row>
        <row r="1109">
          <cell r="B1109">
            <v>26870</v>
          </cell>
          <cell r="C1109">
            <v>58</v>
          </cell>
          <cell r="D1109">
            <v>40</v>
          </cell>
          <cell r="E1109">
            <v>27</v>
          </cell>
          <cell r="F1109">
            <v>22</v>
          </cell>
          <cell r="G1109">
            <v>58</v>
          </cell>
        </row>
        <row r="1110">
          <cell r="B1110">
            <v>26879</v>
          </cell>
          <cell r="C1110">
            <v>56</v>
          </cell>
          <cell r="D1110">
            <v>25</v>
          </cell>
          <cell r="E1110">
            <v>48</v>
          </cell>
          <cell r="F1110">
            <v>48</v>
          </cell>
          <cell r="G1110">
            <v>58</v>
          </cell>
        </row>
        <row r="1111">
          <cell r="B1111">
            <v>26911</v>
          </cell>
          <cell r="C1111">
            <v>58</v>
          </cell>
          <cell r="D1111">
            <v>54</v>
          </cell>
          <cell r="E1111">
            <v>55</v>
          </cell>
          <cell r="F1111">
            <v>51</v>
          </cell>
          <cell r="G1111">
            <v>58</v>
          </cell>
        </row>
        <row r="1112">
          <cell r="B1112">
            <v>27014</v>
          </cell>
          <cell r="C1112">
            <v>58</v>
          </cell>
          <cell r="D1112">
            <v>58</v>
          </cell>
          <cell r="E1112">
            <v>58</v>
          </cell>
          <cell r="F1112">
            <v>58</v>
          </cell>
          <cell r="G1112">
            <v>58</v>
          </cell>
        </row>
        <row r="1113">
          <cell r="B1113">
            <v>27015</v>
          </cell>
          <cell r="C1113">
            <v>58</v>
          </cell>
          <cell r="D1113">
            <v>58</v>
          </cell>
          <cell r="E1113">
            <v>58</v>
          </cell>
          <cell r="F1113">
            <v>58</v>
          </cell>
          <cell r="G1113">
            <v>58</v>
          </cell>
        </row>
        <row r="1114">
          <cell r="B1114">
            <v>27131</v>
          </cell>
          <cell r="C1114">
            <v>56</v>
          </cell>
          <cell r="D1114">
            <v>54</v>
          </cell>
          <cell r="E1114">
            <v>53</v>
          </cell>
          <cell r="F1114">
            <v>42</v>
          </cell>
          <cell r="G1114">
            <v>56</v>
          </cell>
        </row>
        <row r="1115">
          <cell r="B1115">
            <v>27154</v>
          </cell>
          <cell r="C1115">
            <v>58</v>
          </cell>
          <cell r="D1115">
            <v>58</v>
          </cell>
          <cell r="E1115">
            <v>58</v>
          </cell>
          <cell r="F1115">
            <v>58</v>
          </cell>
          <cell r="G1115">
            <v>58</v>
          </cell>
        </row>
        <row r="1116">
          <cell r="B1116">
            <v>27155</v>
          </cell>
          <cell r="C1116">
            <v>58</v>
          </cell>
          <cell r="D1116">
            <v>58</v>
          </cell>
          <cell r="E1116">
            <v>58</v>
          </cell>
          <cell r="F1116">
            <v>58</v>
          </cell>
          <cell r="G1116">
            <v>58</v>
          </cell>
        </row>
        <row r="1117">
          <cell r="B1117">
            <v>27157</v>
          </cell>
          <cell r="C1117">
            <v>39</v>
          </cell>
          <cell r="D1117">
            <v>39</v>
          </cell>
          <cell r="E1117">
            <v>39</v>
          </cell>
          <cell r="F1117">
            <v>39</v>
          </cell>
          <cell r="G1117">
            <v>39</v>
          </cell>
        </row>
        <row r="1118">
          <cell r="B1118">
            <v>27161</v>
          </cell>
          <cell r="C1118">
            <v>39</v>
          </cell>
          <cell r="D1118">
            <v>39</v>
          </cell>
          <cell r="E1118">
            <v>39</v>
          </cell>
          <cell r="F1118">
            <v>39</v>
          </cell>
          <cell r="G1118">
            <v>39</v>
          </cell>
        </row>
        <row r="1119">
          <cell r="B1119">
            <v>27162</v>
          </cell>
          <cell r="C1119">
            <v>56</v>
          </cell>
          <cell r="D1119">
            <v>25</v>
          </cell>
          <cell r="E1119">
            <v>39</v>
          </cell>
          <cell r="F1119">
            <v>43</v>
          </cell>
          <cell r="G1119">
            <v>56</v>
          </cell>
        </row>
        <row r="1120">
          <cell r="B1120">
            <v>27165</v>
          </cell>
          <cell r="C1120">
            <v>58</v>
          </cell>
          <cell r="D1120">
            <v>58</v>
          </cell>
          <cell r="E1120">
            <v>57</v>
          </cell>
          <cell r="F1120">
            <v>56</v>
          </cell>
          <cell r="G1120">
            <v>58</v>
          </cell>
        </row>
        <row r="1121">
          <cell r="B1121">
            <v>27166</v>
          </cell>
          <cell r="C1121">
            <v>62</v>
          </cell>
          <cell r="D1121">
            <v>62</v>
          </cell>
          <cell r="E1121">
            <v>61</v>
          </cell>
          <cell r="F1121">
            <v>60</v>
          </cell>
          <cell r="G1121">
            <v>62</v>
          </cell>
        </row>
        <row r="1122">
          <cell r="B1122">
            <v>27167</v>
          </cell>
          <cell r="C1122">
            <v>62</v>
          </cell>
          <cell r="D1122">
            <v>59</v>
          </cell>
          <cell r="E1122">
            <v>62</v>
          </cell>
          <cell r="F1122">
            <v>62</v>
          </cell>
          <cell r="G1122">
            <v>62</v>
          </cell>
        </row>
        <row r="1123">
          <cell r="B1123">
            <v>27168</v>
          </cell>
          <cell r="C1123">
            <v>58</v>
          </cell>
          <cell r="D1123">
            <v>54</v>
          </cell>
          <cell r="E1123">
            <v>57</v>
          </cell>
          <cell r="F1123">
            <v>58</v>
          </cell>
          <cell r="G1123">
            <v>58</v>
          </cell>
        </row>
        <row r="1124">
          <cell r="B1124">
            <v>27169</v>
          </cell>
          <cell r="C1124">
            <v>62</v>
          </cell>
          <cell r="D1124">
            <v>61</v>
          </cell>
          <cell r="E1124">
            <v>61</v>
          </cell>
          <cell r="F1124">
            <v>60</v>
          </cell>
          <cell r="G1124">
            <v>62</v>
          </cell>
        </row>
        <row r="1125">
          <cell r="B1125">
            <v>27170</v>
          </cell>
          <cell r="C1125">
            <v>62</v>
          </cell>
          <cell r="D1125">
            <v>62</v>
          </cell>
          <cell r="E1125">
            <v>62</v>
          </cell>
          <cell r="F1125">
            <v>60</v>
          </cell>
          <cell r="G1125">
            <v>62</v>
          </cell>
        </row>
        <row r="1126">
          <cell r="B1126">
            <v>27171</v>
          </cell>
          <cell r="C1126">
            <v>62</v>
          </cell>
          <cell r="D1126">
            <v>60</v>
          </cell>
          <cell r="E1126">
            <v>62</v>
          </cell>
          <cell r="F1126">
            <v>62</v>
          </cell>
          <cell r="G1126">
            <v>62</v>
          </cell>
        </row>
        <row r="1127">
          <cell r="B1127">
            <v>27172</v>
          </cell>
          <cell r="C1127">
            <v>62</v>
          </cell>
          <cell r="D1127">
            <v>60</v>
          </cell>
          <cell r="E1127">
            <v>62</v>
          </cell>
          <cell r="F1127">
            <v>62</v>
          </cell>
          <cell r="G1127">
            <v>62</v>
          </cell>
        </row>
        <row r="1128">
          <cell r="B1128">
            <v>27173</v>
          </cell>
          <cell r="C1128">
            <v>62</v>
          </cell>
          <cell r="D1128">
            <v>60</v>
          </cell>
          <cell r="E1128">
            <v>62</v>
          </cell>
          <cell r="F1128">
            <v>62</v>
          </cell>
          <cell r="G1128">
            <v>62</v>
          </cell>
        </row>
        <row r="1129">
          <cell r="B1129">
            <v>27174</v>
          </cell>
          <cell r="C1129">
            <v>62</v>
          </cell>
          <cell r="D1129">
            <v>62</v>
          </cell>
          <cell r="E1129">
            <v>62</v>
          </cell>
          <cell r="F1129">
            <v>61</v>
          </cell>
          <cell r="G1129">
            <v>62</v>
          </cell>
        </row>
        <row r="1130">
          <cell r="B1130">
            <v>27175</v>
          </cell>
          <cell r="C1130">
            <v>62</v>
          </cell>
          <cell r="D1130">
            <v>61</v>
          </cell>
          <cell r="E1130">
            <v>62</v>
          </cell>
          <cell r="F1130">
            <v>62</v>
          </cell>
          <cell r="G1130">
            <v>62</v>
          </cell>
        </row>
        <row r="1131">
          <cell r="B1131">
            <v>27177</v>
          </cell>
          <cell r="C1131">
            <v>62</v>
          </cell>
          <cell r="D1131">
            <v>61</v>
          </cell>
          <cell r="E1131">
            <v>62</v>
          </cell>
          <cell r="F1131">
            <v>62</v>
          </cell>
          <cell r="G1131">
            <v>62</v>
          </cell>
        </row>
        <row r="1132">
          <cell r="B1132">
            <v>27178</v>
          </cell>
          <cell r="C1132">
            <v>62</v>
          </cell>
          <cell r="D1132">
            <v>61</v>
          </cell>
          <cell r="E1132">
            <v>62</v>
          </cell>
          <cell r="F1132">
            <v>61</v>
          </cell>
          <cell r="G1132">
            <v>62</v>
          </cell>
        </row>
        <row r="1133">
          <cell r="B1133">
            <v>27179</v>
          </cell>
          <cell r="C1133">
            <v>62</v>
          </cell>
          <cell r="D1133">
            <v>61</v>
          </cell>
          <cell r="E1133">
            <v>61</v>
          </cell>
          <cell r="F1133">
            <v>60</v>
          </cell>
          <cell r="G1133">
            <v>62</v>
          </cell>
        </row>
        <row r="1134">
          <cell r="B1134">
            <v>27180</v>
          </cell>
          <cell r="C1134">
            <v>62</v>
          </cell>
          <cell r="D1134">
            <v>60</v>
          </cell>
          <cell r="E1134">
            <v>62</v>
          </cell>
          <cell r="F1134">
            <v>62</v>
          </cell>
          <cell r="G1134">
            <v>62</v>
          </cell>
        </row>
        <row r="1135">
          <cell r="B1135">
            <v>27181</v>
          </cell>
          <cell r="C1135">
            <v>58</v>
          </cell>
          <cell r="D1135">
            <v>58</v>
          </cell>
          <cell r="E1135">
            <v>58</v>
          </cell>
          <cell r="F1135">
            <v>55</v>
          </cell>
          <cell r="G1135">
            <v>58</v>
          </cell>
        </row>
        <row r="1136">
          <cell r="B1136">
            <v>27182</v>
          </cell>
          <cell r="C1136">
            <v>58</v>
          </cell>
          <cell r="D1136">
            <v>56</v>
          </cell>
          <cell r="E1136">
            <v>58</v>
          </cell>
          <cell r="F1136">
            <v>58</v>
          </cell>
          <cell r="G1136">
            <v>58</v>
          </cell>
        </row>
        <row r="1137">
          <cell r="B1137">
            <v>27183</v>
          </cell>
          <cell r="C1137">
            <v>58</v>
          </cell>
          <cell r="D1137">
            <v>58</v>
          </cell>
          <cell r="E1137">
            <v>57</v>
          </cell>
          <cell r="F1137">
            <v>56</v>
          </cell>
          <cell r="G1137">
            <v>58</v>
          </cell>
        </row>
        <row r="1138">
          <cell r="B1138">
            <v>27184</v>
          </cell>
          <cell r="C1138">
            <v>58</v>
          </cell>
          <cell r="D1138">
            <v>56</v>
          </cell>
          <cell r="E1138">
            <v>58</v>
          </cell>
          <cell r="F1138">
            <v>58</v>
          </cell>
          <cell r="G1138">
            <v>58</v>
          </cell>
        </row>
        <row r="1139">
          <cell r="B1139">
            <v>27187</v>
          </cell>
          <cell r="C1139">
            <v>57</v>
          </cell>
          <cell r="D1139">
            <v>57</v>
          </cell>
          <cell r="E1139">
            <v>57</v>
          </cell>
          <cell r="F1139">
            <v>55</v>
          </cell>
          <cell r="G1139">
            <v>57</v>
          </cell>
        </row>
        <row r="1140">
          <cell r="B1140">
            <v>27188</v>
          </cell>
          <cell r="C1140">
            <v>56</v>
          </cell>
          <cell r="D1140">
            <v>55</v>
          </cell>
          <cell r="E1140">
            <v>56</v>
          </cell>
          <cell r="F1140">
            <v>56</v>
          </cell>
          <cell r="G1140">
            <v>56</v>
          </cell>
        </row>
        <row r="1141">
          <cell r="B1141">
            <v>27189</v>
          </cell>
          <cell r="C1141">
            <v>62</v>
          </cell>
          <cell r="D1141">
            <v>61</v>
          </cell>
          <cell r="E1141">
            <v>62</v>
          </cell>
          <cell r="F1141">
            <v>62</v>
          </cell>
          <cell r="G1141">
            <v>62</v>
          </cell>
        </row>
        <row r="1142">
          <cell r="B1142">
            <v>27190</v>
          </cell>
          <cell r="C1142">
            <v>62</v>
          </cell>
          <cell r="D1142">
            <v>61</v>
          </cell>
          <cell r="E1142">
            <v>62</v>
          </cell>
          <cell r="F1142">
            <v>62</v>
          </cell>
          <cell r="G1142">
            <v>62</v>
          </cell>
        </row>
        <row r="1143">
          <cell r="B1143">
            <v>27191</v>
          </cell>
          <cell r="C1143">
            <v>62</v>
          </cell>
          <cell r="D1143">
            <v>61</v>
          </cell>
          <cell r="E1143">
            <v>61</v>
          </cell>
          <cell r="F1143">
            <v>61</v>
          </cell>
          <cell r="G1143">
            <v>62</v>
          </cell>
        </row>
        <row r="1144">
          <cell r="B1144">
            <v>27192</v>
          </cell>
          <cell r="C1144">
            <v>62</v>
          </cell>
          <cell r="D1144">
            <v>61</v>
          </cell>
          <cell r="E1144">
            <v>61</v>
          </cell>
          <cell r="F1144">
            <v>61</v>
          </cell>
          <cell r="G1144">
            <v>62</v>
          </cell>
        </row>
        <row r="1145">
          <cell r="B1145">
            <v>27193</v>
          </cell>
          <cell r="C1145">
            <v>62</v>
          </cell>
          <cell r="D1145">
            <v>61</v>
          </cell>
          <cell r="E1145">
            <v>61</v>
          </cell>
          <cell r="F1145">
            <v>61</v>
          </cell>
          <cell r="G1145">
            <v>62</v>
          </cell>
        </row>
        <row r="1146">
          <cell r="B1146">
            <v>27194</v>
          </cell>
          <cell r="C1146">
            <v>62</v>
          </cell>
          <cell r="D1146">
            <v>61</v>
          </cell>
          <cell r="E1146">
            <v>62</v>
          </cell>
          <cell r="F1146">
            <v>62</v>
          </cell>
          <cell r="G1146">
            <v>62</v>
          </cell>
        </row>
        <row r="1147">
          <cell r="B1147">
            <v>27195</v>
          </cell>
          <cell r="C1147">
            <v>62</v>
          </cell>
          <cell r="D1147">
            <v>61</v>
          </cell>
          <cell r="E1147">
            <v>61</v>
          </cell>
          <cell r="F1147">
            <v>61</v>
          </cell>
          <cell r="G1147">
            <v>62</v>
          </cell>
        </row>
        <row r="1148">
          <cell r="B1148">
            <v>27196</v>
          </cell>
          <cell r="C1148">
            <v>62</v>
          </cell>
          <cell r="D1148">
            <v>61</v>
          </cell>
          <cell r="E1148">
            <v>62</v>
          </cell>
          <cell r="F1148">
            <v>62</v>
          </cell>
          <cell r="G1148">
            <v>62</v>
          </cell>
        </row>
        <row r="1149">
          <cell r="B1149">
            <v>27204</v>
          </cell>
          <cell r="C1149">
            <v>62</v>
          </cell>
          <cell r="D1149">
            <v>62</v>
          </cell>
          <cell r="E1149">
            <v>62</v>
          </cell>
          <cell r="F1149">
            <v>62</v>
          </cell>
          <cell r="G1149">
            <v>62</v>
          </cell>
        </row>
        <row r="1150">
          <cell r="B1150">
            <v>27205</v>
          </cell>
          <cell r="C1150">
            <v>62</v>
          </cell>
          <cell r="D1150">
            <v>62</v>
          </cell>
          <cell r="E1150">
            <v>62</v>
          </cell>
          <cell r="F1150">
            <v>62</v>
          </cell>
          <cell r="G1150">
            <v>62</v>
          </cell>
        </row>
        <row r="1151">
          <cell r="B1151">
            <v>27206</v>
          </cell>
          <cell r="C1151">
            <v>62</v>
          </cell>
          <cell r="D1151">
            <v>62</v>
          </cell>
          <cell r="E1151">
            <v>62</v>
          </cell>
          <cell r="F1151">
            <v>62</v>
          </cell>
          <cell r="G1151">
            <v>62</v>
          </cell>
        </row>
        <row r="1152">
          <cell r="B1152">
            <v>27207</v>
          </cell>
          <cell r="C1152">
            <v>62</v>
          </cell>
          <cell r="D1152">
            <v>62</v>
          </cell>
          <cell r="E1152">
            <v>62</v>
          </cell>
          <cell r="F1152">
            <v>62</v>
          </cell>
          <cell r="G1152">
            <v>62</v>
          </cell>
        </row>
        <row r="1153">
          <cell r="B1153">
            <v>27208</v>
          </cell>
          <cell r="C1153">
            <v>62</v>
          </cell>
          <cell r="D1153">
            <v>62</v>
          </cell>
          <cell r="E1153">
            <v>62</v>
          </cell>
          <cell r="F1153">
            <v>62</v>
          </cell>
          <cell r="G1153">
            <v>62</v>
          </cell>
        </row>
        <row r="1154">
          <cell r="B1154">
            <v>27209</v>
          </cell>
          <cell r="C1154">
            <v>62</v>
          </cell>
          <cell r="D1154">
            <v>62</v>
          </cell>
          <cell r="E1154">
            <v>62</v>
          </cell>
          <cell r="F1154">
            <v>62</v>
          </cell>
          <cell r="G1154">
            <v>62</v>
          </cell>
        </row>
        <row r="1155">
          <cell r="B1155">
            <v>27210</v>
          </cell>
          <cell r="C1155">
            <v>62</v>
          </cell>
          <cell r="D1155">
            <v>62</v>
          </cell>
          <cell r="E1155">
            <v>62</v>
          </cell>
          <cell r="F1155">
            <v>62</v>
          </cell>
          <cell r="G1155">
            <v>62</v>
          </cell>
        </row>
        <row r="1156">
          <cell r="B1156">
            <v>27211</v>
          </cell>
          <cell r="C1156">
            <v>62</v>
          </cell>
          <cell r="D1156">
            <v>62</v>
          </cell>
          <cell r="E1156">
            <v>62</v>
          </cell>
          <cell r="F1156">
            <v>62</v>
          </cell>
          <cell r="G1156">
            <v>62</v>
          </cell>
        </row>
        <row r="1157">
          <cell r="B1157">
            <v>27212</v>
          </cell>
          <cell r="C1157">
            <v>62</v>
          </cell>
          <cell r="D1157">
            <v>62</v>
          </cell>
          <cell r="E1157">
            <v>62</v>
          </cell>
          <cell r="F1157">
            <v>62</v>
          </cell>
          <cell r="G1157">
            <v>62</v>
          </cell>
        </row>
        <row r="1158">
          <cell r="B1158">
            <v>27213</v>
          </cell>
          <cell r="C1158">
            <v>62</v>
          </cell>
          <cell r="D1158">
            <v>62</v>
          </cell>
          <cell r="E1158">
            <v>62</v>
          </cell>
          <cell r="F1158">
            <v>62</v>
          </cell>
          <cell r="G1158">
            <v>62</v>
          </cell>
        </row>
        <row r="1159">
          <cell r="B1159">
            <v>27214</v>
          </cell>
          <cell r="C1159">
            <v>62</v>
          </cell>
          <cell r="D1159">
            <v>62</v>
          </cell>
          <cell r="E1159">
            <v>62</v>
          </cell>
          <cell r="F1159">
            <v>62</v>
          </cell>
          <cell r="G1159">
            <v>62</v>
          </cell>
        </row>
        <row r="1160">
          <cell r="B1160">
            <v>27218</v>
          </cell>
          <cell r="C1160">
            <v>56</v>
          </cell>
          <cell r="D1160">
            <v>55</v>
          </cell>
          <cell r="E1160">
            <v>56</v>
          </cell>
          <cell r="F1160">
            <v>55</v>
          </cell>
          <cell r="G1160">
            <v>56</v>
          </cell>
        </row>
        <row r="1161">
          <cell r="B1161">
            <v>27223</v>
          </cell>
          <cell r="C1161">
            <v>57</v>
          </cell>
          <cell r="D1161">
            <v>52</v>
          </cell>
          <cell r="E1161">
            <v>56</v>
          </cell>
          <cell r="F1161">
            <v>57</v>
          </cell>
          <cell r="G1161">
            <v>57</v>
          </cell>
        </row>
        <row r="1162">
          <cell r="B1162">
            <v>27224</v>
          </cell>
          <cell r="C1162">
            <v>56</v>
          </cell>
          <cell r="D1162">
            <v>53</v>
          </cell>
          <cell r="E1162">
            <v>56</v>
          </cell>
          <cell r="F1162">
            <v>56</v>
          </cell>
          <cell r="G1162">
            <v>56</v>
          </cell>
        </row>
        <row r="1163">
          <cell r="B1163">
            <v>27229</v>
          </cell>
          <cell r="C1163">
            <v>58</v>
          </cell>
          <cell r="D1163">
            <v>57</v>
          </cell>
          <cell r="E1163">
            <v>57</v>
          </cell>
          <cell r="F1163">
            <v>50</v>
          </cell>
          <cell r="G1163">
            <v>58</v>
          </cell>
        </row>
        <row r="1164">
          <cell r="B1164">
            <v>27230</v>
          </cell>
          <cell r="C1164">
            <v>58</v>
          </cell>
          <cell r="D1164">
            <v>58</v>
          </cell>
          <cell r="E1164">
            <v>57</v>
          </cell>
          <cell r="F1164">
            <v>55</v>
          </cell>
          <cell r="G1164">
            <v>58</v>
          </cell>
        </row>
        <row r="1165">
          <cell r="B1165">
            <v>27235</v>
          </cell>
          <cell r="C1165">
            <v>58</v>
          </cell>
          <cell r="D1165">
            <v>56</v>
          </cell>
          <cell r="E1165">
            <v>57</v>
          </cell>
          <cell r="F1165">
            <v>57</v>
          </cell>
          <cell r="G1165">
            <v>58</v>
          </cell>
        </row>
        <row r="1166">
          <cell r="B1166">
            <v>27236</v>
          </cell>
          <cell r="C1166">
            <v>58</v>
          </cell>
          <cell r="D1166">
            <v>56</v>
          </cell>
          <cell r="E1166">
            <v>56</v>
          </cell>
          <cell r="F1166">
            <v>46</v>
          </cell>
          <cell r="G1166">
            <v>58</v>
          </cell>
        </row>
        <row r="1167">
          <cell r="B1167">
            <v>27237</v>
          </cell>
          <cell r="C1167">
            <v>58</v>
          </cell>
          <cell r="D1167">
            <v>45</v>
          </cell>
          <cell r="E1167">
            <v>57</v>
          </cell>
          <cell r="F1167">
            <v>57</v>
          </cell>
          <cell r="G1167">
            <v>58</v>
          </cell>
        </row>
        <row r="1168">
          <cell r="B1168">
            <v>27238</v>
          </cell>
          <cell r="C1168">
            <v>58</v>
          </cell>
          <cell r="D1168">
            <v>54</v>
          </cell>
          <cell r="E1168">
            <v>57</v>
          </cell>
          <cell r="F1168">
            <v>58</v>
          </cell>
          <cell r="G1168">
            <v>58</v>
          </cell>
        </row>
        <row r="1169">
          <cell r="B1169">
            <v>27241</v>
          </cell>
          <cell r="C1169">
            <v>58</v>
          </cell>
          <cell r="D1169">
            <v>52</v>
          </cell>
          <cell r="E1169">
            <v>57</v>
          </cell>
          <cell r="F1169">
            <v>57</v>
          </cell>
          <cell r="G1169">
            <v>58</v>
          </cell>
        </row>
        <row r="1170">
          <cell r="B1170">
            <v>27245</v>
          </cell>
          <cell r="C1170">
            <v>58</v>
          </cell>
          <cell r="D1170">
            <v>56</v>
          </cell>
          <cell r="E1170">
            <v>57</v>
          </cell>
          <cell r="F1170">
            <v>54</v>
          </cell>
          <cell r="G1170">
            <v>58</v>
          </cell>
        </row>
        <row r="1171">
          <cell r="B1171">
            <v>27247</v>
          </cell>
          <cell r="C1171">
            <v>58</v>
          </cell>
          <cell r="D1171">
            <v>49</v>
          </cell>
          <cell r="E1171">
            <v>54</v>
          </cell>
          <cell r="F1171">
            <v>56</v>
          </cell>
          <cell r="G1171">
            <v>58</v>
          </cell>
        </row>
        <row r="1172">
          <cell r="B1172">
            <v>27248</v>
          </cell>
          <cell r="C1172">
            <v>58</v>
          </cell>
          <cell r="D1172">
            <v>55</v>
          </cell>
          <cell r="E1172">
            <v>57</v>
          </cell>
          <cell r="F1172">
            <v>56</v>
          </cell>
          <cell r="G1172">
            <v>58</v>
          </cell>
        </row>
        <row r="1173">
          <cell r="B1173">
            <v>27262</v>
          </cell>
          <cell r="C1173">
            <v>57</v>
          </cell>
          <cell r="D1173">
            <v>42</v>
          </cell>
          <cell r="E1173">
            <v>56</v>
          </cell>
          <cell r="F1173">
            <v>56</v>
          </cell>
          <cell r="G1173">
            <v>58</v>
          </cell>
        </row>
        <row r="1174">
          <cell r="B1174">
            <v>27335</v>
          </cell>
          <cell r="C1174">
            <v>58</v>
          </cell>
          <cell r="D1174">
            <v>58</v>
          </cell>
          <cell r="E1174">
            <v>58</v>
          </cell>
          <cell r="F1174">
            <v>58</v>
          </cell>
          <cell r="G1174">
            <v>58</v>
          </cell>
        </row>
        <row r="1175">
          <cell r="B1175">
            <v>27351</v>
          </cell>
          <cell r="C1175">
            <v>62</v>
          </cell>
          <cell r="D1175">
            <v>58</v>
          </cell>
          <cell r="E1175">
            <v>61</v>
          </cell>
          <cell r="F1175">
            <v>62</v>
          </cell>
          <cell r="G1175">
            <v>62</v>
          </cell>
        </row>
        <row r="1176">
          <cell r="B1176">
            <v>27352</v>
          </cell>
          <cell r="C1176">
            <v>62</v>
          </cell>
          <cell r="D1176">
            <v>61</v>
          </cell>
          <cell r="E1176">
            <v>61</v>
          </cell>
          <cell r="F1176">
            <v>59</v>
          </cell>
          <cell r="G1176">
            <v>62</v>
          </cell>
        </row>
        <row r="1177">
          <cell r="B1177">
            <v>27412</v>
          </cell>
          <cell r="C1177">
            <v>57</v>
          </cell>
          <cell r="D1177">
            <v>57</v>
          </cell>
          <cell r="E1177">
            <v>57</v>
          </cell>
          <cell r="F1177">
            <v>52</v>
          </cell>
          <cell r="G1177">
            <v>57</v>
          </cell>
        </row>
        <row r="1178">
          <cell r="B1178">
            <v>27504</v>
          </cell>
          <cell r="C1178">
            <v>58</v>
          </cell>
          <cell r="D1178">
            <v>29</v>
          </cell>
          <cell r="E1178">
            <v>56</v>
          </cell>
          <cell r="F1178">
            <v>57</v>
          </cell>
          <cell r="G1178">
            <v>58</v>
          </cell>
        </row>
        <row r="1179">
          <cell r="B1179">
            <v>27505</v>
          </cell>
          <cell r="C1179">
            <v>57</v>
          </cell>
          <cell r="D1179">
            <v>57</v>
          </cell>
          <cell r="E1179">
            <v>57</v>
          </cell>
          <cell r="F1179">
            <v>52</v>
          </cell>
          <cell r="G1179">
            <v>57</v>
          </cell>
        </row>
        <row r="1180">
          <cell r="B1180">
            <v>27507</v>
          </cell>
          <cell r="C1180">
            <v>58</v>
          </cell>
          <cell r="D1180">
            <v>57</v>
          </cell>
          <cell r="E1180">
            <v>57</v>
          </cell>
          <cell r="F1180">
            <v>46</v>
          </cell>
          <cell r="G1180">
            <v>58</v>
          </cell>
        </row>
        <row r="1181">
          <cell r="B1181">
            <v>27511</v>
          </cell>
          <cell r="C1181">
            <v>58</v>
          </cell>
          <cell r="D1181">
            <v>58</v>
          </cell>
          <cell r="E1181">
            <v>58</v>
          </cell>
          <cell r="F1181">
            <v>58</v>
          </cell>
          <cell r="G1181">
            <v>58</v>
          </cell>
        </row>
        <row r="1182">
          <cell r="B1182">
            <v>27512</v>
          </cell>
          <cell r="C1182">
            <v>58</v>
          </cell>
          <cell r="D1182">
            <v>57</v>
          </cell>
          <cell r="E1182">
            <v>58</v>
          </cell>
          <cell r="F1182">
            <v>58</v>
          </cell>
          <cell r="G1182">
            <v>58</v>
          </cell>
        </row>
        <row r="1183">
          <cell r="B1183">
            <v>27517</v>
          </cell>
          <cell r="C1183">
            <v>62</v>
          </cell>
          <cell r="D1183">
            <v>61</v>
          </cell>
          <cell r="E1183">
            <v>62</v>
          </cell>
          <cell r="F1183">
            <v>61</v>
          </cell>
          <cell r="G1183">
            <v>62</v>
          </cell>
        </row>
        <row r="1184">
          <cell r="B1184">
            <v>27518</v>
          </cell>
          <cell r="C1184">
            <v>62</v>
          </cell>
          <cell r="D1184">
            <v>61</v>
          </cell>
          <cell r="E1184">
            <v>61</v>
          </cell>
          <cell r="F1184">
            <v>61</v>
          </cell>
          <cell r="G1184">
            <v>62</v>
          </cell>
        </row>
        <row r="1185">
          <cell r="B1185">
            <v>27519</v>
          </cell>
          <cell r="C1185">
            <v>62</v>
          </cell>
          <cell r="D1185">
            <v>61</v>
          </cell>
          <cell r="E1185">
            <v>61</v>
          </cell>
          <cell r="F1185">
            <v>61</v>
          </cell>
          <cell r="G1185">
            <v>62</v>
          </cell>
        </row>
        <row r="1186">
          <cell r="B1186">
            <v>27520</v>
          </cell>
          <cell r="C1186">
            <v>62</v>
          </cell>
          <cell r="D1186">
            <v>61</v>
          </cell>
          <cell r="E1186">
            <v>61</v>
          </cell>
          <cell r="F1186">
            <v>61</v>
          </cell>
          <cell r="G1186">
            <v>62</v>
          </cell>
        </row>
        <row r="1187">
          <cell r="B1187">
            <v>27521</v>
          </cell>
          <cell r="C1187">
            <v>62</v>
          </cell>
          <cell r="D1187">
            <v>61</v>
          </cell>
          <cell r="E1187">
            <v>61</v>
          </cell>
          <cell r="F1187">
            <v>61</v>
          </cell>
          <cell r="G1187">
            <v>62</v>
          </cell>
        </row>
        <row r="1188">
          <cell r="B1188">
            <v>27522</v>
          </cell>
          <cell r="C1188">
            <v>62</v>
          </cell>
          <cell r="D1188">
            <v>61</v>
          </cell>
          <cell r="E1188">
            <v>61</v>
          </cell>
          <cell r="F1188">
            <v>61</v>
          </cell>
          <cell r="G1188">
            <v>62</v>
          </cell>
        </row>
        <row r="1189">
          <cell r="B1189">
            <v>27534</v>
          </cell>
          <cell r="C1189">
            <v>62</v>
          </cell>
          <cell r="D1189">
            <v>62</v>
          </cell>
          <cell r="E1189">
            <v>62</v>
          </cell>
          <cell r="F1189">
            <v>62</v>
          </cell>
          <cell r="G1189">
            <v>62</v>
          </cell>
        </row>
        <row r="1190">
          <cell r="B1190">
            <v>27535</v>
          </cell>
          <cell r="C1190">
            <v>62</v>
          </cell>
          <cell r="D1190">
            <v>62</v>
          </cell>
          <cell r="E1190">
            <v>62</v>
          </cell>
          <cell r="F1190">
            <v>62</v>
          </cell>
          <cell r="G1190">
            <v>62</v>
          </cell>
        </row>
        <row r="1191">
          <cell r="B1191">
            <v>27536</v>
          </cell>
          <cell r="C1191">
            <v>62</v>
          </cell>
          <cell r="D1191">
            <v>62</v>
          </cell>
          <cell r="E1191">
            <v>62</v>
          </cell>
          <cell r="F1191">
            <v>62</v>
          </cell>
          <cell r="G1191">
            <v>62</v>
          </cell>
        </row>
        <row r="1192">
          <cell r="B1192">
            <v>27537</v>
          </cell>
          <cell r="C1192">
            <v>62</v>
          </cell>
          <cell r="D1192">
            <v>62</v>
          </cell>
          <cell r="E1192">
            <v>62</v>
          </cell>
          <cell r="F1192">
            <v>62</v>
          </cell>
          <cell r="G1192">
            <v>62</v>
          </cell>
        </row>
        <row r="1193">
          <cell r="B1193">
            <v>27538</v>
          </cell>
          <cell r="C1193">
            <v>62</v>
          </cell>
          <cell r="D1193">
            <v>62</v>
          </cell>
          <cell r="E1193">
            <v>62</v>
          </cell>
          <cell r="F1193">
            <v>62</v>
          </cell>
          <cell r="G1193">
            <v>62</v>
          </cell>
        </row>
        <row r="1194">
          <cell r="B1194">
            <v>27539</v>
          </cell>
          <cell r="C1194">
            <v>62</v>
          </cell>
          <cell r="D1194">
            <v>62</v>
          </cell>
          <cell r="E1194">
            <v>62</v>
          </cell>
          <cell r="F1194">
            <v>62</v>
          </cell>
          <cell r="G1194">
            <v>62</v>
          </cell>
        </row>
        <row r="1195">
          <cell r="B1195">
            <v>27540</v>
          </cell>
          <cell r="C1195">
            <v>62</v>
          </cell>
          <cell r="D1195">
            <v>62</v>
          </cell>
          <cell r="E1195">
            <v>62</v>
          </cell>
          <cell r="F1195">
            <v>62</v>
          </cell>
          <cell r="G1195">
            <v>62</v>
          </cell>
        </row>
        <row r="1196">
          <cell r="B1196">
            <v>27541</v>
          </cell>
          <cell r="C1196">
            <v>62</v>
          </cell>
          <cell r="D1196">
            <v>62</v>
          </cell>
          <cell r="E1196">
            <v>62</v>
          </cell>
          <cell r="F1196">
            <v>62</v>
          </cell>
          <cell r="G1196">
            <v>62</v>
          </cell>
        </row>
        <row r="1197">
          <cell r="B1197">
            <v>27542</v>
          </cell>
          <cell r="C1197">
            <v>62</v>
          </cell>
          <cell r="D1197">
            <v>62</v>
          </cell>
          <cell r="E1197">
            <v>62</v>
          </cell>
          <cell r="F1197">
            <v>62</v>
          </cell>
          <cell r="G1197">
            <v>62</v>
          </cell>
        </row>
        <row r="1198">
          <cell r="B1198">
            <v>27543</v>
          </cell>
          <cell r="C1198">
            <v>58</v>
          </cell>
          <cell r="D1198">
            <v>56</v>
          </cell>
          <cell r="E1198">
            <v>56</v>
          </cell>
          <cell r="F1198">
            <v>57</v>
          </cell>
          <cell r="G1198">
            <v>58</v>
          </cell>
        </row>
        <row r="1199">
          <cell r="B1199">
            <v>27544</v>
          </cell>
          <cell r="C1199">
            <v>57</v>
          </cell>
          <cell r="D1199">
            <v>56</v>
          </cell>
          <cell r="E1199">
            <v>57</v>
          </cell>
          <cell r="F1199">
            <v>55</v>
          </cell>
          <cell r="G1199">
            <v>57</v>
          </cell>
        </row>
        <row r="1200">
          <cell r="B1200">
            <v>27545</v>
          </cell>
          <cell r="C1200">
            <v>58</v>
          </cell>
          <cell r="D1200">
            <v>50</v>
          </cell>
          <cell r="E1200">
            <v>51</v>
          </cell>
          <cell r="F1200">
            <v>54</v>
          </cell>
          <cell r="G1200">
            <v>58</v>
          </cell>
        </row>
        <row r="1201">
          <cell r="B1201">
            <v>27551</v>
          </cell>
          <cell r="C1201">
            <v>60</v>
          </cell>
          <cell r="D1201">
            <v>50</v>
          </cell>
          <cell r="E1201">
            <v>53</v>
          </cell>
          <cell r="F1201">
            <v>49</v>
          </cell>
          <cell r="G1201">
            <v>60</v>
          </cell>
        </row>
        <row r="1202">
          <cell r="B1202">
            <v>27552</v>
          </cell>
          <cell r="C1202">
            <v>60</v>
          </cell>
          <cell r="D1202">
            <v>51</v>
          </cell>
          <cell r="E1202">
            <v>56</v>
          </cell>
          <cell r="F1202">
            <v>57</v>
          </cell>
          <cell r="G1202">
            <v>60</v>
          </cell>
        </row>
        <row r="1203">
          <cell r="B1203">
            <v>27554</v>
          </cell>
          <cell r="C1203">
            <v>62</v>
          </cell>
          <cell r="D1203">
            <v>46</v>
          </cell>
          <cell r="E1203">
            <v>56</v>
          </cell>
          <cell r="F1203">
            <v>55</v>
          </cell>
          <cell r="G1203">
            <v>62</v>
          </cell>
        </row>
        <row r="1204">
          <cell r="B1204">
            <v>27555</v>
          </cell>
          <cell r="C1204">
            <v>62</v>
          </cell>
          <cell r="D1204">
            <v>49</v>
          </cell>
          <cell r="E1204">
            <v>51</v>
          </cell>
          <cell r="F1204">
            <v>44</v>
          </cell>
          <cell r="G1204">
            <v>62</v>
          </cell>
        </row>
        <row r="1205">
          <cell r="B1205">
            <v>27577</v>
          </cell>
          <cell r="C1205">
            <v>58</v>
          </cell>
          <cell r="D1205">
            <v>56</v>
          </cell>
          <cell r="E1205">
            <v>57</v>
          </cell>
          <cell r="F1205">
            <v>54</v>
          </cell>
          <cell r="G1205">
            <v>58</v>
          </cell>
        </row>
        <row r="1206">
          <cell r="B1206">
            <v>27578</v>
          </cell>
          <cell r="C1206">
            <v>57</v>
          </cell>
          <cell r="D1206">
            <v>40</v>
          </cell>
          <cell r="E1206">
            <v>53</v>
          </cell>
          <cell r="F1206">
            <v>52</v>
          </cell>
          <cell r="G1206">
            <v>57</v>
          </cell>
        </row>
        <row r="1207">
          <cell r="B1207">
            <v>27589</v>
          </cell>
          <cell r="C1207">
            <v>53</v>
          </cell>
          <cell r="D1207">
            <v>50</v>
          </cell>
          <cell r="E1207">
            <v>53</v>
          </cell>
          <cell r="F1207">
            <v>53</v>
          </cell>
          <cell r="G1207">
            <v>53</v>
          </cell>
        </row>
        <row r="1208">
          <cell r="B1208">
            <v>27594</v>
          </cell>
          <cell r="C1208">
            <v>58</v>
          </cell>
          <cell r="D1208">
            <v>53</v>
          </cell>
          <cell r="E1208">
            <v>57</v>
          </cell>
          <cell r="F1208">
            <v>57</v>
          </cell>
          <cell r="G1208">
            <v>58</v>
          </cell>
        </row>
        <row r="1209">
          <cell r="B1209">
            <v>27597</v>
          </cell>
          <cell r="C1209">
            <v>62</v>
          </cell>
          <cell r="D1209">
            <v>61</v>
          </cell>
          <cell r="E1209">
            <v>61</v>
          </cell>
          <cell r="F1209">
            <v>61</v>
          </cell>
          <cell r="G1209">
            <v>62</v>
          </cell>
        </row>
        <row r="1210">
          <cell r="B1210">
            <v>27598</v>
          </cell>
          <cell r="C1210">
            <v>62</v>
          </cell>
          <cell r="D1210">
            <v>61</v>
          </cell>
          <cell r="E1210">
            <v>61</v>
          </cell>
          <cell r="F1210">
            <v>61</v>
          </cell>
          <cell r="G1210">
            <v>62</v>
          </cell>
        </row>
        <row r="1211">
          <cell r="B1211">
            <v>27599</v>
          </cell>
          <cell r="C1211">
            <v>58</v>
          </cell>
          <cell r="D1211">
            <v>57</v>
          </cell>
          <cell r="E1211">
            <v>58</v>
          </cell>
          <cell r="F1211">
            <v>58</v>
          </cell>
          <cell r="G1211">
            <v>58</v>
          </cell>
        </row>
        <row r="1212">
          <cell r="B1212">
            <v>27600</v>
          </cell>
          <cell r="C1212">
            <v>62</v>
          </cell>
          <cell r="D1212">
            <v>57</v>
          </cell>
          <cell r="E1212">
            <v>61</v>
          </cell>
          <cell r="F1212">
            <v>60</v>
          </cell>
          <cell r="G1212">
            <v>62</v>
          </cell>
        </row>
        <row r="1213">
          <cell r="B1213">
            <v>27601</v>
          </cell>
          <cell r="C1213">
            <v>62</v>
          </cell>
          <cell r="D1213">
            <v>51</v>
          </cell>
          <cell r="E1213">
            <v>59</v>
          </cell>
          <cell r="F1213">
            <v>55</v>
          </cell>
          <cell r="G1213">
            <v>62</v>
          </cell>
        </row>
        <row r="1214">
          <cell r="B1214">
            <v>27602</v>
          </cell>
          <cell r="C1214">
            <v>61</v>
          </cell>
          <cell r="D1214">
            <v>55</v>
          </cell>
          <cell r="E1214">
            <v>58</v>
          </cell>
          <cell r="F1214">
            <v>57</v>
          </cell>
          <cell r="G1214">
            <v>61</v>
          </cell>
        </row>
        <row r="1215">
          <cell r="B1215">
            <v>27603</v>
          </cell>
          <cell r="C1215">
            <v>61</v>
          </cell>
          <cell r="D1215">
            <v>55</v>
          </cell>
          <cell r="E1215">
            <v>57</v>
          </cell>
          <cell r="F1215">
            <v>54</v>
          </cell>
          <cell r="G1215">
            <v>61</v>
          </cell>
        </row>
        <row r="1216">
          <cell r="B1216">
            <v>27605</v>
          </cell>
          <cell r="C1216">
            <v>61</v>
          </cell>
          <cell r="D1216">
            <v>48</v>
          </cell>
          <cell r="E1216">
            <v>51</v>
          </cell>
          <cell r="F1216">
            <v>44</v>
          </cell>
          <cell r="G1216">
            <v>61</v>
          </cell>
        </row>
        <row r="1217">
          <cell r="B1217">
            <v>27606</v>
          </cell>
          <cell r="C1217">
            <v>62</v>
          </cell>
          <cell r="D1217">
            <v>62</v>
          </cell>
          <cell r="E1217">
            <v>62</v>
          </cell>
          <cell r="F1217">
            <v>58</v>
          </cell>
          <cell r="G1217">
            <v>62</v>
          </cell>
        </row>
        <row r="1218">
          <cell r="B1218">
            <v>27607</v>
          </cell>
          <cell r="C1218">
            <v>62</v>
          </cell>
          <cell r="D1218">
            <v>62</v>
          </cell>
          <cell r="E1218">
            <v>62</v>
          </cell>
          <cell r="F1218">
            <v>57</v>
          </cell>
          <cell r="G1218">
            <v>62</v>
          </cell>
        </row>
        <row r="1219">
          <cell r="B1219">
            <v>27613</v>
          </cell>
          <cell r="C1219">
            <v>57</v>
          </cell>
          <cell r="D1219">
            <v>53</v>
          </cell>
          <cell r="E1219">
            <v>57</v>
          </cell>
          <cell r="F1219">
            <v>58</v>
          </cell>
          <cell r="G1219">
            <v>58</v>
          </cell>
        </row>
        <row r="1220">
          <cell r="B1220">
            <v>27614</v>
          </cell>
          <cell r="C1220">
            <v>51</v>
          </cell>
          <cell r="D1220">
            <v>40</v>
          </cell>
          <cell r="E1220">
            <v>50</v>
          </cell>
          <cell r="F1220">
            <v>51</v>
          </cell>
          <cell r="G1220">
            <v>51</v>
          </cell>
        </row>
        <row r="1221">
          <cell r="B1221">
            <v>27615</v>
          </cell>
          <cell r="C1221">
            <v>58</v>
          </cell>
          <cell r="D1221">
            <v>58</v>
          </cell>
          <cell r="E1221">
            <v>58</v>
          </cell>
          <cell r="F1221">
            <v>58</v>
          </cell>
          <cell r="G1221">
            <v>58</v>
          </cell>
        </row>
        <row r="1222">
          <cell r="B1222">
            <v>27658</v>
          </cell>
          <cell r="C1222">
            <v>62</v>
          </cell>
          <cell r="D1222">
            <v>61</v>
          </cell>
          <cell r="E1222">
            <v>61</v>
          </cell>
          <cell r="F1222">
            <v>60</v>
          </cell>
          <cell r="G1222">
            <v>62</v>
          </cell>
        </row>
        <row r="1223">
          <cell r="B1223">
            <v>27659</v>
          </cell>
          <cell r="C1223">
            <v>62</v>
          </cell>
          <cell r="D1223">
            <v>61</v>
          </cell>
          <cell r="E1223">
            <v>61</v>
          </cell>
          <cell r="F1223">
            <v>60</v>
          </cell>
          <cell r="G1223">
            <v>62</v>
          </cell>
        </row>
        <row r="1224">
          <cell r="B1224">
            <v>27694</v>
          </cell>
          <cell r="C1224">
            <v>58</v>
          </cell>
          <cell r="D1224">
            <v>58</v>
          </cell>
          <cell r="E1224">
            <v>58</v>
          </cell>
          <cell r="F1224">
            <v>58</v>
          </cell>
          <cell r="G1224">
            <v>58</v>
          </cell>
        </row>
        <row r="1225">
          <cell r="B1225">
            <v>27706</v>
          </cell>
          <cell r="C1225">
            <v>58</v>
          </cell>
          <cell r="D1225">
            <v>58</v>
          </cell>
          <cell r="E1225">
            <v>58</v>
          </cell>
          <cell r="F1225">
            <v>58</v>
          </cell>
          <cell r="G1225">
            <v>58</v>
          </cell>
        </row>
        <row r="1226">
          <cell r="B1226">
            <v>27716</v>
          </cell>
          <cell r="C1226">
            <v>58</v>
          </cell>
          <cell r="D1226">
            <v>58</v>
          </cell>
          <cell r="E1226">
            <v>58</v>
          </cell>
          <cell r="F1226">
            <v>58</v>
          </cell>
          <cell r="G1226">
            <v>58</v>
          </cell>
        </row>
        <row r="1227">
          <cell r="B1227">
            <v>27717</v>
          </cell>
          <cell r="C1227">
            <v>58</v>
          </cell>
          <cell r="D1227">
            <v>58</v>
          </cell>
          <cell r="E1227">
            <v>58</v>
          </cell>
          <cell r="F1227">
            <v>58</v>
          </cell>
          <cell r="G1227">
            <v>58</v>
          </cell>
        </row>
        <row r="1228">
          <cell r="B1228">
            <v>27718</v>
          </cell>
          <cell r="C1228">
            <v>58</v>
          </cell>
          <cell r="D1228">
            <v>58</v>
          </cell>
          <cell r="E1228">
            <v>58</v>
          </cell>
          <cell r="F1228">
            <v>58</v>
          </cell>
          <cell r="G1228">
            <v>58</v>
          </cell>
        </row>
        <row r="1229">
          <cell r="B1229">
            <v>27719</v>
          </cell>
          <cell r="C1229">
            <v>58</v>
          </cell>
          <cell r="D1229">
            <v>58</v>
          </cell>
          <cell r="E1229">
            <v>58</v>
          </cell>
          <cell r="F1229">
            <v>58</v>
          </cell>
          <cell r="G1229">
            <v>58</v>
          </cell>
        </row>
        <row r="1230">
          <cell r="B1230">
            <v>27720</v>
          </cell>
          <cell r="C1230">
            <v>58</v>
          </cell>
          <cell r="D1230">
            <v>58</v>
          </cell>
          <cell r="E1230">
            <v>58</v>
          </cell>
          <cell r="F1230">
            <v>58</v>
          </cell>
          <cell r="G1230">
            <v>58</v>
          </cell>
        </row>
        <row r="1231">
          <cell r="B1231">
            <v>27721</v>
          </cell>
          <cell r="C1231">
            <v>58</v>
          </cell>
          <cell r="D1231">
            <v>58</v>
          </cell>
          <cell r="E1231">
            <v>58</v>
          </cell>
          <cell r="F1231">
            <v>58</v>
          </cell>
          <cell r="G1231">
            <v>58</v>
          </cell>
        </row>
        <row r="1232">
          <cell r="B1232">
            <v>27722</v>
          </cell>
          <cell r="C1232">
            <v>58</v>
          </cell>
          <cell r="D1232">
            <v>58</v>
          </cell>
          <cell r="E1232">
            <v>58</v>
          </cell>
          <cell r="F1232">
            <v>58</v>
          </cell>
          <cell r="G1232">
            <v>58</v>
          </cell>
        </row>
        <row r="1233">
          <cell r="B1233">
            <v>27724</v>
          </cell>
          <cell r="C1233">
            <v>58</v>
          </cell>
          <cell r="D1233">
            <v>58</v>
          </cell>
          <cell r="E1233">
            <v>58</v>
          </cell>
          <cell r="F1233">
            <v>58</v>
          </cell>
          <cell r="G1233">
            <v>58</v>
          </cell>
        </row>
        <row r="1234">
          <cell r="B1234">
            <v>27737</v>
          </cell>
          <cell r="C1234">
            <v>49</v>
          </cell>
          <cell r="D1234">
            <v>48</v>
          </cell>
          <cell r="E1234">
            <v>49</v>
          </cell>
          <cell r="F1234">
            <v>49</v>
          </cell>
          <cell r="G1234">
            <v>49</v>
          </cell>
        </row>
        <row r="1235">
          <cell r="B1235">
            <v>27738</v>
          </cell>
          <cell r="C1235">
            <v>49</v>
          </cell>
          <cell r="D1235">
            <v>48</v>
          </cell>
          <cell r="E1235">
            <v>48</v>
          </cell>
          <cell r="F1235">
            <v>48</v>
          </cell>
          <cell r="G1235">
            <v>49</v>
          </cell>
        </row>
        <row r="1236">
          <cell r="B1236">
            <v>27739</v>
          </cell>
          <cell r="C1236">
            <v>49</v>
          </cell>
          <cell r="D1236">
            <v>48</v>
          </cell>
          <cell r="E1236">
            <v>49</v>
          </cell>
          <cell r="F1236">
            <v>49</v>
          </cell>
          <cell r="G1236">
            <v>49</v>
          </cell>
        </row>
        <row r="1237">
          <cell r="B1237">
            <v>27740</v>
          </cell>
          <cell r="C1237">
            <v>49</v>
          </cell>
          <cell r="D1237">
            <v>49</v>
          </cell>
          <cell r="E1237">
            <v>49</v>
          </cell>
          <cell r="F1237">
            <v>49</v>
          </cell>
          <cell r="G1237">
            <v>49</v>
          </cell>
        </row>
        <row r="1238">
          <cell r="B1238">
            <v>27741</v>
          </cell>
          <cell r="C1238">
            <v>49</v>
          </cell>
          <cell r="D1238">
            <v>49</v>
          </cell>
          <cell r="E1238">
            <v>49</v>
          </cell>
          <cell r="F1238">
            <v>49</v>
          </cell>
          <cell r="G1238">
            <v>49</v>
          </cell>
        </row>
        <row r="1239">
          <cell r="B1239">
            <v>27742</v>
          </cell>
          <cell r="C1239">
            <v>49</v>
          </cell>
          <cell r="D1239">
            <v>49</v>
          </cell>
          <cell r="E1239">
            <v>49</v>
          </cell>
          <cell r="F1239">
            <v>49</v>
          </cell>
          <cell r="G1239">
            <v>49</v>
          </cell>
        </row>
        <row r="1240">
          <cell r="B1240">
            <v>27743</v>
          </cell>
          <cell r="C1240">
            <v>58</v>
          </cell>
          <cell r="D1240">
            <v>58</v>
          </cell>
          <cell r="E1240">
            <v>58</v>
          </cell>
          <cell r="F1240">
            <v>58</v>
          </cell>
          <cell r="G1240">
            <v>58</v>
          </cell>
        </row>
        <row r="1241">
          <cell r="B1241">
            <v>27744</v>
          </cell>
          <cell r="C1241">
            <v>43</v>
          </cell>
          <cell r="D1241">
            <v>43</v>
          </cell>
          <cell r="E1241">
            <v>43</v>
          </cell>
          <cell r="F1241">
            <v>43</v>
          </cell>
          <cell r="G1241">
            <v>43</v>
          </cell>
        </row>
        <row r="1242">
          <cell r="B1242">
            <v>27766</v>
          </cell>
          <cell r="C1242">
            <v>62</v>
          </cell>
          <cell r="D1242">
            <v>60</v>
          </cell>
          <cell r="E1242">
            <v>62</v>
          </cell>
          <cell r="F1242">
            <v>62</v>
          </cell>
          <cell r="G1242">
            <v>62</v>
          </cell>
        </row>
        <row r="1243">
          <cell r="B1243">
            <v>27774</v>
          </cell>
          <cell r="C1243">
            <v>57</v>
          </cell>
          <cell r="D1243">
            <v>56</v>
          </cell>
          <cell r="E1243">
            <v>57</v>
          </cell>
          <cell r="F1243">
            <v>57</v>
          </cell>
          <cell r="G1243">
            <v>57</v>
          </cell>
        </row>
        <row r="1244">
          <cell r="B1244">
            <v>27781</v>
          </cell>
          <cell r="C1244">
            <v>58</v>
          </cell>
          <cell r="D1244">
            <v>57</v>
          </cell>
          <cell r="E1244">
            <v>57</v>
          </cell>
          <cell r="F1244">
            <v>46</v>
          </cell>
          <cell r="G1244">
            <v>58</v>
          </cell>
        </row>
        <row r="1245">
          <cell r="B1245">
            <v>27789</v>
          </cell>
          <cell r="C1245">
            <v>57</v>
          </cell>
          <cell r="D1245">
            <v>36</v>
          </cell>
          <cell r="E1245">
            <v>54</v>
          </cell>
          <cell r="F1245">
            <v>54</v>
          </cell>
          <cell r="G1245">
            <v>57</v>
          </cell>
        </row>
        <row r="1246">
          <cell r="B1246">
            <v>27790</v>
          </cell>
          <cell r="C1246">
            <v>57</v>
          </cell>
          <cell r="D1246">
            <v>57</v>
          </cell>
          <cell r="E1246">
            <v>56</v>
          </cell>
          <cell r="F1246">
            <v>49</v>
          </cell>
          <cell r="G1246">
            <v>57</v>
          </cell>
        </row>
        <row r="1247">
          <cell r="B1247">
            <v>27791</v>
          </cell>
          <cell r="C1247">
            <v>57</v>
          </cell>
          <cell r="D1247">
            <v>51</v>
          </cell>
          <cell r="E1247">
            <v>49</v>
          </cell>
          <cell r="F1247">
            <v>32</v>
          </cell>
          <cell r="G1247">
            <v>57</v>
          </cell>
        </row>
        <row r="1248">
          <cell r="B1248">
            <v>27792</v>
          </cell>
          <cell r="C1248">
            <v>57</v>
          </cell>
          <cell r="D1248">
            <v>30</v>
          </cell>
          <cell r="E1248">
            <v>49</v>
          </cell>
          <cell r="F1248">
            <v>50</v>
          </cell>
          <cell r="G1248">
            <v>57</v>
          </cell>
        </row>
        <row r="1249">
          <cell r="B1249">
            <v>27795</v>
          </cell>
          <cell r="C1249">
            <v>57</v>
          </cell>
          <cell r="D1249">
            <v>53</v>
          </cell>
          <cell r="E1249">
            <v>52</v>
          </cell>
          <cell r="F1249">
            <v>38</v>
          </cell>
          <cell r="G1249">
            <v>57</v>
          </cell>
        </row>
        <row r="1250">
          <cell r="B1250">
            <v>27796</v>
          </cell>
          <cell r="C1250">
            <v>56</v>
          </cell>
          <cell r="D1250">
            <v>26</v>
          </cell>
          <cell r="E1250">
            <v>48</v>
          </cell>
          <cell r="F1250">
            <v>48</v>
          </cell>
          <cell r="G1250">
            <v>56</v>
          </cell>
        </row>
        <row r="1251">
          <cell r="B1251">
            <v>27806</v>
          </cell>
          <cell r="C1251">
            <v>57</v>
          </cell>
          <cell r="D1251">
            <v>54</v>
          </cell>
          <cell r="E1251">
            <v>53</v>
          </cell>
          <cell r="F1251">
            <v>41</v>
          </cell>
          <cell r="G1251">
            <v>57</v>
          </cell>
        </row>
        <row r="1252">
          <cell r="B1252">
            <v>27807</v>
          </cell>
          <cell r="C1252">
            <v>57</v>
          </cell>
          <cell r="D1252">
            <v>32</v>
          </cell>
          <cell r="E1252">
            <v>50</v>
          </cell>
          <cell r="F1252">
            <v>50</v>
          </cell>
          <cell r="G1252">
            <v>57</v>
          </cell>
        </row>
        <row r="1253">
          <cell r="B1253">
            <v>27820</v>
          </cell>
          <cell r="C1253">
            <v>56</v>
          </cell>
          <cell r="D1253">
            <v>23</v>
          </cell>
          <cell r="E1253">
            <v>47</v>
          </cell>
          <cell r="F1253">
            <v>52</v>
          </cell>
          <cell r="G1253">
            <v>56</v>
          </cell>
        </row>
        <row r="1254">
          <cell r="B1254">
            <v>27824</v>
          </cell>
          <cell r="C1254">
            <v>57</v>
          </cell>
          <cell r="D1254">
            <v>56</v>
          </cell>
          <cell r="E1254">
            <v>56</v>
          </cell>
          <cell r="F1254">
            <v>47</v>
          </cell>
          <cell r="G1254">
            <v>57</v>
          </cell>
        </row>
        <row r="1255">
          <cell r="B1255">
            <v>27825</v>
          </cell>
          <cell r="C1255">
            <v>56</v>
          </cell>
          <cell r="D1255">
            <v>14</v>
          </cell>
          <cell r="E1255">
            <v>42</v>
          </cell>
          <cell r="F1255">
            <v>47</v>
          </cell>
          <cell r="G1255">
            <v>56</v>
          </cell>
        </row>
        <row r="1256">
          <cell r="B1256">
            <v>27832</v>
          </cell>
          <cell r="C1256">
            <v>57</v>
          </cell>
          <cell r="D1256">
            <v>18</v>
          </cell>
          <cell r="E1256">
            <v>44</v>
          </cell>
          <cell r="F1256">
            <v>49</v>
          </cell>
          <cell r="G1256">
            <v>57</v>
          </cell>
        </row>
        <row r="1257">
          <cell r="B1257">
            <v>27834</v>
          </cell>
          <cell r="C1257">
            <v>58</v>
          </cell>
          <cell r="D1257">
            <v>51</v>
          </cell>
          <cell r="E1257">
            <v>53</v>
          </cell>
          <cell r="F1257">
            <v>39</v>
          </cell>
          <cell r="G1257">
            <v>58</v>
          </cell>
        </row>
        <row r="1258">
          <cell r="B1258">
            <v>27843</v>
          </cell>
          <cell r="C1258">
            <v>58</v>
          </cell>
          <cell r="D1258">
            <v>58</v>
          </cell>
          <cell r="E1258">
            <v>58</v>
          </cell>
          <cell r="F1258">
            <v>57</v>
          </cell>
          <cell r="G1258">
            <v>58</v>
          </cell>
        </row>
        <row r="1259">
          <cell r="B1259">
            <v>27844</v>
          </cell>
          <cell r="C1259">
            <v>58</v>
          </cell>
          <cell r="D1259">
            <v>58</v>
          </cell>
          <cell r="E1259">
            <v>58</v>
          </cell>
          <cell r="F1259">
            <v>57</v>
          </cell>
          <cell r="G1259">
            <v>58</v>
          </cell>
        </row>
        <row r="1260">
          <cell r="B1260">
            <v>27845</v>
          </cell>
          <cell r="C1260">
            <v>58</v>
          </cell>
          <cell r="D1260">
            <v>58</v>
          </cell>
          <cell r="E1260">
            <v>58</v>
          </cell>
          <cell r="F1260">
            <v>56</v>
          </cell>
          <cell r="G1260">
            <v>58</v>
          </cell>
        </row>
        <row r="1261">
          <cell r="B1261">
            <v>27853</v>
          </cell>
          <cell r="C1261">
            <v>56</v>
          </cell>
          <cell r="D1261">
            <v>56</v>
          </cell>
          <cell r="E1261">
            <v>56</v>
          </cell>
          <cell r="F1261">
            <v>56</v>
          </cell>
          <cell r="G1261">
            <v>56</v>
          </cell>
        </row>
        <row r="1262">
          <cell r="B1262">
            <v>27855</v>
          </cell>
          <cell r="C1262">
            <v>58</v>
          </cell>
          <cell r="D1262">
            <v>58</v>
          </cell>
          <cell r="E1262">
            <v>58</v>
          </cell>
          <cell r="F1262">
            <v>58</v>
          </cell>
          <cell r="G1262">
            <v>58</v>
          </cell>
        </row>
        <row r="1263">
          <cell r="B1263">
            <v>27856</v>
          </cell>
          <cell r="C1263">
            <v>58</v>
          </cell>
          <cell r="D1263">
            <v>57</v>
          </cell>
          <cell r="E1263">
            <v>57</v>
          </cell>
          <cell r="F1263">
            <v>57</v>
          </cell>
          <cell r="G1263">
            <v>58</v>
          </cell>
        </row>
        <row r="1264">
          <cell r="B1264">
            <v>27857</v>
          </cell>
          <cell r="C1264">
            <v>62</v>
          </cell>
          <cell r="D1264">
            <v>62</v>
          </cell>
          <cell r="E1264">
            <v>62</v>
          </cell>
          <cell r="F1264">
            <v>62</v>
          </cell>
          <cell r="G1264">
            <v>62</v>
          </cell>
        </row>
        <row r="1265">
          <cell r="B1265">
            <v>27858</v>
          </cell>
          <cell r="C1265">
            <v>58</v>
          </cell>
          <cell r="D1265">
            <v>57</v>
          </cell>
          <cell r="E1265">
            <v>58</v>
          </cell>
          <cell r="F1265">
            <v>58</v>
          </cell>
          <cell r="G1265">
            <v>58</v>
          </cell>
        </row>
        <row r="1266">
          <cell r="B1266">
            <v>27860</v>
          </cell>
          <cell r="C1266">
            <v>57</v>
          </cell>
          <cell r="D1266">
            <v>57</v>
          </cell>
          <cell r="E1266">
            <v>57</v>
          </cell>
          <cell r="F1266">
            <v>57</v>
          </cell>
          <cell r="G1266">
            <v>57</v>
          </cell>
        </row>
        <row r="1267">
          <cell r="B1267">
            <v>27862</v>
          </cell>
          <cell r="C1267">
            <v>61</v>
          </cell>
          <cell r="D1267">
            <v>61</v>
          </cell>
          <cell r="E1267">
            <v>61</v>
          </cell>
          <cell r="F1267">
            <v>61</v>
          </cell>
          <cell r="G1267">
            <v>61</v>
          </cell>
        </row>
        <row r="1268">
          <cell r="B1268">
            <v>27864</v>
          </cell>
          <cell r="C1268">
            <v>57</v>
          </cell>
          <cell r="D1268">
            <v>57</v>
          </cell>
          <cell r="E1268">
            <v>57</v>
          </cell>
          <cell r="F1268">
            <v>57</v>
          </cell>
          <cell r="G1268">
            <v>57</v>
          </cell>
        </row>
        <row r="1269">
          <cell r="B1269">
            <v>27866</v>
          </cell>
          <cell r="C1269">
            <v>57</v>
          </cell>
          <cell r="D1269">
            <v>57</v>
          </cell>
          <cell r="E1269">
            <v>57</v>
          </cell>
          <cell r="F1269">
            <v>57</v>
          </cell>
          <cell r="G1269">
            <v>57</v>
          </cell>
        </row>
        <row r="1270">
          <cell r="B1270">
            <v>27868</v>
          </cell>
          <cell r="C1270">
            <v>56</v>
          </cell>
          <cell r="D1270">
            <v>56</v>
          </cell>
          <cell r="E1270">
            <v>56</v>
          </cell>
          <cell r="F1270">
            <v>56</v>
          </cell>
          <cell r="G1270">
            <v>56</v>
          </cell>
        </row>
        <row r="1271">
          <cell r="B1271">
            <v>27869</v>
          </cell>
          <cell r="C1271">
            <v>39</v>
          </cell>
          <cell r="D1271">
            <v>39</v>
          </cell>
          <cell r="E1271">
            <v>39</v>
          </cell>
          <cell r="F1271">
            <v>39</v>
          </cell>
          <cell r="G1271">
            <v>39</v>
          </cell>
        </row>
        <row r="1272">
          <cell r="B1272">
            <v>27870</v>
          </cell>
          <cell r="C1272">
            <v>57</v>
          </cell>
          <cell r="D1272">
            <v>57</v>
          </cell>
          <cell r="E1272">
            <v>57</v>
          </cell>
          <cell r="F1272">
            <v>57</v>
          </cell>
          <cell r="G1272">
            <v>57</v>
          </cell>
        </row>
        <row r="1273">
          <cell r="B1273">
            <v>27875</v>
          </cell>
          <cell r="C1273">
            <v>58</v>
          </cell>
          <cell r="D1273">
            <v>58</v>
          </cell>
          <cell r="E1273">
            <v>58</v>
          </cell>
          <cell r="F1273">
            <v>58</v>
          </cell>
          <cell r="G1273">
            <v>58</v>
          </cell>
        </row>
        <row r="1274">
          <cell r="B1274">
            <v>27877</v>
          </cell>
          <cell r="C1274">
            <v>58</v>
          </cell>
          <cell r="D1274">
            <v>58</v>
          </cell>
          <cell r="E1274">
            <v>58</v>
          </cell>
          <cell r="F1274">
            <v>58</v>
          </cell>
          <cell r="G1274">
            <v>58</v>
          </cell>
        </row>
        <row r="1275">
          <cell r="B1275">
            <v>27878</v>
          </cell>
          <cell r="C1275">
            <v>58</v>
          </cell>
          <cell r="D1275">
            <v>58</v>
          </cell>
          <cell r="E1275">
            <v>58</v>
          </cell>
          <cell r="F1275">
            <v>58</v>
          </cell>
          <cell r="G1275">
            <v>58</v>
          </cell>
        </row>
        <row r="1276">
          <cell r="B1276">
            <v>27880</v>
          </cell>
          <cell r="C1276">
            <v>58</v>
          </cell>
          <cell r="D1276">
            <v>58</v>
          </cell>
          <cell r="E1276">
            <v>58</v>
          </cell>
          <cell r="F1276">
            <v>58</v>
          </cell>
          <cell r="G1276">
            <v>58</v>
          </cell>
        </row>
        <row r="1277">
          <cell r="B1277">
            <v>27883</v>
          </cell>
          <cell r="C1277">
            <v>58</v>
          </cell>
          <cell r="D1277">
            <v>58</v>
          </cell>
          <cell r="E1277">
            <v>58</v>
          </cell>
          <cell r="F1277">
            <v>58</v>
          </cell>
          <cell r="G1277">
            <v>58</v>
          </cell>
        </row>
        <row r="1278">
          <cell r="B1278">
            <v>27884</v>
          </cell>
          <cell r="C1278">
            <v>58</v>
          </cell>
          <cell r="D1278">
            <v>58</v>
          </cell>
          <cell r="E1278">
            <v>58</v>
          </cell>
          <cell r="F1278">
            <v>58</v>
          </cell>
          <cell r="G1278">
            <v>58</v>
          </cell>
        </row>
        <row r="1279">
          <cell r="B1279">
            <v>27887</v>
          </cell>
          <cell r="C1279">
            <v>58</v>
          </cell>
          <cell r="D1279">
            <v>58</v>
          </cell>
          <cell r="E1279">
            <v>58</v>
          </cell>
          <cell r="F1279">
            <v>58</v>
          </cell>
          <cell r="G1279">
            <v>58</v>
          </cell>
        </row>
        <row r="1280">
          <cell r="B1280">
            <v>27888</v>
          </cell>
          <cell r="C1280">
            <v>58</v>
          </cell>
          <cell r="D1280">
            <v>58</v>
          </cell>
          <cell r="E1280">
            <v>58</v>
          </cell>
          <cell r="F1280">
            <v>58</v>
          </cell>
          <cell r="G1280">
            <v>58</v>
          </cell>
        </row>
        <row r="1281">
          <cell r="B1281">
            <v>27893</v>
          </cell>
          <cell r="C1281">
            <v>57</v>
          </cell>
          <cell r="D1281">
            <v>56</v>
          </cell>
          <cell r="E1281">
            <v>56</v>
          </cell>
          <cell r="F1281">
            <v>57</v>
          </cell>
          <cell r="G1281">
            <v>57</v>
          </cell>
        </row>
        <row r="1282">
          <cell r="B1282">
            <v>27894</v>
          </cell>
          <cell r="C1282">
            <v>57</v>
          </cell>
          <cell r="D1282">
            <v>56</v>
          </cell>
          <cell r="E1282">
            <v>57</v>
          </cell>
          <cell r="F1282">
            <v>57</v>
          </cell>
          <cell r="G1282">
            <v>57</v>
          </cell>
        </row>
        <row r="1283">
          <cell r="B1283">
            <v>27898</v>
          </cell>
          <cell r="C1283">
            <v>57</v>
          </cell>
          <cell r="D1283">
            <v>57</v>
          </cell>
          <cell r="E1283">
            <v>57</v>
          </cell>
          <cell r="F1283">
            <v>57</v>
          </cell>
          <cell r="G1283">
            <v>57</v>
          </cell>
        </row>
        <row r="1284">
          <cell r="B1284">
            <v>27901</v>
          </cell>
          <cell r="C1284">
            <v>58</v>
          </cell>
          <cell r="D1284">
            <v>58</v>
          </cell>
          <cell r="E1284">
            <v>58</v>
          </cell>
          <cell r="F1284">
            <v>57</v>
          </cell>
          <cell r="G1284">
            <v>58</v>
          </cell>
        </row>
        <row r="1285">
          <cell r="B1285">
            <v>27902</v>
          </cell>
          <cell r="C1285">
            <v>58</v>
          </cell>
          <cell r="D1285">
            <v>58</v>
          </cell>
          <cell r="E1285">
            <v>58</v>
          </cell>
          <cell r="F1285">
            <v>57</v>
          </cell>
          <cell r="G1285">
            <v>58</v>
          </cell>
        </row>
        <row r="1286">
          <cell r="B1286">
            <v>27903</v>
          </cell>
          <cell r="C1286">
            <v>58</v>
          </cell>
          <cell r="D1286">
            <v>57</v>
          </cell>
          <cell r="E1286">
            <v>58</v>
          </cell>
          <cell r="F1286">
            <v>58</v>
          </cell>
          <cell r="G1286">
            <v>58</v>
          </cell>
        </row>
        <row r="1287">
          <cell r="B1287">
            <v>27914</v>
          </cell>
          <cell r="C1287">
            <v>58</v>
          </cell>
          <cell r="D1287">
            <v>54</v>
          </cell>
          <cell r="E1287">
            <v>57</v>
          </cell>
          <cell r="F1287">
            <v>57</v>
          </cell>
          <cell r="G1287">
            <v>58</v>
          </cell>
        </row>
        <row r="1288">
          <cell r="B1288">
            <v>27915</v>
          </cell>
          <cell r="C1288">
            <v>58</v>
          </cell>
          <cell r="D1288">
            <v>58</v>
          </cell>
          <cell r="E1288">
            <v>58</v>
          </cell>
          <cell r="F1288">
            <v>54</v>
          </cell>
          <cell r="G1288">
            <v>58</v>
          </cell>
        </row>
        <row r="1289">
          <cell r="B1289">
            <v>27916</v>
          </cell>
          <cell r="C1289">
            <v>58</v>
          </cell>
          <cell r="D1289">
            <v>50</v>
          </cell>
          <cell r="E1289">
            <v>56</v>
          </cell>
          <cell r="F1289">
            <v>57</v>
          </cell>
          <cell r="G1289">
            <v>58</v>
          </cell>
        </row>
        <row r="1290">
          <cell r="B1290">
            <v>27918</v>
          </cell>
          <cell r="C1290">
            <v>58</v>
          </cell>
          <cell r="D1290">
            <v>58</v>
          </cell>
          <cell r="E1290">
            <v>58</v>
          </cell>
          <cell r="F1290">
            <v>55</v>
          </cell>
          <cell r="G1290">
            <v>58</v>
          </cell>
        </row>
        <row r="1291">
          <cell r="B1291">
            <v>27919</v>
          </cell>
          <cell r="C1291">
            <v>58</v>
          </cell>
          <cell r="D1291">
            <v>52</v>
          </cell>
          <cell r="E1291">
            <v>57</v>
          </cell>
          <cell r="F1291">
            <v>57</v>
          </cell>
          <cell r="G1291">
            <v>58</v>
          </cell>
        </row>
        <row r="1292">
          <cell r="B1292">
            <v>27921</v>
          </cell>
          <cell r="C1292">
            <v>58</v>
          </cell>
          <cell r="D1292">
            <v>49</v>
          </cell>
          <cell r="E1292">
            <v>56</v>
          </cell>
          <cell r="F1292">
            <v>57</v>
          </cell>
          <cell r="G1292">
            <v>58</v>
          </cell>
        </row>
        <row r="1293">
          <cell r="B1293">
            <v>27923</v>
          </cell>
          <cell r="C1293">
            <v>58</v>
          </cell>
          <cell r="D1293">
            <v>57</v>
          </cell>
          <cell r="E1293">
            <v>58</v>
          </cell>
          <cell r="F1293">
            <v>53</v>
          </cell>
          <cell r="G1293">
            <v>58</v>
          </cell>
        </row>
        <row r="1294">
          <cell r="B1294">
            <v>27924</v>
          </cell>
          <cell r="C1294">
            <v>58</v>
          </cell>
          <cell r="D1294">
            <v>57</v>
          </cell>
          <cell r="E1294">
            <v>58</v>
          </cell>
          <cell r="F1294">
            <v>54</v>
          </cell>
          <cell r="G1294">
            <v>58</v>
          </cell>
        </row>
        <row r="1295">
          <cell r="B1295">
            <v>27925</v>
          </cell>
          <cell r="C1295">
            <v>58</v>
          </cell>
          <cell r="D1295">
            <v>49</v>
          </cell>
          <cell r="E1295">
            <v>56</v>
          </cell>
          <cell r="F1295">
            <v>57</v>
          </cell>
          <cell r="G1295">
            <v>58</v>
          </cell>
        </row>
        <row r="1296">
          <cell r="B1296">
            <v>27928</v>
          </cell>
          <cell r="C1296">
            <v>58</v>
          </cell>
          <cell r="D1296">
            <v>57</v>
          </cell>
          <cell r="E1296">
            <v>57</v>
          </cell>
          <cell r="F1296">
            <v>50</v>
          </cell>
          <cell r="G1296">
            <v>58</v>
          </cell>
        </row>
        <row r="1297">
          <cell r="B1297">
            <v>27929</v>
          </cell>
          <cell r="C1297">
            <v>58</v>
          </cell>
          <cell r="D1297">
            <v>45</v>
          </cell>
          <cell r="E1297">
            <v>55</v>
          </cell>
          <cell r="F1297">
            <v>57</v>
          </cell>
          <cell r="G1297">
            <v>58</v>
          </cell>
        </row>
        <row r="1298">
          <cell r="B1298">
            <v>27930</v>
          </cell>
          <cell r="C1298">
            <v>58</v>
          </cell>
          <cell r="D1298">
            <v>57</v>
          </cell>
          <cell r="E1298">
            <v>57</v>
          </cell>
          <cell r="F1298">
            <v>51</v>
          </cell>
          <cell r="G1298">
            <v>58</v>
          </cell>
        </row>
        <row r="1299">
          <cell r="B1299">
            <v>27931</v>
          </cell>
          <cell r="C1299">
            <v>58</v>
          </cell>
          <cell r="D1299">
            <v>45</v>
          </cell>
          <cell r="E1299">
            <v>55</v>
          </cell>
          <cell r="F1299">
            <v>57</v>
          </cell>
          <cell r="G1299">
            <v>58</v>
          </cell>
        </row>
        <row r="1300">
          <cell r="B1300">
            <v>27933</v>
          </cell>
          <cell r="C1300">
            <v>58</v>
          </cell>
          <cell r="D1300">
            <v>40</v>
          </cell>
          <cell r="E1300">
            <v>53</v>
          </cell>
          <cell r="F1300">
            <v>56</v>
          </cell>
          <cell r="G1300">
            <v>58</v>
          </cell>
        </row>
        <row r="1301">
          <cell r="B1301">
            <v>27934</v>
          </cell>
          <cell r="C1301">
            <v>58</v>
          </cell>
          <cell r="D1301">
            <v>56</v>
          </cell>
          <cell r="E1301">
            <v>57</v>
          </cell>
          <cell r="F1301">
            <v>48</v>
          </cell>
          <cell r="G1301">
            <v>58</v>
          </cell>
        </row>
        <row r="1302">
          <cell r="B1302">
            <v>27936</v>
          </cell>
          <cell r="C1302">
            <v>58</v>
          </cell>
          <cell r="D1302">
            <v>43</v>
          </cell>
          <cell r="E1302">
            <v>55</v>
          </cell>
          <cell r="F1302">
            <v>56</v>
          </cell>
          <cell r="G1302">
            <v>58</v>
          </cell>
        </row>
        <row r="1303">
          <cell r="B1303">
            <v>27937</v>
          </cell>
          <cell r="C1303">
            <v>58</v>
          </cell>
          <cell r="D1303">
            <v>56</v>
          </cell>
          <cell r="E1303">
            <v>57</v>
          </cell>
          <cell r="F1303">
            <v>50</v>
          </cell>
          <cell r="G1303">
            <v>58</v>
          </cell>
        </row>
        <row r="1304">
          <cell r="B1304">
            <v>27940</v>
          </cell>
          <cell r="C1304">
            <v>58</v>
          </cell>
          <cell r="D1304">
            <v>56</v>
          </cell>
          <cell r="E1304">
            <v>57</v>
          </cell>
          <cell r="F1304">
            <v>46</v>
          </cell>
          <cell r="G1304">
            <v>58</v>
          </cell>
        </row>
        <row r="1305">
          <cell r="B1305">
            <v>27941</v>
          </cell>
          <cell r="C1305">
            <v>58</v>
          </cell>
          <cell r="D1305">
            <v>37</v>
          </cell>
          <cell r="E1305">
            <v>53</v>
          </cell>
          <cell r="F1305">
            <v>55</v>
          </cell>
          <cell r="G1305">
            <v>58</v>
          </cell>
        </row>
        <row r="1306">
          <cell r="B1306">
            <v>27942</v>
          </cell>
          <cell r="C1306">
            <v>57</v>
          </cell>
          <cell r="D1306">
            <v>55</v>
          </cell>
          <cell r="E1306">
            <v>56</v>
          </cell>
          <cell r="F1306">
            <v>47</v>
          </cell>
          <cell r="G1306">
            <v>57</v>
          </cell>
        </row>
        <row r="1307">
          <cell r="B1307">
            <v>27943</v>
          </cell>
          <cell r="C1307">
            <v>58</v>
          </cell>
          <cell r="D1307">
            <v>40</v>
          </cell>
          <cell r="E1307">
            <v>54</v>
          </cell>
          <cell r="F1307">
            <v>55</v>
          </cell>
          <cell r="G1307">
            <v>58</v>
          </cell>
        </row>
        <row r="1308">
          <cell r="B1308">
            <v>27945</v>
          </cell>
          <cell r="C1308">
            <v>57</v>
          </cell>
          <cell r="D1308">
            <v>52</v>
          </cell>
          <cell r="E1308">
            <v>54</v>
          </cell>
          <cell r="F1308">
            <v>41</v>
          </cell>
          <cell r="G1308">
            <v>57</v>
          </cell>
        </row>
        <row r="1309">
          <cell r="B1309">
            <v>27946</v>
          </cell>
          <cell r="C1309">
            <v>58</v>
          </cell>
          <cell r="D1309">
            <v>34</v>
          </cell>
          <cell r="E1309">
            <v>51</v>
          </cell>
          <cell r="F1309">
            <v>53</v>
          </cell>
          <cell r="G1309">
            <v>58</v>
          </cell>
        </row>
        <row r="1310">
          <cell r="B1310">
            <v>27948</v>
          </cell>
          <cell r="C1310">
            <v>58</v>
          </cell>
          <cell r="D1310">
            <v>44</v>
          </cell>
          <cell r="E1310">
            <v>56</v>
          </cell>
          <cell r="F1310">
            <v>57</v>
          </cell>
          <cell r="G1310">
            <v>58</v>
          </cell>
        </row>
        <row r="1311">
          <cell r="B1311">
            <v>27951</v>
          </cell>
          <cell r="C1311">
            <v>57</v>
          </cell>
          <cell r="D1311">
            <v>57</v>
          </cell>
          <cell r="E1311">
            <v>57</v>
          </cell>
          <cell r="F1311">
            <v>50</v>
          </cell>
          <cell r="G1311">
            <v>57</v>
          </cell>
        </row>
        <row r="1312">
          <cell r="B1312">
            <v>27952</v>
          </cell>
          <cell r="C1312">
            <v>58</v>
          </cell>
          <cell r="D1312">
            <v>53</v>
          </cell>
          <cell r="E1312">
            <v>55</v>
          </cell>
          <cell r="F1312">
            <v>43</v>
          </cell>
          <cell r="G1312">
            <v>58</v>
          </cell>
        </row>
        <row r="1313">
          <cell r="B1313">
            <v>27956</v>
          </cell>
          <cell r="C1313">
            <v>58</v>
          </cell>
          <cell r="D1313">
            <v>57</v>
          </cell>
          <cell r="E1313">
            <v>57</v>
          </cell>
          <cell r="F1313">
            <v>57</v>
          </cell>
          <cell r="G1313">
            <v>58</v>
          </cell>
        </row>
        <row r="1314">
          <cell r="B1314">
            <v>27957</v>
          </cell>
          <cell r="C1314">
            <v>57</v>
          </cell>
          <cell r="D1314">
            <v>54</v>
          </cell>
          <cell r="E1314">
            <v>57</v>
          </cell>
          <cell r="F1314">
            <v>57</v>
          </cell>
          <cell r="G1314">
            <v>57</v>
          </cell>
        </row>
        <row r="1315">
          <cell r="B1315">
            <v>27959</v>
          </cell>
          <cell r="C1315">
            <v>58</v>
          </cell>
          <cell r="D1315">
            <v>57</v>
          </cell>
          <cell r="E1315">
            <v>57</v>
          </cell>
          <cell r="F1315">
            <v>56</v>
          </cell>
          <cell r="G1315">
            <v>58</v>
          </cell>
        </row>
        <row r="1316">
          <cell r="B1316">
            <v>27962</v>
          </cell>
          <cell r="C1316">
            <v>57</v>
          </cell>
          <cell r="D1316">
            <v>53</v>
          </cell>
          <cell r="E1316">
            <v>57</v>
          </cell>
          <cell r="F1316">
            <v>57</v>
          </cell>
          <cell r="G1316">
            <v>57</v>
          </cell>
        </row>
        <row r="1317">
          <cell r="B1317">
            <v>27963</v>
          </cell>
          <cell r="C1317">
            <v>57</v>
          </cell>
          <cell r="D1317">
            <v>57</v>
          </cell>
          <cell r="E1317">
            <v>57</v>
          </cell>
          <cell r="F1317">
            <v>54</v>
          </cell>
          <cell r="G1317">
            <v>57</v>
          </cell>
        </row>
        <row r="1318">
          <cell r="B1318">
            <v>27964</v>
          </cell>
          <cell r="C1318">
            <v>57</v>
          </cell>
          <cell r="D1318">
            <v>47</v>
          </cell>
          <cell r="E1318">
            <v>56</v>
          </cell>
          <cell r="F1318">
            <v>57</v>
          </cell>
          <cell r="G1318">
            <v>57</v>
          </cell>
        </row>
        <row r="1319">
          <cell r="B1319">
            <v>27972</v>
          </cell>
          <cell r="C1319">
            <v>57</v>
          </cell>
          <cell r="D1319">
            <v>54</v>
          </cell>
          <cell r="E1319">
            <v>57</v>
          </cell>
          <cell r="F1319">
            <v>57</v>
          </cell>
          <cell r="G1319">
            <v>57</v>
          </cell>
        </row>
        <row r="1320">
          <cell r="B1320">
            <v>27974</v>
          </cell>
          <cell r="C1320">
            <v>58</v>
          </cell>
          <cell r="D1320">
            <v>58</v>
          </cell>
          <cell r="E1320">
            <v>58</v>
          </cell>
          <cell r="F1320">
            <v>57</v>
          </cell>
          <cell r="G1320">
            <v>58</v>
          </cell>
        </row>
        <row r="1321">
          <cell r="B1321">
            <v>27976</v>
          </cell>
          <cell r="C1321">
            <v>57</v>
          </cell>
          <cell r="D1321">
            <v>57</v>
          </cell>
          <cell r="E1321">
            <v>57</v>
          </cell>
          <cell r="F1321">
            <v>56</v>
          </cell>
          <cell r="G1321">
            <v>57</v>
          </cell>
        </row>
        <row r="1322">
          <cell r="B1322">
            <v>27979</v>
          </cell>
          <cell r="C1322">
            <v>58</v>
          </cell>
          <cell r="D1322">
            <v>56</v>
          </cell>
          <cell r="E1322">
            <v>58</v>
          </cell>
          <cell r="F1322">
            <v>58</v>
          </cell>
          <cell r="G1322">
            <v>58</v>
          </cell>
        </row>
        <row r="1323">
          <cell r="B1323">
            <v>27980</v>
          </cell>
          <cell r="C1323">
            <v>53</v>
          </cell>
          <cell r="D1323">
            <v>44</v>
          </cell>
          <cell r="E1323">
            <v>53</v>
          </cell>
          <cell r="F1323">
            <v>53</v>
          </cell>
          <cell r="G1323">
            <v>53</v>
          </cell>
        </row>
        <row r="1324">
          <cell r="B1324">
            <v>27981</v>
          </cell>
          <cell r="C1324">
            <v>53</v>
          </cell>
          <cell r="D1324">
            <v>42</v>
          </cell>
          <cell r="E1324">
            <v>52</v>
          </cell>
          <cell r="F1324">
            <v>53</v>
          </cell>
          <cell r="G1324">
            <v>53</v>
          </cell>
        </row>
        <row r="1325">
          <cell r="B1325">
            <v>27985</v>
          </cell>
          <cell r="C1325">
            <v>53</v>
          </cell>
          <cell r="D1325">
            <v>47</v>
          </cell>
          <cell r="E1325">
            <v>53</v>
          </cell>
          <cell r="F1325">
            <v>53</v>
          </cell>
          <cell r="G1325">
            <v>53</v>
          </cell>
        </row>
        <row r="1326">
          <cell r="B1326">
            <v>27987</v>
          </cell>
          <cell r="C1326">
            <v>53</v>
          </cell>
          <cell r="D1326">
            <v>44</v>
          </cell>
          <cell r="E1326">
            <v>53</v>
          </cell>
          <cell r="F1326">
            <v>53</v>
          </cell>
          <cell r="G1326">
            <v>53</v>
          </cell>
        </row>
        <row r="1327">
          <cell r="B1327">
            <v>27988</v>
          </cell>
          <cell r="C1327">
            <v>53</v>
          </cell>
          <cell r="D1327">
            <v>47</v>
          </cell>
          <cell r="E1327">
            <v>52</v>
          </cell>
          <cell r="F1327">
            <v>53</v>
          </cell>
          <cell r="G1327">
            <v>53</v>
          </cell>
        </row>
        <row r="1328">
          <cell r="B1328">
            <v>27989</v>
          </cell>
          <cell r="C1328">
            <v>54</v>
          </cell>
          <cell r="D1328">
            <v>53</v>
          </cell>
          <cell r="E1328">
            <v>53</v>
          </cell>
          <cell r="F1328">
            <v>49</v>
          </cell>
          <cell r="G1328">
            <v>54</v>
          </cell>
        </row>
        <row r="1329">
          <cell r="B1329">
            <v>27993</v>
          </cell>
          <cell r="C1329">
            <v>54</v>
          </cell>
          <cell r="D1329">
            <v>53</v>
          </cell>
          <cell r="E1329">
            <v>53</v>
          </cell>
          <cell r="F1329">
            <v>51</v>
          </cell>
          <cell r="G1329">
            <v>54</v>
          </cell>
        </row>
        <row r="1330">
          <cell r="B1330">
            <v>27998</v>
          </cell>
          <cell r="C1330">
            <v>53</v>
          </cell>
          <cell r="D1330">
            <v>48</v>
          </cell>
          <cell r="E1330">
            <v>52</v>
          </cell>
          <cell r="F1330">
            <v>53</v>
          </cell>
          <cell r="G1330">
            <v>53</v>
          </cell>
        </row>
        <row r="1331">
          <cell r="B1331">
            <v>28000</v>
          </cell>
          <cell r="C1331">
            <v>53</v>
          </cell>
          <cell r="D1331">
            <v>45</v>
          </cell>
          <cell r="E1331">
            <v>52</v>
          </cell>
          <cell r="F1331">
            <v>52</v>
          </cell>
          <cell r="G1331">
            <v>53</v>
          </cell>
        </row>
        <row r="1332">
          <cell r="B1332">
            <v>28002</v>
          </cell>
          <cell r="C1332">
            <v>53</v>
          </cell>
          <cell r="D1332">
            <v>53</v>
          </cell>
          <cell r="E1332">
            <v>53</v>
          </cell>
          <cell r="F1332">
            <v>46</v>
          </cell>
          <cell r="G1332">
            <v>53</v>
          </cell>
        </row>
        <row r="1333">
          <cell r="B1333">
            <v>28007</v>
          </cell>
          <cell r="C1333">
            <v>53</v>
          </cell>
          <cell r="D1333">
            <v>47</v>
          </cell>
          <cell r="E1333">
            <v>52</v>
          </cell>
          <cell r="F1333">
            <v>52</v>
          </cell>
          <cell r="G1333">
            <v>53</v>
          </cell>
        </row>
        <row r="1334">
          <cell r="B1334">
            <v>28011</v>
          </cell>
          <cell r="C1334">
            <v>53</v>
          </cell>
          <cell r="D1334">
            <v>45</v>
          </cell>
          <cell r="E1334">
            <v>51</v>
          </cell>
          <cell r="F1334">
            <v>52</v>
          </cell>
          <cell r="G1334">
            <v>53</v>
          </cell>
        </row>
        <row r="1335">
          <cell r="B1335">
            <v>28012</v>
          </cell>
          <cell r="C1335">
            <v>53</v>
          </cell>
          <cell r="D1335">
            <v>52</v>
          </cell>
          <cell r="E1335">
            <v>52</v>
          </cell>
          <cell r="F1335">
            <v>46</v>
          </cell>
          <cell r="G1335">
            <v>53</v>
          </cell>
        </row>
        <row r="1336">
          <cell r="B1336">
            <v>28013</v>
          </cell>
          <cell r="C1336">
            <v>53</v>
          </cell>
          <cell r="D1336">
            <v>52</v>
          </cell>
          <cell r="E1336">
            <v>52</v>
          </cell>
          <cell r="F1336">
            <v>47</v>
          </cell>
          <cell r="G1336">
            <v>53</v>
          </cell>
        </row>
        <row r="1337">
          <cell r="B1337">
            <v>28016</v>
          </cell>
          <cell r="C1337">
            <v>57</v>
          </cell>
          <cell r="D1337">
            <v>54</v>
          </cell>
          <cell r="E1337">
            <v>56</v>
          </cell>
          <cell r="F1337">
            <v>57</v>
          </cell>
          <cell r="G1337">
            <v>57</v>
          </cell>
        </row>
        <row r="1338">
          <cell r="B1338">
            <v>28073</v>
          </cell>
          <cell r="C1338">
            <v>58</v>
          </cell>
          <cell r="D1338">
            <v>55</v>
          </cell>
          <cell r="E1338">
            <v>57</v>
          </cell>
          <cell r="F1338">
            <v>54</v>
          </cell>
          <cell r="G1338">
            <v>58</v>
          </cell>
        </row>
        <row r="1339">
          <cell r="B1339">
            <v>28084</v>
          </cell>
          <cell r="C1339">
            <v>58</v>
          </cell>
          <cell r="D1339">
            <v>55</v>
          </cell>
          <cell r="E1339">
            <v>57</v>
          </cell>
          <cell r="F1339">
            <v>57</v>
          </cell>
          <cell r="G1339">
            <v>58</v>
          </cell>
        </row>
        <row r="1340">
          <cell r="B1340">
            <v>28085</v>
          </cell>
          <cell r="C1340">
            <v>56</v>
          </cell>
          <cell r="D1340">
            <v>56</v>
          </cell>
          <cell r="E1340">
            <v>56</v>
          </cell>
          <cell r="F1340">
            <v>56</v>
          </cell>
          <cell r="G1340">
            <v>56</v>
          </cell>
        </row>
        <row r="1341">
          <cell r="B1341">
            <v>28086</v>
          </cell>
          <cell r="C1341">
            <v>58</v>
          </cell>
          <cell r="D1341">
            <v>56</v>
          </cell>
          <cell r="E1341">
            <v>57</v>
          </cell>
          <cell r="F1341">
            <v>57</v>
          </cell>
          <cell r="G1341">
            <v>58</v>
          </cell>
        </row>
        <row r="1342">
          <cell r="B1342">
            <v>28087</v>
          </cell>
          <cell r="C1342">
            <v>57</v>
          </cell>
          <cell r="D1342">
            <v>10</v>
          </cell>
          <cell r="E1342">
            <v>25</v>
          </cell>
          <cell r="F1342">
            <v>30</v>
          </cell>
          <cell r="G1342">
            <v>57</v>
          </cell>
        </row>
        <row r="1343">
          <cell r="B1343">
            <v>28093</v>
          </cell>
          <cell r="C1343">
            <v>62</v>
          </cell>
          <cell r="D1343">
            <v>61</v>
          </cell>
          <cell r="E1343">
            <v>61</v>
          </cell>
          <cell r="F1343">
            <v>59</v>
          </cell>
          <cell r="G1343">
            <v>62</v>
          </cell>
        </row>
        <row r="1344">
          <cell r="B1344">
            <v>28096</v>
          </cell>
          <cell r="C1344">
            <v>62</v>
          </cell>
          <cell r="D1344">
            <v>61</v>
          </cell>
          <cell r="E1344">
            <v>61</v>
          </cell>
          <cell r="F1344">
            <v>55</v>
          </cell>
          <cell r="G1344">
            <v>62</v>
          </cell>
        </row>
        <row r="1345">
          <cell r="B1345">
            <v>28106</v>
          </cell>
          <cell r="C1345">
            <v>61</v>
          </cell>
          <cell r="D1345">
            <v>61</v>
          </cell>
          <cell r="E1345">
            <v>61</v>
          </cell>
          <cell r="F1345">
            <v>52</v>
          </cell>
          <cell r="G1345">
            <v>61</v>
          </cell>
        </row>
        <row r="1346">
          <cell r="B1346">
            <v>28118</v>
          </cell>
          <cell r="C1346">
            <v>58</v>
          </cell>
          <cell r="D1346">
            <v>39</v>
          </cell>
          <cell r="E1346">
            <v>54</v>
          </cell>
          <cell r="F1346">
            <v>57</v>
          </cell>
          <cell r="G1346">
            <v>58</v>
          </cell>
        </row>
        <row r="1347">
          <cell r="B1347">
            <v>28119</v>
          </cell>
          <cell r="C1347">
            <v>58</v>
          </cell>
          <cell r="D1347">
            <v>54</v>
          </cell>
          <cell r="E1347">
            <v>51</v>
          </cell>
          <cell r="F1347">
            <v>36</v>
          </cell>
          <cell r="G1347">
            <v>58</v>
          </cell>
        </row>
        <row r="1348">
          <cell r="B1348">
            <v>28120</v>
          </cell>
          <cell r="C1348">
            <v>58</v>
          </cell>
          <cell r="D1348">
            <v>37</v>
          </cell>
          <cell r="E1348">
            <v>51</v>
          </cell>
          <cell r="F1348">
            <v>56</v>
          </cell>
          <cell r="G1348">
            <v>58</v>
          </cell>
        </row>
        <row r="1349">
          <cell r="B1349">
            <v>28123</v>
          </cell>
          <cell r="C1349">
            <v>58</v>
          </cell>
          <cell r="D1349">
            <v>56</v>
          </cell>
          <cell r="E1349">
            <v>55</v>
          </cell>
          <cell r="F1349">
            <v>43</v>
          </cell>
          <cell r="G1349">
            <v>58</v>
          </cell>
        </row>
        <row r="1350">
          <cell r="B1350">
            <v>28124</v>
          </cell>
          <cell r="C1350">
            <v>58</v>
          </cell>
          <cell r="D1350">
            <v>43</v>
          </cell>
          <cell r="E1350">
            <v>55</v>
          </cell>
          <cell r="F1350">
            <v>57</v>
          </cell>
          <cell r="G1350">
            <v>58</v>
          </cell>
        </row>
        <row r="1351">
          <cell r="B1351">
            <v>28126</v>
          </cell>
          <cell r="C1351">
            <v>58</v>
          </cell>
          <cell r="D1351">
            <v>48</v>
          </cell>
          <cell r="E1351">
            <v>56</v>
          </cell>
          <cell r="F1351">
            <v>57</v>
          </cell>
          <cell r="G1351">
            <v>58</v>
          </cell>
        </row>
        <row r="1352">
          <cell r="B1352">
            <v>28127</v>
          </cell>
          <cell r="C1352">
            <v>58</v>
          </cell>
          <cell r="D1352">
            <v>57</v>
          </cell>
          <cell r="E1352">
            <v>56</v>
          </cell>
          <cell r="F1352">
            <v>47</v>
          </cell>
          <cell r="G1352">
            <v>58</v>
          </cell>
        </row>
        <row r="1353">
          <cell r="B1353">
            <v>28143</v>
          </cell>
          <cell r="C1353">
            <v>58</v>
          </cell>
          <cell r="D1353">
            <v>57</v>
          </cell>
          <cell r="E1353">
            <v>55</v>
          </cell>
          <cell r="F1353">
            <v>49</v>
          </cell>
          <cell r="G1353">
            <v>58</v>
          </cell>
        </row>
        <row r="1354">
          <cell r="B1354">
            <v>28144</v>
          </cell>
          <cell r="C1354">
            <v>57</v>
          </cell>
          <cell r="D1354">
            <v>55</v>
          </cell>
          <cell r="E1354">
            <v>57</v>
          </cell>
          <cell r="F1354">
            <v>57</v>
          </cell>
          <cell r="G1354">
            <v>57</v>
          </cell>
        </row>
        <row r="1355">
          <cell r="B1355">
            <v>28167</v>
          </cell>
          <cell r="C1355">
            <v>57</v>
          </cell>
          <cell r="D1355">
            <v>57</v>
          </cell>
          <cell r="E1355">
            <v>57</v>
          </cell>
          <cell r="F1355">
            <v>57</v>
          </cell>
          <cell r="G1355">
            <v>57</v>
          </cell>
        </row>
        <row r="1356">
          <cell r="B1356">
            <v>28178</v>
          </cell>
          <cell r="C1356">
            <v>58</v>
          </cell>
          <cell r="D1356">
            <v>53</v>
          </cell>
          <cell r="E1356">
            <v>56</v>
          </cell>
          <cell r="F1356">
            <v>57</v>
          </cell>
          <cell r="G1356">
            <v>58</v>
          </cell>
        </row>
        <row r="1357">
          <cell r="B1357">
            <v>28179</v>
          </cell>
          <cell r="C1357">
            <v>57</v>
          </cell>
          <cell r="D1357">
            <v>57</v>
          </cell>
          <cell r="E1357">
            <v>57</v>
          </cell>
          <cell r="F1357">
            <v>54</v>
          </cell>
          <cell r="G1357">
            <v>57</v>
          </cell>
        </row>
        <row r="1358">
          <cell r="B1358">
            <v>28182</v>
          </cell>
          <cell r="C1358">
            <v>58</v>
          </cell>
          <cell r="D1358">
            <v>52</v>
          </cell>
          <cell r="E1358">
            <v>57</v>
          </cell>
          <cell r="F1358">
            <v>58</v>
          </cell>
          <cell r="G1358">
            <v>58</v>
          </cell>
        </row>
        <row r="1359">
          <cell r="B1359">
            <v>28184</v>
          </cell>
          <cell r="C1359">
            <v>58</v>
          </cell>
          <cell r="D1359">
            <v>57</v>
          </cell>
          <cell r="E1359">
            <v>57</v>
          </cell>
          <cell r="F1359">
            <v>55</v>
          </cell>
          <cell r="G1359">
            <v>58</v>
          </cell>
        </row>
        <row r="1360">
          <cell r="B1360">
            <v>28186</v>
          </cell>
          <cell r="C1360">
            <v>58</v>
          </cell>
          <cell r="D1360">
            <v>57</v>
          </cell>
          <cell r="E1360">
            <v>57</v>
          </cell>
          <cell r="F1360">
            <v>54</v>
          </cell>
          <cell r="G1360">
            <v>58</v>
          </cell>
        </row>
        <row r="1361">
          <cell r="B1361">
            <v>28188</v>
          </cell>
          <cell r="C1361">
            <v>58</v>
          </cell>
          <cell r="D1361">
            <v>50</v>
          </cell>
          <cell r="E1361">
            <v>56</v>
          </cell>
          <cell r="F1361">
            <v>58</v>
          </cell>
          <cell r="G1361">
            <v>58</v>
          </cell>
        </row>
        <row r="1362">
          <cell r="B1362">
            <v>28191</v>
          </cell>
          <cell r="C1362">
            <v>58</v>
          </cell>
          <cell r="D1362">
            <v>58</v>
          </cell>
          <cell r="E1362">
            <v>58</v>
          </cell>
          <cell r="F1362">
            <v>57</v>
          </cell>
          <cell r="G1362">
            <v>58</v>
          </cell>
        </row>
        <row r="1363">
          <cell r="B1363">
            <v>28193</v>
          </cell>
          <cell r="C1363">
            <v>58</v>
          </cell>
          <cell r="D1363">
            <v>42</v>
          </cell>
          <cell r="E1363">
            <v>57</v>
          </cell>
          <cell r="F1363">
            <v>57</v>
          </cell>
          <cell r="G1363">
            <v>58</v>
          </cell>
        </row>
        <row r="1364">
          <cell r="B1364">
            <v>28195</v>
          </cell>
          <cell r="C1364">
            <v>58</v>
          </cell>
          <cell r="D1364">
            <v>37</v>
          </cell>
          <cell r="E1364">
            <v>51</v>
          </cell>
          <cell r="F1364">
            <v>56</v>
          </cell>
          <cell r="G1364">
            <v>58</v>
          </cell>
        </row>
        <row r="1365">
          <cell r="B1365">
            <v>28197</v>
          </cell>
          <cell r="C1365">
            <v>58</v>
          </cell>
          <cell r="D1365">
            <v>37</v>
          </cell>
          <cell r="E1365">
            <v>51</v>
          </cell>
          <cell r="F1365">
            <v>56</v>
          </cell>
          <cell r="G1365">
            <v>58</v>
          </cell>
        </row>
        <row r="1366">
          <cell r="B1366">
            <v>28199</v>
          </cell>
          <cell r="C1366">
            <v>58</v>
          </cell>
          <cell r="D1366">
            <v>58</v>
          </cell>
          <cell r="E1366">
            <v>57</v>
          </cell>
          <cell r="F1366">
            <v>54</v>
          </cell>
          <cell r="G1366">
            <v>58</v>
          </cell>
        </row>
        <row r="1367">
          <cell r="B1367">
            <v>28200</v>
          </cell>
          <cell r="C1367">
            <v>58</v>
          </cell>
          <cell r="D1367">
            <v>47</v>
          </cell>
          <cell r="E1367">
            <v>57</v>
          </cell>
          <cell r="F1367">
            <v>58</v>
          </cell>
          <cell r="G1367">
            <v>58</v>
          </cell>
        </row>
        <row r="1368">
          <cell r="B1368">
            <v>28203</v>
          </cell>
          <cell r="C1368">
            <v>58</v>
          </cell>
          <cell r="D1368">
            <v>58</v>
          </cell>
          <cell r="E1368">
            <v>58</v>
          </cell>
          <cell r="F1368">
            <v>56</v>
          </cell>
          <cell r="G1368">
            <v>58</v>
          </cell>
        </row>
        <row r="1369">
          <cell r="B1369">
            <v>28205</v>
          </cell>
          <cell r="C1369">
            <v>58</v>
          </cell>
          <cell r="D1369">
            <v>56</v>
          </cell>
          <cell r="E1369">
            <v>58</v>
          </cell>
          <cell r="F1369">
            <v>58</v>
          </cell>
          <cell r="G1369">
            <v>58</v>
          </cell>
        </row>
        <row r="1370">
          <cell r="B1370">
            <v>28206</v>
          </cell>
          <cell r="C1370">
            <v>58</v>
          </cell>
          <cell r="D1370">
            <v>52</v>
          </cell>
          <cell r="E1370">
            <v>58</v>
          </cell>
          <cell r="F1370">
            <v>58</v>
          </cell>
          <cell r="G1370">
            <v>58</v>
          </cell>
        </row>
        <row r="1371">
          <cell r="B1371">
            <v>28208</v>
          </cell>
          <cell r="C1371">
            <v>58</v>
          </cell>
          <cell r="D1371">
            <v>58</v>
          </cell>
          <cell r="E1371">
            <v>58</v>
          </cell>
          <cell r="F1371">
            <v>56</v>
          </cell>
          <cell r="G1371">
            <v>58</v>
          </cell>
        </row>
        <row r="1372">
          <cell r="B1372">
            <v>28209</v>
          </cell>
          <cell r="C1372">
            <v>58</v>
          </cell>
          <cell r="D1372">
            <v>58</v>
          </cell>
          <cell r="E1372">
            <v>58</v>
          </cell>
          <cell r="F1372">
            <v>57</v>
          </cell>
          <cell r="G1372">
            <v>58</v>
          </cell>
        </row>
        <row r="1373">
          <cell r="B1373">
            <v>28211</v>
          </cell>
          <cell r="C1373">
            <v>58</v>
          </cell>
          <cell r="D1373">
            <v>57</v>
          </cell>
          <cell r="E1373">
            <v>58</v>
          </cell>
          <cell r="F1373">
            <v>58</v>
          </cell>
          <cell r="G1373">
            <v>58</v>
          </cell>
        </row>
        <row r="1374">
          <cell r="B1374">
            <v>28214</v>
          </cell>
          <cell r="C1374">
            <v>58</v>
          </cell>
          <cell r="D1374">
            <v>58</v>
          </cell>
          <cell r="E1374">
            <v>58</v>
          </cell>
          <cell r="F1374">
            <v>57</v>
          </cell>
          <cell r="G1374">
            <v>58</v>
          </cell>
        </row>
        <row r="1375">
          <cell r="B1375">
            <v>28215</v>
          </cell>
          <cell r="C1375">
            <v>62</v>
          </cell>
          <cell r="D1375">
            <v>57</v>
          </cell>
          <cell r="E1375">
            <v>62</v>
          </cell>
          <cell r="F1375">
            <v>62</v>
          </cell>
          <cell r="G1375">
            <v>62</v>
          </cell>
        </row>
        <row r="1376">
          <cell r="B1376">
            <v>28216</v>
          </cell>
          <cell r="C1376">
            <v>62</v>
          </cell>
          <cell r="D1376">
            <v>62</v>
          </cell>
          <cell r="E1376">
            <v>62</v>
          </cell>
          <cell r="F1376">
            <v>59</v>
          </cell>
          <cell r="G1376">
            <v>62</v>
          </cell>
        </row>
        <row r="1377">
          <cell r="B1377">
            <v>28219</v>
          </cell>
          <cell r="C1377">
            <v>62</v>
          </cell>
          <cell r="D1377">
            <v>60</v>
          </cell>
          <cell r="E1377">
            <v>62</v>
          </cell>
          <cell r="F1377">
            <v>62</v>
          </cell>
          <cell r="G1377">
            <v>62</v>
          </cell>
        </row>
        <row r="1378">
          <cell r="B1378">
            <v>28222</v>
          </cell>
          <cell r="C1378">
            <v>62</v>
          </cell>
          <cell r="D1378">
            <v>62</v>
          </cell>
          <cell r="E1378">
            <v>62</v>
          </cell>
          <cell r="F1378">
            <v>62</v>
          </cell>
          <cell r="G1378">
            <v>62</v>
          </cell>
        </row>
        <row r="1379">
          <cell r="B1379">
            <v>28223</v>
          </cell>
          <cell r="C1379">
            <v>62</v>
          </cell>
          <cell r="D1379">
            <v>60</v>
          </cell>
          <cell r="E1379">
            <v>62</v>
          </cell>
          <cell r="F1379">
            <v>62</v>
          </cell>
          <cell r="G1379">
            <v>62</v>
          </cell>
        </row>
        <row r="1380">
          <cell r="B1380">
            <v>28227</v>
          </cell>
          <cell r="C1380">
            <v>62</v>
          </cell>
          <cell r="D1380">
            <v>62</v>
          </cell>
          <cell r="E1380">
            <v>62</v>
          </cell>
          <cell r="F1380">
            <v>62</v>
          </cell>
          <cell r="G1380">
            <v>62</v>
          </cell>
        </row>
        <row r="1381">
          <cell r="B1381">
            <v>28229</v>
          </cell>
          <cell r="C1381">
            <v>62</v>
          </cell>
          <cell r="D1381">
            <v>62</v>
          </cell>
          <cell r="E1381">
            <v>62</v>
          </cell>
          <cell r="F1381">
            <v>62</v>
          </cell>
          <cell r="G1381">
            <v>62</v>
          </cell>
        </row>
        <row r="1382">
          <cell r="B1382">
            <v>28231</v>
          </cell>
          <cell r="C1382">
            <v>62</v>
          </cell>
          <cell r="D1382">
            <v>62</v>
          </cell>
          <cell r="E1382">
            <v>62</v>
          </cell>
          <cell r="F1382">
            <v>62</v>
          </cell>
          <cell r="G1382">
            <v>62</v>
          </cell>
        </row>
        <row r="1383">
          <cell r="B1383">
            <v>28232</v>
          </cell>
          <cell r="C1383">
            <v>62</v>
          </cell>
          <cell r="D1383">
            <v>62</v>
          </cell>
          <cell r="E1383">
            <v>62</v>
          </cell>
          <cell r="F1383">
            <v>62</v>
          </cell>
          <cell r="G1383">
            <v>62</v>
          </cell>
        </row>
        <row r="1384">
          <cell r="B1384">
            <v>28235</v>
          </cell>
          <cell r="C1384">
            <v>62</v>
          </cell>
          <cell r="D1384">
            <v>62</v>
          </cell>
          <cell r="E1384">
            <v>62</v>
          </cell>
          <cell r="F1384">
            <v>62</v>
          </cell>
          <cell r="G1384">
            <v>62</v>
          </cell>
        </row>
        <row r="1385">
          <cell r="B1385">
            <v>28237</v>
          </cell>
          <cell r="C1385">
            <v>62</v>
          </cell>
          <cell r="D1385">
            <v>62</v>
          </cell>
          <cell r="E1385">
            <v>62</v>
          </cell>
          <cell r="F1385">
            <v>62</v>
          </cell>
          <cell r="G1385">
            <v>62</v>
          </cell>
        </row>
        <row r="1386">
          <cell r="B1386">
            <v>28239</v>
          </cell>
          <cell r="C1386">
            <v>62</v>
          </cell>
          <cell r="D1386">
            <v>62</v>
          </cell>
          <cell r="E1386">
            <v>62</v>
          </cell>
          <cell r="F1386">
            <v>62</v>
          </cell>
          <cell r="G1386">
            <v>62</v>
          </cell>
        </row>
        <row r="1387">
          <cell r="B1387">
            <v>28240</v>
          </cell>
          <cell r="C1387">
            <v>62</v>
          </cell>
          <cell r="D1387">
            <v>62</v>
          </cell>
          <cell r="E1387">
            <v>62</v>
          </cell>
          <cell r="F1387">
            <v>62</v>
          </cell>
          <cell r="G1387">
            <v>62</v>
          </cell>
        </row>
        <row r="1388">
          <cell r="B1388">
            <v>28244</v>
          </cell>
          <cell r="C1388">
            <v>62</v>
          </cell>
          <cell r="D1388">
            <v>62</v>
          </cell>
          <cell r="E1388">
            <v>62</v>
          </cell>
          <cell r="F1388">
            <v>62</v>
          </cell>
          <cell r="G1388">
            <v>62</v>
          </cell>
        </row>
        <row r="1389">
          <cell r="B1389">
            <v>28245</v>
          </cell>
          <cell r="C1389">
            <v>62</v>
          </cell>
          <cell r="D1389">
            <v>62</v>
          </cell>
          <cell r="E1389">
            <v>62</v>
          </cell>
          <cell r="F1389">
            <v>62</v>
          </cell>
          <cell r="G1389">
            <v>62</v>
          </cell>
        </row>
        <row r="1390">
          <cell r="B1390">
            <v>28246</v>
          </cell>
          <cell r="C1390">
            <v>62</v>
          </cell>
          <cell r="D1390">
            <v>62</v>
          </cell>
          <cell r="E1390">
            <v>62</v>
          </cell>
          <cell r="F1390">
            <v>62</v>
          </cell>
          <cell r="G1390">
            <v>62</v>
          </cell>
        </row>
        <row r="1391">
          <cell r="B1391">
            <v>28247</v>
          </cell>
          <cell r="C1391">
            <v>62</v>
          </cell>
          <cell r="D1391">
            <v>62</v>
          </cell>
          <cell r="E1391">
            <v>62</v>
          </cell>
          <cell r="F1391">
            <v>62</v>
          </cell>
          <cell r="G1391">
            <v>62</v>
          </cell>
        </row>
        <row r="1392">
          <cell r="B1392">
            <v>28250</v>
          </cell>
          <cell r="C1392">
            <v>62</v>
          </cell>
          <cell r="D1392">
            <v>62</v>
          </cell>
          <cell r="E1392">
            <v>62</v>
          </cell>
          <cell r="F1392">
            <v>62</v>
          </cell>
          <cell r="G1392">
            <v>62</v>
          </cell>
        </row>
        <row r="1393">
          <cell r="B1393">
            <v>28253</v>
          </cell>
          <cell r="C1393">
            <v>62</v>
          </cell>
          <cell r="D1393">
            <v>62</v>
          </cell>
          <cell r="E1393">
            <v>62</v>
          </cell>
          <cell r="F1393">
            <v>62</v>
          </cell>
          <cell r="G1393">
            <v>62</v>
          </cell>
        </row>
        <row r="1394">
          <cell r="B1394">
            <v>28254</v>
          </cell>
          <cell r="C1394">
            <v>62</v>
          </cell>
          <cell r="D1394">
            <v>62</v>
          </cell>
          <cell r="E1394">
            <v>62</v>
          </cell>
          <cell r="F1394">
            <v>62</v>
          </cell>
          <cell r="G1394">
            <v>62</v>
          </cell>
        </row>
        <row r="1395">
          <cell r="B1395">
            <v>28257</v>
          </cell>
          <cell r="C1395">
            <v>62</v>
          </cell>
          <cell r="D1395">
            <v>62</v>
          </cell>
          <cell r="E1395">
            <v>62</v>
          </cell>
          <cell r="F1395">
            <v>62</v>
          </cell>
          <cell r="G1395">
            <v>62</v>
          </cell>
        </row>
        <row r="1396">
          <cell r="B1396">
            <v>28258</v>
          </cell>
          <cell r="C1396">
            <v>62</v>
          </cell>
          <cell r="D1396">
            <v>62</v>
          </cell>
          <cell r="E1396">
            <v>62</v>
          </cell>
          <cell r="F1396">
            <v>62</v>
          </cell>
          <cell r="G1396">
            <v>62</v>
          </cell>
        </row>
        <row r="1397">
          <cell r="B1397">
            <v>28260</v>
          </cell>
          <cell r="C1397">
            <v>62</v>
          </cell>
          <cell r="D1397">
            <v>62</v>
          </cell>
          <cell r="E1397">
            <v>62</v>
          </cell>
          <cell r="F1397">
            <v>62</v>
          </cell>
          <cell r="G1397">
            <v>62</v>
          </cell>
        </row>
        <row r="1398">
          <cell r="B1398">
            <v>28261</v>
          </cell>
          <cell r="C1398">
            <v>62</v>
          </cell>
          <cell r="D1398">
            <v>62</v>
          </cell>
          <cell r="E1398">
            <v>62</v>
          </cell>
          <cell r="F1398">
            <v>62</v>
          </cell>
          <cell r="G1398">
            <v>62</v>
          </cell>
        </row>
        <row r="1399">
          <cell r="B1399">
            <v>28264</v>
          </cell>
          <cell r="C1399">
            <v>62</v>
          </cell>
          <cell r="D1399">
            <v>62</v>
          </cell>
          <cell r="E1399">
            <v>62</v>
          </cell>
          <cell r="F1399">
            <v>62</v>
          </cell>
          <cell r="G1399">
            <v>62</v>
          </cell>
        </row>
        <row r="1400">
          <cell r="B1400">
            <v>28265</v>
          </cell>
          <cell r="C1400">
            <v>62</v>
          </cell>
          <cell r="D1400">
            <v>62</v>
          </cell>
          <cell r="E1400">
            <v>62</v>
          </cell>
          <cell r="F1400">
            <v>62</v>
          </cell>
          <cell r="G1400">
            <v>62</v>
          </cell>
        </row>
        <row r="1401">
          <cell r="B1401">
            <v>28267</v>
          </cell>
          <cell r="C1401">
            <v>62</v>
          </cell>
          <cell r="D1401">
            <v>62</v>
          </cell>
          <cell r="E1401">
            <v>62</v>
          </cell>
          <cell r="F1401">
            <v>62</v>
          </cell>
          <cell r="G1401">
            <v>62</v>
          </cell>
        </row>
        <row r="1402">
          <cell r="B1402">
            <v>28269</v>
          </cell>
          <cell r="C1402">
            <v>62</v>
          </cell>
          <cell r="D1402">
            <v>62</v>
          </cell>
          <cell r="E1402">
            <v>62</v>
          </cell>
          <cell r="F1402">
            <v>62</v>
          </cell>
          <cell r="G1402">
            <v>62</v>
          </cell>
        </row>
        <row r="1403">
          <cell r="B1403">
            <v>28270</v>
          </cell>
          <cell r="C1403">
            <v>62</v>
          </cell>
          <cell r="D1403">
            <v>62</v>
          </cell>
          <cell r="E1403">
            <v>62</v>
          </cell>
          <cell r="F1403">
            <v>62</v>
          </cell>
          <cell r="G1403">
            <v>62</v>
          </cell>
        </row>
        <row r="1404">
          <cell r="B1404">
            <v>28276</v>
          </cell>
          <cell r="C1404">
            <v>62</v>
          </cell>
          <cell r="D1404">
            <v>60</v>
          </cell>
          <cell r="E1404">
            <v>61</v>
          </cell>
          <cell r="F1404">
            <v>59</v>
          </cell>
          <cell r="G1404">
            <v>62</v>
          </cell>
        </row>
        <row r="1405">
          <cell r="B1405">
            <v>28279</v>
          </cell>
          <cell r="C1405">
            <v>62</v>
          </cell>
          <cell r="D1405">
            <v>52</v>
          </cell>
          <cell r="E1405">
            <v>60</v>
          </cell>
          <cell r="F1405">
            <v>61</v>
          </cell>
          <cell r="G1405">
            <v>62</v>
          </cell>
        </row>
        <row r="1406">
          <cell r="B1406">
            <v>28280</v>
          </cell>
          <cell r="C1406">
            <v>62</v>
          </cell>
          <cell r="D1406">
            <v>46</v>
          </cell>
          <cell r="E1406">
            <v>54</v>
          </cell>
          <cell r="F1406">
            <v>58</v>
          </cell>
          <cell r="G1406">
            <v>62</v>
          </cell>
        </row>
        <row r="1407">
          <cell r="B1407">
            <v>28281</v>
          </cell>
          <cell r="C1407">
            <v>62</v>
          </cell>
          <cell r="D1407">
            <v>49</v>
          </cell>
          <cell r="E1407">
            <v>57</v>
          </cell>
          <cell r="F1407">
            <v>54</v>
          </cell>
          <cell r="G1407">
            <v>62</v>
          </cell>
        </row>
        <row r="1408">
          <cell r="B1408">
            <v>28284</v>
          </cell>
          <cell r="C1408">
            <v>62</v>
          </cell>
          <cell r="D1408">
            <v>54</v>
          </cell>
          <cell r="E1408">
            <v>60</v>
          </cell>
          <cell r="F1408">
            <v>58</v>
          </cell>
          <cell r="G1408">
            <v>62</v>
          </cell>
        </row>
        <row r="1409">
          <cell r="B1409">
            <v>28292</v>
          </cell>
          <cell r="C1409">
            <v>61</v>
          </cell>
          <cell r="D1409">
            <v>51</v>
          </cell>
          <cell r="E1409">
            <v>61</v>
          </cell>
          <cell r="F1409">
            <v>61</v>
          </cell>
          <cell r="G1409">
            <v>61</v>
          </cell>
        </row>
        <row r="1410">
          <cell r="B1410">
            <v>28379</v>
          </cell>
          <cell r="C1410">
            <v>58</v>
          </cell>
          <cell r="D1410">
            <v>41</v>
          </cell>
          <cell r="E1410">
            <v>56</v>
          </cell>
          <cell r="F1410">
            <v>57</v>
          </cell>
          <cell r="G1410">
            <v>58</v>
          </cell>
        </row>
        <row r="1411">
          <cell r="B1411">
            <v>28380</v>
          </cell>
          <cell r="C1411">
            <v>58</v>
          </cell>
          <cell r="D1411">
            <v>58</v>
          </cell>
          <cell r="E1411">
            <v>58</v>
          </cell>
          <cell r="F1411">
            <v>57</v>
          </cell>
          <cell r="G1411">
            <v>58</v>
          </cell>
        </row>
        <row r="1412">
          <cell r="B1412">
            <v>28381</v>
          </cell>
          <cell r="C1412">
            <v>58</v>
          </cell>
          <cell r="D1412">
            <v>58</v>
          </cell>
          <cell r="E1412">
            <v>58</v>
          </cell>
          <cell r="F1412">
            <v>57</v>
          </cell>
          <cell r="G1412">
            <v>58</v>
          </cell>
        </row>
        <row r="1413">
          <cell r="B1413">
            <v>28390</v>
          </cell>
          <cell r="C1413">
            <v>58</v>
          </cell>
          <cell r="D1413">
            <v>57</v>
          </cell>
          <cell r="E1413">
            <v>57</v>
          </cell>
          <cell r="F1413">
            <v>52</v>
          </cell>
          <cell r="G1413">
            <v>58</v>
          </cell>
        </row>
        <row r="1414">
          <cell r="B1414">
            <v>28396</v>
          </cell>
          <cell r="C1414">
            <v>57</v>
          </cell>
          <cell r="D1414">
            <v>55</v>
          </cell>
          <cell r="E1414">
            <v>56</v>
          </cell>
          <cell r="F1414">
            <v>57</v>
          </cell>
          <cell r="G1414">
            <v>57</v>
          </cell>
        </row>
        <row r="1415">
          <cell r="B1415">
            <v>28397</v>
          </cell>
          <cell r="C1415">
            <v>56</v>
          </cell>
          <cell r="D1415">
            <v>53</v>
          </cell>
          <cell r="E1415">
            <v>56</v>
          </cell>
          <cell r="F1415">
            <v>56</v>
          </cell>
          <cell r="G1415">
            <v>56</v>
          </cell>
        </row>
        <row r="1416">
          <cell r="B1416">
            <v>28417</v>
          </cell>
          <cell r="C1416">
            <v>53</v>
          </cell>
          <cell r="D1416">
            <v>40</v>
          </cell>
          <cell r="E1416">
            <v>50</v>
          </cell>
          <cell r="F1416">
            <v>47</v>
          </cell>
          <cell r="G1416">
            <v>53</v>
          </cell>
        </row>
        <row r="1417">
          <cell r="B1417">
            <v>28418</v>
          </cell>
          <cell r="C1417">
            <v>52</v>
          </cell>
          <cell r="D1417">
            <v>40</v>
          </cell>
          <cell r="E1417">
            <v>49</v>
          </cell>
          <cell r="F1417">
            <v>47</v>
          </cell>
          <cell r="G1417">
            <v>52</v>
          </cell>
        </row>
        <row r="1418">
          <cell r="B1418">
            <v>28453</v>
          </cell>
          <cell r="C1418">
            <v>55</v>
          </cell>
          <cell r="D1418">
            <v>40</v>
          </cell>
          <cell r="E1418">
            <v>42</v>
          </cell>
          <cell r="F1418">
            <v>38</v>
          </cell>
          <cell r="G1418">
            <v>55</v>
          </cell>
        </row>
        <row r="1419">
          <cell r="B1419">
            <v>28455</v>
          </cell>
          <cell r="C1419">
            <v>44</v>
          </cell>
          <cell r="D1419">
            <v>41</v>
          </cell>
          <cell r="E1419">
            <v>44</v>
          </cell>
          <cell r="F1419">
            <v>44</v>
          </cell>
          <cell r="G1419">
            <v>44</v>
          </cell>
        </row>
        <row r="1420">
          <cell r="B1420">
            <v>28465</v>
          </cell>
          <cell r="C1420">
            <v>61</v>
          </cell>
          <cell r="D1420">
            <v>60</v>
          </cell>
          <cell r="E1420">
            <v>60</v>
          </cell>
          <cell r="F1420">
            <v>60</v>
          </cell>
          <cell r="G1420">
            <v>61</v>
          </cell>
        </row>
        <row r="1421">
          <cell r="B1421">
            <v>28466</v>
          </cell>
          <cell r="C1421">
            <v>39</v>
          </cell>
          <cell r="D1421">
            <v>37</v>
          </cell>
          <cell r="E1421">
            <v>39</v>
          </cell>
          <cell r="F1421">
            <v>36</v>
          </cell>
          <cell r="G1421">
            <v>39</v>
          </cell>
        </row>
        <row r="1422">
          <cell r="B1422">
            <v>28472</v>
          </cell>
          <cell r="C1422">
            <v>49</v>
          </cell>
          <cell r="D1422">
            <v>49</v>
          </cell>
          <cell r="E1422">
            <v>49</v>
          </cell>
          <cell r="F1422">
            <v>49</v>
          </cell>
          <cell r="G1422">
            <v>49</v>
          </cell>
        </row>
        <row r="1423">
          <cell r="B1423">
            <v>28473</v>
          </cell>
          <cell r="C1423">
            <v>62</v>
          </cell>
          <cell r="D1423">
            <v>53</v>
          </cell>
          <cell r="E1423">
            <v>60</v>
          </cell>
          <cell r="F1423">
            <v>61</v>
          </cell>
          <cell r="G1423">
            <v>62</v>
          </cell>
        </row>
        <row r="1424">
          <cell r="B1424">
            <v>28477</v>
          </cell>
          <cell r="C1424">
            <v>58</v>
          </cell>
          <cell r="D1424">
            <v>54</v>
          </cell>
          <cell r="E1424">
            <v>57</v>
          </cell>
          <cell r="F1424">
            <v>54</v>
          </cell>
          <cell r="G1424">
            <v>58</v>
          </cell>
        </row>
        <row r="1425">
          <cell r="B1425">
            <v>28479</v>
          </cell>
          <cell r="C1425">
            <v>53</v>
          </cell>
          <cell r="D1425">
            <v>44</v>
          </cell>
          <cell r="E1425">
            <v>52</v>
          </cell>
          <cell r="F1425">
            <v>49</v>
          </cell>
          <cell r="G1425">
            <v>53</v>
          </cell>
        </row>
        <row r="1426">
          <cell r="B1426">
            <v>28486</v>
          </cell>
          <cell r="C1426">
            <v>58</v>
          </cell>
          <cell r="D1426">
            <v>57</v>
          </cell>
          <cell r="E1426">
            <v>57</v>
          </cell>
          <cell r="F1426">
            <v>57</v>
          </cell>
          <cell r="G1426">
            <v>58</v>
          </cell>
        </row>
        <row r="1427">
          <cell r="B1427">
            <v>28490</v>
          </cell>
          <cell r="C1427">
            <v>58</v>
          </cell>
          <cell r="D1427">
            <v>53</v>
          </cell>
          <cell r="E1427">
            <v>57</v>
          </cell>
          <cell r="F1427">
            <v>57</v>
          </cell>
          <cell r="G1427">
            <v>58</v>
          </cell>
        </row>
        <row r="1428">
          <cell r="B1428">
            <v>28492</v>
          </cell>
          <cell r="C1428">
            <v>58</v>
          </cell>
          <cell r="D1428">
            <v>45</v>
          </cell>
          <cell r="E1428">
            <v>53</v>
          </cell>
          <cell r="F1428">
            <v>55</v>
          </cell>
          <cell r="G1428">
            <v>58</v>
          </cell>
        </row>
        <row r="1429">
          <cell r="B1429">
            <v>28493</v>
          </cell>
          <cell r="C1429">
            <v>58</v>
          </cell>
          <cell r="D1429">
            <v>49</v>
          </cell>
          <cell r="E1429">
            <v>56</v>
          </cell>
          <cell r="F1429">
            <v>56</v>
          </cell>
          <cell r="G1429">
            <v>58</v>
          </cell>
        </row>
        <row r="1430">
          <cell r="B1430">
            <v>28495</v>
          </cell>
          <cell r="C1430">
            <v>58</v>
          </cell>
          <cell r="D1430">
            <v>56</v>
          </cell>
          <cell r="E1430">
            <v>56</v>
          </cell>
          <cell r="F1430">
            <v>53</v>
          </cell>
          <cell r="G1430">
            <v>58</v>
          </cell>
        </row>
        <row r="1431">
          <cell r="B1431">
            <v>28511</v>
          </cell>
          <cell r="C1431">
            <v>58</v>
          </cell>
          <cell r="D1431">
            <v>56</v>
          </cell>
          <cell r="E1431">
            <v>56</v>
          </cell>
          <cell r="F1431">
            <v>52</v>
          </cell>
          <cell r="G1431">
            <v>58</v>
          </cell>
        </row>
        <row r="1432">
          <cell r="B1432">
            <v>28512</v>
          </cell>
          <cell r="C1432">
            <v>58</v>
          </cell>
          <cell r="D1432">
            <v>57</v>
          </cell>
          <cell r="E1432">
            <v>57</v>
          </cell>
          <cell r="F1432">
            <v>56</v>
          </cell>
          <cell r="G1432">
            <v>58</v>
          </cell>
        </row>
        <row r="1433">
          <cell r="B1433">
            <v>28515</v>
          </cell>
          <cell r="C1433">
            <v>58</v>
          </cell>
          <cell r="D1433">
            <v>55</v>
          </cell>
          <cell r="E1433">
            <v>57</v>
          </cell>
          <cell r="F1433">
            <v>57</v>
          </cell>
          <cell r="G1433">
            <v>58</v>
          </cell>
        </row>
        <row r="1434">
          <cell r="B1434">
            <v>28534</v>
          </cell>
          <cell r="C1434">
            <v>58</v>
          </cell>
          <cell r="D1434">
            <v>53</v>
          </cell>
          <cell r="E1434">
            <v>55</v>
          </cell>
          <cell r="F1434">
            <v>57</v>
          </cell>
          <cell r="G1434">
            <v>58</v>
          </cell>
        </row>
        <row r="1435">
          <cell r="B1435">
            <v>28535</v>
          </cell>
          <cell r="C1435">
            <v>57</v>
          </cell>
          <cell r="D1435">
            <v>55</v>
          </cell>
          <cell r="E1435">
            <v>56</v>
          </cell>
          <cell r="F1435">
            <v>53</v>
          </cell>
          <cell r="G1435">
            <v>57</v>
          </cell>
        </row>
        <row r="1436">
          <cell r="B1436">
            <v>28540</v>
          </cell>
          <cell r="C1436">
            <v>58</v>
          </cell>
          <cell r="D1436">
            <v>52</v>
          </cell>
          <cell r="E1436">
            <v>55</v>
          </cell>
          <cell r="F1436">
            <v>57</v>
          </cell>
          <cell r="G1436">
            <v>58</v>
          </cell>
        </row>
        <row r="1437">
          <cell r="B1437">
            <v>28564</v>
          </cell>
          <cell r="C1437">
            <v>62</v>
          </cell>
          <cell r="D1437">
            <v>61</v>
          </cell>
          <cell r="E1437">
            <v>62</v>
          </cell>
          <cell r="F1437">
            <v>62</v>
          </cell>
          <cell r="G1437">
            <v>62</v>
          </cell>
        </row>
        <row r="1438">
          <cell r="B1438">
            <v>28565</v>
          </cell>
          <cell r="C1438">
            <v>62</v>
          </cell>
          <cell r="D1438">
            <v>61</v>
          </cell>
          <cell r="E1438">
            <v>61</v>
          </cell>
          <cell r="F1438">
            <v>61</v>
          </cell>
          <cell r="G1438">
            <v>62</v>
          </cell>
        </row>
        <row r="1439">
          <cell r="B1439">
            <v>28568</v>
          </cell>
          <cell r="C1439">
            <v>57</v>
          </cell>
          <cell r="D1439">
            <v>57</v>
          </cell>
          <cell r="E1439">
            <v>57</v>
          </cell>
          <cell r="F1439">
            <v>55</v>
          </cell>
          <cell r="G1439">
            <v>57</v>
          </cell>
        </row>
        <row r="1440">
          <cell r="B1440">
            <v>28569</v>
          </cell>
          <cell r="C1440">
            <v>58</v>
          </cell>
          <cell r="D1440">
            <v>56</v>
          </cell>
          <cell r="E1440">
            <v>57</v>
          </cell>
          <cell r="F1440">
            <v>58</v>
          </cell>
          <cell r="G1440">
            <v>58</v>
          </cell>
        </row>
        <row r="1441">
          <cell r="B1441">
            <v>28587</v>
          </cell>
          <cell r="C1441">
            <v>56</v>
          </cell>
          <cell r="D1441">
            <v>45</v>
          </cell>
          <cell r="E1441">
            <v>55</v>
          </cell>
          <cell r="F1441">
            <v>55</v>
          </cell>
          <cell r="G1441">
            <v>56</v>
          </cell>
        </row>
        <row r="1442">
          <cell r="B1442">
            <v>28588</v>
          </cell>
          <cell r="C1442">
            <v>58</v>
          </cell>
          <cell r="D1442">
            <v>57</v>
          </cell>
          <cell r="E1442">
            <v>57</v>
          </cell>
          <cell r="F1442">
            <v>55</v>
          </cell>
          <cell r="G1442">
            <v>58</v>
          </cell>
        </row>
        <row r="1443">
          <cell r="B1443">
            <v>28601</v>
          </cell>
          <cell r="C1443">
            <v>44</v>
          </cell>
          <cell r="D1443">
            <v>39</v>
          </cell>
          <cell r="E1443">
            <v>38</v>
          </cell>
          <cell r="F1443">
            <v>31</v>
          </cell>
          <cell r="G1443">
            <v>44</v>
          </cell>
        </row>
        <row r="1444">
          <cell r="B1444">
            <v>28611</v>
          </cell>
          <cell r="C1444">
            <v>58</v>
          </cell>
          <cell r="D1444">
            <v>57</v>
          </cell>
          <cell r="E1444">
            <v>57</v>
          </cell>
          <cell r="F1444">
            <v>54</v>
          </cell>
          <cell r="G1444">
            <v>58</v>
          </cell>
        </row>
        <row r="1445">
          <cell r="B1445">
            <v>28613</v>
          </cell>
          <cell r="C1445">
            <v>58</v>
          </cell>
          <cell r="D1445">
            <v>57</v>
          </cell>
          <cell r="E1445">
            <v>57</v>
          </cell>
          <cell r="F1445">
            <v>52</v>
          </cell>
          <cell r="G1445">
            <v>58</v>
          </cell>
        </row>
        <row r="1446">
          <cell r="B1446">
            <v>28615</v>
          </cell>
          <cell r="C1446">
            <v>58</v>
          </cell>
          <cell r="D1446">
            <v>58</v>
          </cell>
          <cell r="E1446">
            <v>58</v>
          </cell>
          <cell r="F1446">
            <v>57</v>
          </cell>
          <cell r="G1446">
            <v>58</v>
          </cell>
        </row>
        <row r="1447">
          <cell r="B1447">
            <v>28619</v>
          </cell>
          <cell r="C1447">
            <v>58</v>
          </cell>
          <cell r="D1447">
            <v>58</v>
          </cell>
          <cell r="E1447">
            <v>58</v>
          </cell>
          <cell r="F1447">
            <v>58</v>
          </cell>
          <cell r="G1447">
            <v>58</v>
          </cell>
        </row>
        <row r="1448">
          <cell r="B1448">
            <v>28623</v>
          </cell>
          <cell r="C1448">
            <v>58</v>
          </cell>
          <cell r="D1448">
            <v>58</v>
          </cell>
          <cell r="E1448">
            <v>58</v>
          </cell>
          <cell r="F1448">
            <v>57</v>
          </cell>
          <cell r="G1448">
            <v>58</v>
          </cell>
        </row>
        <row r="1449">
          <cell r="B1449">
            <v>28634</v>
          </cell>
          <cell r="C1449">
            <v>58</v>
          </cell>
          <cell r="D1449">
            <v>41</v>
          </cell>
          <cell r="E1449">
            <v>54</v>
          </cell>
          <cell r="F1449">
            <v>57</v>
          </cell>
          <cell r="G1449">
            <v>58</v>
          </cell>
        </row>
        <row r="1450">
          <cell r="B1450">
            <v>28635</v>
          </cell>
          <cell r="C1450">
            <v>58</v>
          </cell>
          <cell r="D1450">
            <v>58</v>
          </cell>
          <cell r="E1450">
            <v>57</v>
          </cell>
          <cell r="F1450">
            <v>52</v>
          </cell>
          <cell r="G1450">
            <v>58</v>
          </cell>
        </row>
        <row r="1451">
          <cell r="B1451">
            <v>28636</v>
          </cell>
          <cell r="C1451">
            <v>58</v>
          </cell>
          <cell r="D1451">
            <v>58</v>
          </cell>
          <cell r="E1451">
            <v>57</v>
          </cell>
          <cell r="F1451">
            <v>50</v>
          </cell>
          <cell r="G1451">
            <v>58</v>
          </cell>
        </row>
        <row r="1452">
          <cell r="B1452">
            <v>28637</v>
          </cell>
          <cell r="C1452">
            <v>58</v>
          </cell>
          <cell r="D1452">
            <v>46</v>
          </cell>
          <cell r="E1452">
            <v>57</v>
          </cell>
          <cell r="F1452">
            <v>57</v>
          </cell>
          <cell r="G1452">
            <v>58</v>
          </cell>
        </row>
        <row r="1453">
          <cell r="B1453">
            <v>28638</v>
          </cell>
          <cell r="C1453">
            <v>58</v>
          </cell>
          <cell r="D1453">
            <v>53</v>
          </cell>
          <cell r="E1453">
            <v>58</v>
          </cell>
          <cell r="F1453">
            <v>58</v>
          </cell>
          <cell r="G1453">
            <v>58</v>
          </cell>
        </row>
        <row r="1454">
          <cell r="B1454">
            <v>28673</v>
          </cell>
          <cell r="C1454">
            <v>58</v>
          </cell>
          <cell r="D1454">
            <v>55</v>
          </cell>
          <cell r="E1454">
            <v>57</v>
          </cell>
          <cell r="F1454">
            <v>57</v>
          </cell>
          <cell r="G1454">
            <v>58</v>
          </cell>
        </row>
        <row r="1455">
          <cell r="B1455">
            <v>28675</v>
          </cell>
          <cell r="C1455">
            <v>58</v>
          </cell>
          <cell r="D1455">
            <v>44</v>
          </cell>
          <cell r="E1455">
            <v>58</v>
          </cell>
          <cell r="F1455">
            <v>58</v>
          </cell>
          <cell r="G1455">
            <v>58</v>
          </cell>
        </row>
        <row r="1456">
          <cell r="B1456">
            <v>28676</v>
          </cell>
          <cell r="C1456">
            <v>57</v>
          </cell>
          <cell r="D1456">
            <v>57</v>
          </cell>
          <cell r="E1456">
            <v>57</v>
          </cell>
          <cell r="F1456">
            <v>48</v>
          </cell>
          <cell r="G1456">
            <v>57</v>
          </cell>
        </row>
        <row r="1457">
          <cell r="B1457">
            <v>28677</v>
          </cell>
          <cell r="C1457">
            <v>58</v>
          </cell>
          <cell r="D1457">
            <v>47</v>
          </cell>
          <cell r="E1457">
            <v>57</v>
          </cell>
          <cell r="F1457">
            <v>57</v>
          </cell>
          <cell r="G1457">
            <v>58</v>
          </cell>
        </row>
        <row r="1458">
          <cell r="B1458">
            <v>28678</v>
          </cell>
          <cell r="C1458">
            <v>57</v>
          </cell>
          <cell r="D1458">
            <v>57</v>
          </cell>
          <cell r="E1458">
            <v>57</v>
          </cell>
          <cell r="F1458">
            <v>53</v>
          </cell>
          <cell r="G1458">
            <v>57</v>
          </cell>
        </row>
        <row r="1459">
          <cell r="B1459">
            <v>28695</v>
          </cell>
          <cell r="C1459">
            <v>57</v>
          </cell>
          <cell r="D1459">
            <v>39</v>
          </cell>
          <cell r="E1459">
            <v>54</v>
          </cell>
          <cell r="F1459">
            <v>55</v>
          </cell>
          <cell r="G1459">
            <v>57</v>
          </cell>
        </row>
        <row r="1460">
          <cell r="B1460">
            <v>28696</v>
          </cell>
          <cell r="C1460">
            <v>57</v>
          </cell>
          <cell r="D1460">
            <v>42</v>
          </cell>
          <cell r="E1460">
            <v>56</v>
          </cell>
          <cell r="F1460">
            <v>56</v>
          </cell>
          <cell r="G1460">
            <v>57</v>
          </cell>
        </row>
        <row r="1461">
          <cell r="B1461">
            <v>28698</v>
          </cell>
          <cell r="C1461">
            <v>57</v>
          </cell>
          <cell r="D1461">
            <v>49</v>
          </cell>
          <cell r="E1461">
            <v>56</v>
          </cell>
          <cell r="F1461">
            <v>57</v>
          </cell>
          <cell r="G1461">
            <v>57</v>
          </cell>
        </row>
        <row r="1462">
          <cell r="B1462">
            <v>28700</v>
          </cell>
          <cell r="C1462">
            <v>57</v>
          </cell>
          <cell r="D1462">
            <v>56</v>
          </cell>
          <cell r="E1462">
            <v>56</v>
          </cell>
          <cell r="F1462">
            <v>53</v>
          </cell>
          <cell r="G1462">
            <v>57</v>
          </cell>
        </row>
        <row r="1463">
          <cell r="B1463">
            <v>28701</v>
          </cell>
          <cell r="C1463">
            <v>53</v>
          </cell>
          <cell r="D1463">
            <v>52</v>
          </cell>
          <cell r="E1463">
            <v>52</v>
          </cell>
          <cell r="F1463">
            <v>45</v>
          </cell>
          <cell r="G1463">
            <v>53</v>
          </cell>
        </row>
        <row r="1464">
          <cell r="B1464">
            <v>28705</v>
          </cell>
          <cell r="C1464">
            <v>53</v>
          </cell>
          <cell r="D1464">
            <v>53</v>
          </cell>
          <cell r="E1464">
            <v>52</v>
          </cell>
          <cell r="F1464">
            <v>42</v>
          </cell>
          <cell r="G1464">
            <v>53</v>
          </cell>
        </row>
        <row r="1465">
          <cell r="B1465">
            <v>28706</v>
          </cell>
          <cell r="C1465">
            <v>53</v>
          </cell>
          <cell r="D1465">
            <v>53</v>
          </cell>
          <cell r="E1465">
            <v>53</v>
          </cell>
          <cell r="F1465">
            <v>44</v>
          </cell>
          <cell r="G1465">
            <v>53</v>
          </cell>
        </row>
        <row r="1466">
          <cell r="B1466">
            <v>28708</v>
          </cell>
          <cell r="C1466">
            <v>57</v>
          </cell>
          <cell r="D1466">
            <v>43</v>
          </cell>
          <cell r="E1466">
            <v>55</v>
          </cell>
          <cell r="F1466">
            <v>56</v>
          </cell>
          <cell r="G1466">
            <v>57</v>
          </cell>
        </row>
        <row r="1467">
          <cell r="B1467">
            <v>28710</v>
          </cell>
          <cell r="C1467">
            <v>57</v>
          </cell>
          <cell r="D1467">
            <v>27</v>
          </cell>
          <cell r="E1467">
            <v>48</v>
          </cell>
          <cell r="F1467">
            <v>51</v>
          </cell>
          <cell r="G1467">
            <v>57</v>
          </cell>
        </row>
        <row r="1468">
          <cell r="B1468">
            <v>28716</v>
          </cell>
          <cell r="C1468">
            <v>53</v>
          </cell>
          <cell r="D1468">
            <v>51</v>
          </cell>
          <cell r="E1468">
            <v>50</v>
          </cell>
          <cell r="F1468">
            <v>33</v>
          </cell>
          <cell r="G1468">
            <v>53</v>
          </cell>
        </row>
        <row r="1469">
          <cell r="B1469">
            <v>28717</v>
          </cell>
          <cell r="C1469">
            <v>53</v>
          </cell>
          <cell r="D1469">
            <v>50</v>
          </cell>
          <cell r="E1469">
            <v>47</v>
          </cell>
          <cell r="F1469">
            <v>31</v>
          </cell>
          <cell r="G1469">
            <v>53</v>
          </cell>
        </row>
        <row r="1470">
          <cell r="B1470">
            <v>28718</v>
          </cell>
          <cell r="C1470">
            <v>58</v>
          </cell>
          <cell r="D1470">
            <v>33</v>
          </cell>
          <cell r="E1470">
            <v>51</v>
          </cell>
          <cell r="F1470">
            <v>53</v>
          </cell>
          <cell r="G1470">
            <v>58</v>
          </cell>
        </row>
        <row r="1471">
          <cell r="B1471">
            <v>28722</v>
          </cell>
          <cell r="C1471">
            <v>53</v>
          </cell>
          <cell r="D1471">
            <v>50</v>
          </cell>
          <cell r="E1471">
            <v>48</v>
          </cell>
          <cell r="F1471">
            <v>33</v>
          </cell>
          <cell r="G1471">
            <v>53</v>
          </cell>
        </row>
        <row r="1472">
          <cell r="B1472">
            <v>28725</v>
          </cell>
          <cell r="C1472">
            <v>58</v>
          </cell>
          <cell r="D1472">
            <v>26</v>
          </cell>
          <cell r="E1472">
            <v>46</v>
          </cell>
          <cell r="F1472">
            <v>48</v>
          </cell>
          <cell r="G1472">
            <v>58</v>
          </cell>
        </row>
        <row r="1473">
          <cell r="B1473">
            <v>28726</v>
          </cell>
          <cell r="C1473">
            <v>53</v>
          </cell>
          <cell r="D1473">
            <v>50</v>
          </cell>
          <cell r="E1473">
            <v>49</v>
          </cell>
          <cell r="F1473">
            <v>34</v>
          </cell>
          <cell r="G1473">
            <v>53</v>
          </cell>
        </row>
        <row r="1474">
          <cell r="B1474">
            <v>28727</v>
          </cell>
          <cell r="C1474">
            <v>58</v>
          </cell>
          <cell r="D1474">
            <v>18</v>
          </cell>
          <cell r="E1474">
            <v>40</v>
          </cell>
          <cell r="F1474">
            <v>41</v>
          </cell>
          <cell r="G1474">
            <v>58</v>
          </cell>
        </row>
        <row r="1475">
          <cell r="B1475">
            <v>28730</v>
          </cell>
          <cell r="C1475">
            <v>58</v>
          </cell>
          <cell r="D1475">
            <v>34</v>
          </cell>
          <cell r="E1475">
            <v>49</v>
          </cell>
          <cell r="F1475">
            <v>50</v>
          </cell>
          <cell r="G1475">
            <v>58</v>
          </cell>
        </row>
        <row r="1476">
          <cell r="B1476">
            <v>28735</v>
          </cell>
          <cell r="C1476">
            <v>57</v>
          </cell>
          <cell r="D1476">
            <v>22</v>
          </cell>
          <cell r="E1476">
            <v>50</v>
          </cell>
          <cell r="F1476">
            <v>51</v>
          </cell>
          <cell r="G1476">
            <v>57</v>
          </cell>
        </row>
        <row r="1477">
          <cell r="B1477">
            <v>28736</v>
          </cell>
          <cell r="C1477">
            <v>57</v>
          </cell>
          <cell r="D1477">
            <v>55</v>
          </cell>
          <cell r="E1477">
            <v>53</v>
          </cell>
          <cell r="F1477">
            <v>33</v>
          </cell>
          <cell r="G1477">
            <v>57</v>
          </cell>
        </row>
        <row r="1478">
          <cell r="B1478">
            <v>28745</v>
          </cell>
          <cell r="C1478">
            <v>57</v>
          </cell>
          <cell r="D1478">
            <v>55</v>
          </cell>
          <cell r="E1478">
            <v>54</v>
          </cell>
          <cell r="F1478">
            <v>38</v>
          </cell>
          <cell r="G1478">
            <v>57</v>
          </cell>
        </row>
        <row r="1479">
          <cell r="B1479">
            <v>28746</v>
          </cell>
          <cell r="C1479">
            <v>57</v>
          </cell>
          <cell r="D1479">
            <v>34</v>
          </cell>
          <cell r="E1479">
            <v>53</v>
          </cell>
          <cell r="F1479">
            <v>54</v>
          </cell>
          <cell r="G1479">
            <v>57</v>
          </cell>
        </row>
        <row r="1480">
          <cell r="B1480">
            <v>28747</v>
          </cell>
          <cell r="C1480">
            <v>57</v>
          </cell>
          <cell r="D1480">
            <v>39</v>
          </cell>
          <cell r="E1480">
            <v>55</v>
          </cell>
          <cell r="F1480">
            <v>55</v>
          </cell>
          <cell r="G1480">
            <v>57</v>
          </cell>
        </row>
        <row r="1481">
          <cell r="B1481">
            <v>28752</v>
          </cell>
          <cell r="C1481">
            <v>57</v>
          </cell>
          <cell r="D1481">
            <v>57</v>
          </cell>
          <cell r="E1481">
            <v>57</v>
          </cell>
          <cell r="F1481">
            <v>55</v>
          </cell>
          <cell r="G1481">
            <v>57</v>
          </cell>
        </row>
        <row r="1482">
          <cell r="B1482">
            <v>28779</v>
          </cell>
          <cell r="C1482">
            <v>43</v>
          </cell>
          <cell r="D1482">
            <v>43</v>
          </cell>
          <cell r="E1482">
            <v>43</v>
          </cell>
          <cell r="F1482">
            <v>43</v>
          </cell>
          <cell r="G1482">
            <v>43</v>
          </cell>
        </row>
        <row r="1483">
          <cell r="B1483">
            <v>28781</v>
          </cell>
          <cell r="C1483">
            <v>44</v>
          </cell>
          <cell r="D1483">
            <v>43</v>
          </cell>
          <cell r="E1483">
            <v>44</v>
          </cell>
          <cell r="F1483">
            <v>44</v>
          </cell>
          <cell r="G1483">
            <v>44</v>
          </cell>
        </row>
        <row r="1484">
          <cell r="B1484">
            <v>28787</v>
          </cell>
          <cell r="C1484">
            <v>44</v>
          </cell>
          <cell r="D1484">
            <v>40</v>
          </cell>
          <cell r="E1484">
            <v>44</v>
          </cell>
          <cell r="F1484">
            <v>44</v>
          </cell>
          <cell r="G1484">
            <v>44</v>
          </cell>
        </row>
        <row r="1485">
          <cell r="B1485">
            <v>28789</v>
          </cell>
          <cell r="C1485">
            <v>44</v>
          </cell>
          <cell r="D1485">
            <v>44</v>
          </cell>
          <cell r="E1485">
            <v>44</v>
          </cell>
          <cell r="F1485">
            <v>44</v>
          </cell>
          <cell r="G1485">
            <v>44</v>
          </cell>
        </row>
        <row r="1486">
          <cell r="B1486">
            <v>28790</v>
          </cell>
          <cell r="C1486">
            <v>45</v>
          </cell>
          <cell r="D1486">
            <v>45</v>
          </cell>
          <cell r="E1486">
            <v>45</v>
          </cell>
          <cell r="F1486">
            <v>44</v>
          </cell>
          <cell r="G1486">
            <v>45</v>
          </cell>
        </row>
        <row r="1487">
          <cell r="B1487">
            <v>28791</v>
          </cell>
          <cell r="C1487">
            <v>44</v>
          </cell>
          <cell r="D1487">
            <v>43</v>
          </cell>
          <cell r="E1487">
            <v>44</v>
          </cell>
          <cell r="F1487">
            <v>44</v>
          </cell>
          <cell r="G1487">
            <v>44</v>
          </cell>
        </row>
        <row r="1488">
          <cell r="B1488">
            <v>28792</v>
          </cell>
          <cell r="C1488">
            <v>44</v>
          </cell>
          <cell r="D1488">
            <v>40</v>
          </cell>
          <cell r="E1488">
            <v>44</v>
          </cell>
          <cell r="F1488">
            <v>44</v>
          </cell>
          <cell r="G1488">
            <v>44</v>
          </cell>
        </row>
        <row r="1489">
          <cell r="B1489">
            <v>28793</v>
          </cell>
          <cell r="C1489">
            <v>53</v>
          </cell>
          <cell r="D1489">
            <v>46</v>
          </cell>
          <cell r="E1489">
            <v>53</v>
          </cell>
          <cell r="F1489">
            <v>52</v>
          </cell>
          <cell r="G1489">
            <v>53</v>
          </cell>
        </row>
        <row r="1490">
          <cell r="B1490">
            <v>28794</v>
          </cell>
          <cell r="C1490">
            <v>45</v>
          </cell>
          <cell r="D1490">
            <v>44</v>
          </cell>
          <cell r="E1490">
            <v>44</v>
          </cell>
          <cell r="F1490">
            <v>44</v>
          </cell>
          <cell r="G1490">
            <v>45</v>
          </cell>
        </row>
        <row r="1491">
          <cell r="B1491">
            <v>28795</v>
          </cell>
          <cell r="C1491">
            <v>45</v>
          </cell>
          <cell r="D1491">
            <v>44</v>
          </cell>
          <cell r="E1491">
            <v>44</v>
          </cell>
          <cell r="F1491">
            <v>44</v>
          </cell>
          <cell r="G1491">
            <v>45</v>
          </cell>
        </row>
        <row r="1492">
          <cell r="B1492">
            <v>28796</v>
          </cell>
          <cell r="C1492">
            <v>58</v>
          </cell>
          <cell r="D1492">
            <v>58</v>
          </cell>
          <cell r="E1492">
            <v>58</v>
          </cell>
          <cell r="F1492">
            <v>57</v>
          </cell>
          <cell r="G1492">
            <v>58</v>
          </cell>
        </row>
        <row r="1493">
          <cell r="B1493">
            <v>28797</v>
          </cell>
          <cell r="C1493">
            <v>45</v>
          </cell>
          <cell r="D1493">
            <v>45</v>
          </cell>
          <cell r="E1493">
            <v>45</v>
          </cell>
          <cell r="F1493">
            <v>44</v>
          </cell>
          <cell r="G1493">
            <v>45</v>
          </cell>
        </row>
        <row r="1494">
          <cell r="B1494">
            <v>28798</v>
          </cell>
          <cell r="C1494">
            <v>53</v>
          </cell>
          <cell r="D1494">
            <v>34</v>
          </cell>
          <cell r="E1494">
            <v>52</v>
          </cell>
          <cell r="F1494">
            <v>49</v>
          </cell>
          <cell r="G1494">
            <v>53</v>
          </cell>
        </row>
        <row r="1495">
          <cell r="B1495">
            <v>28805</v>
          </cell>
          <cell r="C1495">
            <v>53</v>
          </cell>
          <cell r="D1495">
            <v>50</v>
          </cell>
          <cell r="E1495">
            <v>52</v>
          </cell>
          <cell r="F1495">
            <v>49</v>
          </cell>
          <cell r="G1495">
            <v>53</v>
          </cell>
        </row>
        <row r="1496">
          <cell r="B1496">
            <v>28806</v>
          </cell>
          <cell r="C1496">
            <v>53</v>
          </cell>
          <cell r="D1496">
            <v>53</v>
          </cell>
          <cell r="E1496">
            <v>53</v>
          </cell>
          <cell r="F1496">
            <v>51</v>
          </cell>
          <cell r="G1496">
            <v>54</v>
          </cell>
        </row>
        <row r="1497">
          <cell r="B1497">
            <v>28809</v>
          </cell>
          <cell r="C1497">
            <v>58</v>
          </cell>
          <cell r="D1497">
            <v>36</v>
          </cell>
          <cell r="E1497">
            <v>53</v>
          </cell>
          <cell r="F1497">
            <v>55</v>
          </cell>
          <cell r="G1497">
            <v>58</v>
          </cell>
        </row>
        <row r="1498">
          <cell r="B1498">
            <v>28810</v>
          </cell>
          <cell r="C1498">
            <v>58</v>
          </cell>
          <cell r="D1498">
            <v>56</v>
          </cell>
          <cell r="E1498">
            <v>56</v>
          </cell>
          <cell r="F1498">
            <v>40</v>
          </cell>
          <cell r="G1498">
            <v>58</v>
          </cell>
        </row>
        <row r="1499">
          <cell r="B1499">
            <v>28839</v>
          </cell>
          <cell r="C1499">
            <v>58</v>
          </cell>
          <cell r="D1499">
            <v>54</v>
          </cell>
          <cell r="E1499">
            <v>56</v>
          </cell>
          <cell r="F1499">
            <v>57</v>
          </cell>
          <cell r="G1499">
            <v>58</v>
          </cell>
        </row>
        <row r="1500">
          <cell r="B1500">
            <v>28849</v>
          </cell>
          <cell r="C1500">
            <v>58</v>
          </cell>
          <cell r="D1500">
            <v>51</v>
          </cell>
          <cell r="E1500">
            <v>52</v>
          </cell>
          <cell r="F1500">
            <v>54</v>
          </cell>
          <cell r="G1500">
            <v>58</v>
          </cell>
        </row>
        <row r="1501">
          <cell r="B1501">
            <v>28850</v>
          </cell>
          <cell r="C1501">
            <v>58</v>
          </cell>
          <cell r="D1501">
            <v>50</v>
          </cell>
          <cell r="E1501">
            <v>55</v>
          </cell>
          <cell r="F1501">
            <v>54</v>
          </cell>
          <cell r="G1501">
            <v>58</v>
          </cell>
        </row>
        <row r="1502">
          <cell r="B1502">
            <v>28868</v>
          </cell>
          <cell r="C1502">
            <v>62</v>
          </cell>
          <cell r="D1502">
            <v>56</v>
          </cell>
          <cell r="E1502">
            <v>59</v>
          </cell>
          <cell r="F1502">
            <v>61</v>
          </cell>
          <cell r="G1502">
            <v>62</v>
          </cell>
        </row>
        <row r="1503">
          <cell r="B1503">
            <v>28899</v>
          </cell>
          <cell r="C1503">
            <v>58</v>
          </cell>
          <cell r="D1503">
            <v>52</v>
          </cell>
          <cell r="E1503">
            <v>57</v>
          </cell>
          <cell r="F1503">
            <v>56</v>
          </cell>
          <cell r="G1503">
            <v>58</v>
          </cell>
        </row>
        <row r="1504">
          <cell r="B1504">
            <v>28902</v>
          </cell>
          <cell r="C1504">
            <v>60</v>
          </cell>
          <cell r="D1504">
            <v>60</v>
          </cell>
          <cell r="E1504">
            <v>60</v>
          </cell>
          <cell r="F1504">
            <v>57</v>
          </cell>
          <cell r="G1504">
            <v>60</v>
          </cell>
        </row>
        <row r="1505">
          <cell r="B1505">
            <v>28904</v>
          </cell>
          <cell r="C1505">
            <v>62</v>
          </cell>
          <cell r="D1505">
            <v>62</v>
          </cell>
          <cell r="E1505">
            <v>62</v>
          </cell>
          <cell r="F1505">
            <v>60</v>
          </cell>
          <cell r="G1505">
            <v>62</v>
          </cell>
        </row>
        <row r="1506">
          <cell r="B1506">
            <v>28916</v>
          </cell>
          <cell r="C1506">
            <v>58</v>
          </cell>
          <cell r="D1506">
            <v>45</v>
          </cell>
          <cell r="E1506">
            <v>57</v>
          </cell>
          <cell r="F1506">
            <v>57</v>
          </cell>
          <cell r="G1506">
            <v>58</v>
          </cell>
        </row>
        <row r="1507">
          <cell r="B1507">
            <v>28920</v>
          </cell>
          <cell r="C1507">
            <v>61</v>
          </cell>
          <cell r="D1507">
            <v>61</v>
          </cell>
          <cell r="E1507">
            <v>61</v>
          </cell>
          <cell r="F1507">
            <v>61</v>
          </cell>
          <cell r="G1507">
            <v>61</v>
          </cell>
        </row>
        <row r="1508">
          <cell r="B1508">
            <v>28923</v>
          </cell>
          <cell r="C1508">
            <v>58</v>
          </cell>
          <cell r="D1508">
            <v>56</v>
          </cell>
          <cell r="E1508">
            <v>56</v>
          </cell>
          <cell r="F1508">
            <v>55</v>
          </cell>
          <cell r="G1508">
            <v>58</v>
          </cell>
        </row>
        <row r="1509">
          <cell r="B1509">
            <v>28924</v>
          </cell>
          <cell r="C1509">
            <v>62</v>
          </cell>
          <cell r="D1509">
            <v>62</v>
          </cell>
          <cell r="E1509">
            <v>62</v>
          </cell>
          <cell r="F1509">
            <v>62</v>
          </cell>
          <cell r="G1509">
            <v>62</v>
          </cell>
        </row>
        <row r="1510">
          <cell r="B1510">
            <v>28925</v>
          </cell>
          <cell r="C1510">
            <v>62</v>
          </cell>
          <cell r="D1510">
            <v>62</v>
          </cell>
          <cell r="E1510">
            <v>62</v>
          </cell>
          <cell r="F1510">
            <v>62</v>
          </cell>
          <cell r="G1510">
            <v>62</v>
          </cell>
        </row>
        <row r="1511">
          <cell r="B1511">
            <v>28929</v>
          </cell>
          <cell r="C1511">
            <v>58</v>
          </cell>
          <cell r="D1511">
            <v>43</v>
          </cell>
          <cell r="E1511">
            <v>57</v>
          </cell>
          <cell r="F1511">
            <v>57</v>
          </cell>
          <cell r="G1511">
            <v>58</v>
          </cell>
        </row>
        <row r="1512">
          <cell r="B1512">
            <v>28938</v>
          </cell>
          <cell r="C1512">
            <v>58</v>
          </cell>
          <cell r="D1512">
            <v>58</v>
          </cell>
          <cell r="E1512">
            <v>58</v>
          </cell>
          <cell r="F1512">
            <v>58</v>
          </cell>
          <cell r="G1512">
            <v>58</v>
          </cell>
        </row>
        <row r="1513">
          <cell r="B1513">
            <v>28939</v>
          </cell>
          <cell r="C1513">
            <v>56</v>
          </cell>
          <cell r="D1513">
            <v>56</v>
          </cell>
          <cell r="E1513">
            <v>56</v>
          </cell>
          <cell r="F1513">
            <v>56</v>
          </cell>
          <cell r="G1513">
            <v>56</v>
          </cell>
        </row>
        <row r="1514">
          <cell r="B1514">
            <v>28940</v>
          </cell>
          <cell r="C1514">
            <v>58</v>
          </cell>
          <cell r="D1514">
            <v>57</v>
          </cell>
          <cell r="E1514">
            <v>57</v>
          </cell>
          <cell r="F1514">
            <v>57</v>
          </cell>
          <cell r="G1514">
            <v>58</v>
          </cell>
        </row>
        <row r="1515">
          <cell r="B1515">
            <v>28941</v>
          </cell>
          <cell r="C1515">
            <v>58</v>
          </cell>
          <cell r="D1515">
            <v>57</v>
          </cell>
          <cell r="E1515">
            <v>57</v>
          </cell>
          <cell r="F1515">
            <v>57</v>
          </cell>
          <cell r="G1515">
            <v>58</v>
          </cell>
        </row>
        <row r="1516">
          <cell r="B1516">
            <v>28945</v>
          </cell>
          <cell r="C1516">
            <v>58</v>
          </cell>
          <cell r="D1516">
            <v>58</v>
          </cell>
          <cell r="E1516">
            <v>58</v>
          </cell>
          <cell r="F1516">
            <v>58</v>
          </cell>
          <cell r="G1516">
            <v>58</v>
          </cell>
        </row>
        <row r="1517">
          <cell r="B1517">
            <v>28948</v>
          </cell>
          <cell r="C1517">
            <v>58</v>
          </cell>
          <cell r="D1517">
            <v>58</v>
          </cell>
          <cell r="E1517">
            <v>58</v>
          </cell>
          <cell r="F1517">
            <v>58</v>
          </cell>
          <cell r="G1517">
            <v>58</v>
          </cell>
        </row>
        <row r="1518">
          <cell r="B1518">
            <v>28949</v>
          </cell>
          <cell r="C1518">
            <v>57</v>
          </cell>
          <cell r="D1518">
            <v>57</v>
          </cell>
          <cell r="E1518">
            <v>57</v>
          </cell>
          <cell r="F1518">
            <v>57</v>
          </cell>
          <cell r="G1518">
            <v>57</v>
          </cell>
        </row>
        <row r="1519">
          <cell r="B1519">
            <v>28950</v>
          </cell>
          <cell r="C1519">
            <v>62</v>
          </cell>
          <cell r="D1519">
            <v>62</v>
          </cell>
          <cell r="E1519">
            <v>62</v>
          </cell>
          <cell r="F1519">
            <v>62</v>
          </cell>
          <cell r="G1519">
            <v>62</v>
          </cell>
        </row>
        <row r="1520">
          <cell r="B1520">
            <v>29016</v>
          </cell>
          <cell r="C1520">
            <v>53</v>
          </cell>
          <cell r="D1520">
            <v>42</v>
          </cell>
          <cell r="E1520">
            <v>52</v>
          </cell>
          <cell r="F1520">
            <v>53</v>
          </cell>
          <cell r="G1520">
            <v>53</v>
          </cell>
        </row>
        <row r="1521">
          <cell r="B1521">
            <v>29018</v>
          </cell>
          <cell r="C1521">
            <v>53</v>
          </cell>
          <cell r="D1521">
            <v>43</v>
          </cell>
          <cell r="E1521">
            <v>52</v>
          </cell>
          <cell r="F1521">
            <v>53</v>
          </cell>
          <cell r="G1521">
            <v>53</v>
          </cell>
        </row>
        <row r="1522">
          <cell r="B1522">
            <v>29019</v>
          </cell>
          <cell r="C1522">
            <v>53</v>
          </cell>
          <cell r="D1522">
            <v>53</v>
          </cell>
          <cell r="E1522">
            <v>53</v>
          </cell>
          <cell r="F1522">
            <v>50</v>
          </cell>
          <cell r="G1522">
            <v>53</v>
          </cell>
        </row>
        <row r="1523">
          <cell r="B1523">
            <v>29023</v>
          </cell>
          <cell r="C1523">
            <v>53</v>
          </cell>
          <cell r="D1523">
            <v>53</v>
          </cell>
          <cell r="E1523">
            <v>53</v>
          </cell>
          <cell r="F1523">
            <v>47</v>
          </cell>
          <cell r="G1523">
            <v>53</v>
          </cell>
        </row>
        <row r="1524">
          <cell r="B1524">
            <v>29024</v>
          </cell>
          <cell r="C1524">
            <v>53</v>
          </cell>
          <cell r="D1524">
            <v>38</v>
          </cell>
          <cell r="E1524">
            <v>51</v>
          </cell>
          <cell r="F1524">
            <v>53</v>
          </cell>
          <cell r="G1524">
            <v>53</v>
          </cell>
        </row>
        <row r="1525">
          <cell r="B1525">
            <v>29025</v>
          </cell>
          <cell r="C1525">
            <v>53</v>
          </cell>
          <cell r="D1525">
            <v>53</v>
          </cell>
          <cell r="E1525">
            <v>53</v>
          </cell>
          <cell r="F1525">
            <v>44</v>
          </cell>
          <cell r="G1525">
            <v>53</v>
          </cell>
        </row>
        <row r="1526">
          <cell r="B1526">
            <v>29027</v>
          </cell>
          <cell r="C1526">
            <v>53</v>
          </cell>
          <cell r="D1526">
            <v>53</v>
          </cell>
          <cell r="E1526">
            <v>52</v>
          </cell>
          <cell r="F1526">
            <v>44</v>
          </cell>
          <cell r="G1526">
            <v>53</v>
          </cell>
        </row>
        <row r="1527">
          <cell r="B1527">
            <v>29028</v>
          </cell>
          <cell r="C1527">
            <v>53</v>
          </cell>
          <cell r="D1527">
            <v>42</v>
          </cell>
          <cell r="E1527">
            <v>52</v>
          </cell>
          <cell r="F1527">
            <v>53</v>
          </cell>
          <cell r="G1527">
            <v>53</v>
          </cell>
        </row>
        <row r="1528">
          <cell r="B1528">
            <v>29033</v>
          </cell>
          <cell r="C1528">
            <v>53</v>
          </cell>
          <cell r="D1528">
            <v>37</v>
          </cell>
          <cell r="E1528">
            <v>52</v>
          </cell>
          <cell r="F1528">
            <v>53</v>
          </cell>
          <cell r="G1528">
            <v>53</v>
          </cell>
        </row>
        <row r="1529">
          <cell r="B1529">
            <v>29035</v>
          </cell>
          <cell r="C1529">
            <v>53</v>
          </cell>
          <cell r="D1529">
            <v>52</v>
          </cell>
          <cell r="E1529">
            <v>52</v>
          </cell>
          <cell r="F1529">
            <v>45</v>
          </cell>
          <cell r="G1529">
            <v>53</v>
          </cell>
        </row>
        <row r="1530">
          <cell r="B1530">
            <v>29037</v>
          </cell>
          <cell r="C1530">
            <v>53</v>
          </cell>
          <cell r="D1530">
            <v>41</v>
          </cell>
          <cell r="E1530">
            <v>52</v>
          </cell>
          <cell r="F1530">
            <v>53</v>
          </cell>
          <cell r="G1530">
            <v>53</v>
          </cell>
        </row>
        <row r="1531">
          <cell r="B1531">
            <v>29039</v>
          </cell>
          <cell r="C1531">
            <v>53</v>
          </cell>
          <cell r="D1531">
            <v>52</v>
          </cell>
          <cell r="E1531">
            <v>52</v>
          </cell>
          <cell r="F1531">
            <v>44</v>
          </cell>
          <cell r="G1531">
            <v>53</v>
          </cell>
        </row>
        <row r="1532">
          <cell r="B1532">
            <v>29041</v>
          </cell>
          <cell r="C1532">
            <v>53</v>
          </cell>
          <cell r="D1532">
            <v>38</v>
          </cell>
          <cell r="E1532">
            <v>51</v>
          </cell>
          <cell r="F1532">
            <v>52</v>
          </cell>
          <cell r="G1532">
            <v>53</v>
          </cell>
        </row>
        <row r="1533">
          <cell r="B1533">
            <v>29042</v>
          </cell>
          <cell r="C1533">
            <v>53</v>
          </cell>
          <cell r="D1533">
            <v>34</v>
          </cell>
          <cell r="E1533">
            <v>50</v>
          </cell>
          <cell r="F1533">
            <v>52</v>
          </cell>
          <cell r="G1533">
            <v>53</v>
          </cell>
        </row>
        <row r="1534">
          <cell r="B1534">
            <v>29045</v>
          </cell>
          <cell r="C1534">
            <v>53</v>
          </cell>
          <cell r="D1534">
            <v>52</v>
          </cell>
          <cell r="E1534">
            <v>52</v>
          </cell>
          <cell r="F1534">
            <v>41</v>
          </cell>
          <cell r="G1534">
            <v>53</v>
          </cell>
        </row>
        <row r="1535">
          <cell r="B1535">
            <v>29046</v>
          </cell>
          <cell r="C1535">
            <v>53</v>
          </cell>
          <cell r="D1535">
            <v>44</v>
          </cell>
          <cell r="E1535">
            <v>53</v>
          </cell>
          <cell r="F1535">
            <v>53</v>
          </cell>
          <cell r="G1535">
            <v>53</v>
          </cell>
        </row>
        <row r="1536">
          <cell r="B1536">
            <v>29047</v>
          </cell>
          <cell r="C1536">
            <v>53</v>
          </cell>
          <cell r="D1536">
            <v>53</v>
          </cell>
          <cell r="E1536">
            <v>53</v>
          </cell>
          <cell r="F1536">
            <v>49</v>
          </cell>
          <cell r="G1536">
            <v>53</v>
          </cell>
        </row>
        <row r="1537">
          <cell r="B1537">
            <v>29049</v>
          </cell>
          <cell r="C1537">
            <v>53</v>
          </cell>
          <cell r="D1537">
            <v>38</v>
          </cell>
          <cell r="E1537">
            <v>50</v>
          </cell>
          <cell r="F1537">
            <v>53</v>
          </cell>
          <cell r="G1537">
            <v>53</v>
          </cell>
        </row>
        <row r="1538">
          <cell r="B1538">
            <v>29050</v>
          </cell>
          <cell r="C1538">
            <v>53</v>
          </cell>
          <cell r="D1538">
            <v>52</v>
          </cell>
          <cell r="E1538">
            <v>52</v>
          </cell>
          <cell r="F1538">
            <v>44</v>
          </cell>
          <cell r="G1538">
            <v>53</v>
          </cell>
        </row>
        <row r="1539">
          <cell r="B1539">
            <v>29051</v>
          </cell>
          <cell r="C1539">
            <v>52</v>
          </cell>
          <cell r="D1539">
            <v>41</v>
          </cell>
          <cell r="E1539">
            <v>50</v>
          </cell>
          <cell r="F1539">
            <v>52</v>
          </cell>
          <cell r="G1539">
            <v>52</v>
          </cell>
        </row>
        <row r="1540">
          <cell r="B1540">
            <v>29052</v>
          </cell>
          <cell r="C1540">
            <v>52</v>
          </cell>
          <cell r="D1540">
            <v>52</v>
          </cell>
          <cell r="E1540">
            <v>52</v>
          </cell>
          <cell r="F1540">
            <v>47</v>
          </cell>
          <cell r="G1540">
            <v>52</v>
          </cell>
        </row>
        <row r="1541">
          <cell r="B1541">
            <v>29080</v>
          </cell>
          <cell r="C1541">
            <v>62</v>
          </cell>
          <cell r="D1541">
            <v>46</v>
          </cell>
          <cell r="E1541">
            <v>56</v>
          </cell>
          <cell r="F1541">
            <v>55</v>
          </cell>
          <cell r="G1541">
            <v>62</v>
          </cell>
        </row>
        <row r="1542">
          <cell r="B1542">
            <v>29082</v>
          </cell>
          <cell r="C1542">
            <v>62</v>
          </cell>
          <cell r="D1542">
            <v>53</v>
          </cell>
          <cell r="E1542">
            <v>60</v>
          </cell>
          <cell r="F1542">
            <v>59</v>
          </cell>
          <cell r="G1542">
            <v>62</v>
          </cell>
        </row>
        <row r="1543">
          <cell r="B1543">
            <v>29086</v>
          </cell>
          <cell r="C1543">
            <v>62</v>
          </cell>
          <cell r="D1543">
            <v>43</v>
          </cell>
          <cell r="E1543">
            <v>54</v>
          </cell>
          <cell r="F1543">
            <v>52</v>
          </cell>
          <cell r="G1543">
            <v>62</v>
          </cell>
        </row>
        <row r="1544">
          <cell r="B1544">
            <v>29088</v>
          </cell>
          <cell r="C1544">
            <v>62</v>
          </cell>
          <cell r="D1544">
            <v>49</v>
          </cell>
          <cell r="E1544">
            <v>51</v>
          </cell>
          <cell r="F1544">
            <v>44</v>
          </cell>
          <cell r="G1544">
            <v>62</v>
          </cell>
        </row>
        <row r="1545">
          <cell r="B1545">
            <v>29089</v>
          </cell>
          <cell r="C1545">
            <v>62</v>
          </cell>
          <cell r="D1545">
            <v>54</v>
          </cell>
          <cell r="E1545">
            <v>56</v>
          </cell>
          <cell r="F1545">
            <v>49</v>
          </cell>
          <cell r="G1545">
            <v>62</v>
          </cell>
        </row>
        <row r="1546">
          <cell r="B1546">
            <v>29090</v>
          </cell>
          <cell r="C1546">
            <v>62</v>
          </cell>
          <cell r="D1546">
            <v>45</v>
          </cell>
          <cell r="E1546">
            <v>56</v>
          </cell>
          <cell r="F1546">
            <v>55</v>
          </cell>
          <cell r="G1546">
            <v>62</v>
          </cell>
        </row>
        <row r="1547">
          <cell r="B1547">
            <v>29095</v>
          </cell>
          <cell r="C1547">
            <v>56</v>
          </cell>
          <cell r="D1547">
            <v>47</v>
          </cell>
          <cell r="E1547">
            <v>55</v>
          </cell>
          <cell r="F1547">
            <v>55</v>
          </cell>
          <cell r="G1547">
            <v>56</v>
          </cell>
        </row>
        <row r="1548">
          <cell r="B1548">
            <v>29097</v>
          </cell>
          <cell r="C1548">
            <v>56</v>
          </cell>
          <cell r="D1548">
            <v>45</v>
          </cell>
          <cell r="E1548">
            <v>55</v>
          </cell>
          <cell r="F1548">
            <v>55</v>
          </cell>
          <cell r="G1548">
            <v>56</v>
          </cell>
        </row>
        <row r="1549">
          <cell r="B1549">
            <v>29105</v>
          </cell>
          <cell r="C1549">
            <v>62</v>
          </cell>
          <cell r="D1549">
            <v>61</v>
          </cell>
          <cell r="E1549">
            <v>60</v>
          </cell>
          <cell r="F1549">
            <v>45</v>
          </cell>
          <cell r="G1549">
            <v>62</v>
          </cell>
        </row>
        <row r="1550">
          <cell r="B1550">
            <v>29108</v>
          </cell>
          <cell r="C1550">
            <v>61</v>
          </cell>
          <cell r="D1550">
            <v>59</v>
          </cell>
          <cell r="E1550">
            <v>59</v>
          </cell>
          <cell r="F1550">
            <v>46</v>
          </cell>
          <cell r="G1550">
            <v>61</v>
          </cell>
        </row>
        <row r="1551">
          <cell r="B1551">
            <v>29109</v>
          </cell>
          <cell r="C1551">
            <v>56</v>
          </cell>
          <cell r="D1551">
            <v>56</v>
          </cell>
          <cell r="E1551">
            <v>55</v>
          </cell>
          <cell r="F1551">
            <v>51</v>
          </cell>
          <cell r="G1551">
            <v>56</v>
          </cell>
        </row>
        <row r="1552">
          <cell r="B1552">
            <v>29111</v>
          </cell>
          <cell r="C1552">
            <v>55</v>
          </cell>
          <cell r="D1552">
            <v>54</v>
          </cell>
          <cell r="E1552">
            <v>53</v>
          </cell>
          <cell r="F1552">
            <v>48</v>
          </cell>
          <cell r="G1552">
            <v>55</v>
          </cell>
        </row>
        <row r="1553">
          <cell r="B1553">
            <v>29129</v>
          </cell>
          <cell r="C1553">
            <v>44</v>
          </cell>
          <cell r="D1553">
            <v>40</v>
          </cell>
          <cell r="E1553">
            <v>44</v>
          </cell>
          <cell r="F1553">
            <v>44</v>
          </cell>
          <cell r="G1553">
            <v>44</v>
          </cell>
        </row>
        <row r="1554">
          <cell r="B1554">
            <v>29130</v>
          </cell>
          <cell r="C1554">
            <v>44</v>
          </cell>
          <cell r="D1554">
            <v>41</v>
          </cell>
          <cell r="E1554">
            <v>44</v>
          </cell>
          <cell r="F1554">
            <v>44</v>
          </cell>
          <cell r="G1554">
            <v>44</v>
          </cell>
        </row>
        <row r="1555">
          <cell r="B1555">
            <v>29146</v>
          </cell>
          <cell r="C1555">
            <v>58</v>
          </cell>
          <cell r="D1555">
            <v>58</v>
          </cell>
          <cell r="E1555">
            <v>58</v>
          </cell>
          <cell r="F1555">
            <v>58</v>
          </cell>
          <cell r="G1555">
            <v>58</v>
          </cell>
        </row>
        <row r="1556">
          <cell r="B1556">
            <v>29148</v>
          </cell>
          <cell r="C1556">
            <v>58</v>
          </cell>
          <cell r="D1556">
            <v>58</v>
          </cell>
          <cell r="E1556">
            <v>58</v>
          </cell>
          <cell r="F1556">
            <v>58</v>
          </cell>
          <cell r="G1556">
            <v>58</v>
          </cell>
        </row>
        <row r="1557">
          <cell r="B1557">
            <v>29150</v>
          </cell>
          <cell r="C1557">
            <v>58</v>
          </cell>
          <cell r="D1557">
            <v>58</v>
          </cell>
          <cell r="E1557">
            <v>58</v>
          </cell>
          <cell r="F1557">
            <v>58</v>
          </cell>
          <cell r="G1557">
            <v>58</v>
          </cell>
        </row>
        <row r="1558">
          <cell r="B1558">
            <v>29157</v>
          </cell>
          <cell r="C1558">
            <v>58</v>
          </cell>
          <cell r="D1558">
            <v>58</v>
          </cell>
          <cell r="E1558">
            <v>58</v>
          </cell>
          <cell r="F1558">
            <v>58</v>
          </cell>
          <cell r="G1558">
            <v>58</v>
          </cell>
        </row>
        <row r="1559">
          <cell r="B1559">
            <v>29158</v>
          </cell>
          <cell r="C1559">
            <v>58</v>
          </cell>
          <cell r="D1559">
            <v>58</v>
          </cell>
          <cell r="E1559">
            <v>58</v>
          </cell>
          <cell r="F1559">
            <v>58</v>
          </cell>
          <cell r="G1559">
            <v>58</v>
          </cell>
        </row>
        <row r="1560">
          <cell r="B1560">
            <v>29159</v>
          </cell>
          <cell r="C1560">
            <v>58</v>
          </cell>
          <cell r="D1560">
            <v>58</v>
          </cell>
          <cell r="E1560">
            <v>58</v>
          </cell>
          <cell r="F1560">
            <v>58</v>
          </cell>
          <cell r="G1560">
            <v>58</v>
          </cell>
        </row>
        <row r="1561">
          <cell r="B1561">
            <v>29160</v>
          </cell>
          <cell r="C1561">
            <v>58</v>
          </cell>
          <cell r="D1561">
            <v>58</v>
          </cell>
          <cell r="E1561">
            <v>58</v>
          </cell>
          <cell r="F1561">
            <v>58</v>
          </cell>
          <cell r="G1561">
            <v>58</v>
          </cell>
        </row>
        <row r="1562">
          <cell r="B1562">
            <v>29161</v>
          </cell>
          <cell r="C1562">
            <v>58</v>
          </cell>
          <cell r="D1562">
            <v>58</v>
          </cell>
          <cell r="E1562">
            <v>58</v>
          </cell>
          <cell r="F1562">
            <v>58</v>
          </cell>
          <cell r="G1562">
            <v>58</v>
          </cell>
        </row>
        <row r="1563">
          <cell r="B1563">
            <v>29167</v>
          </cell>
          <cell r="C1563">
            <v>58</v>
          </cell>
          <cell r="D1563">
            <v>36</v>
          </cell>
          <cell r="E1563">
            <v>54</v>
          </cell>
          <cell r="F1563">
            <v>58</v>
          </cell>
          <cell r="G1563">
            <v>58</v>
          </cell>
        </row>
        <row r="1564">
          <cell r="B1564">
            <v>29168</v>
          </cell>
          <cell r="C1564">
            <v>58</v>
          </cell>
          <cell r="D1564">
            <v>58</v>
          </cell>
          <cell r="E1564">
            <v>57</v>
          </cell>
          <cell r="F1564">
            <v>41</v>
          </cell>
          <cell r="G1564">
            <v>58</v>
          </cell>
        </row>
        <row r="1565">
          <cell r="B1565">
            <v>29169</v>
          </cell>
          <cell r="C1565">
            <v>58</v>
          </cell>
          <cell r="D1565">
            <v>58</v>
          </cell>
          <cell r="E1565">
            <v>57</v>
          </cell>
          <cell r="F1565">
            <v>45</v>
          </cell>
          <cell r="G1565">
            <v>58</v>
          </cell>
        </row>
        <row r="1566">
          <cell r="B1566">
            <v>29170</v>
          </cell>
          <cell r="C1566">
            <v>58</v>
          </cell>
          <cell r="D1566">
            <v>58</v>
          </cell>
          <cell r="E1566">
            <v>57</v>
          </cell>
          <cell r="F1566">
            <v>54</v>
          </cell>
          <cell r="G1566">
            <v>58</v>
          </cell>
        </row>
        <row r="1567">
          <cell r="B1567">
            <v>29171</v>
          </cell>
          <cell r="C1567">
            <v>58</v>
          </cell>
          <cell r="D1567">
            <v>49</v>
          </cell>
          <cell r="E1567">
            <v>58</v>
          </cell>
          <cell r="F1567">
            <v>58</v>
          </cell>
          <cell r="G1567">
            <v>58</v>
          </cell>
        </row>
        <row r="1568">
          <cell r="B1568">
            <v>29172</v>
          </cell>
          <cell r="C1568">
            <v>58</v>
          </cell>
          <cell r="D1568">
            <v>49</v>
          </cell>
          <cell r="E1568">
            <v>58</v>
          </cell>
          <cell r="F1568">
            <v>58</v>
          </cell>
          <cell r="G1568">
            <v>58</v>
          </cell>
        </row>
        <row r="1569">
          <cell r="B1569">
            <v>29173</v>
          </cell>
          <cell r="C1569">
            <v>58</v>
          </cell>
          <cell r="D1569">
            <v>58</v>
          </cell>
          <cell r="E1569">
            <v>57</v>
          </cell>
          <cell r="F1569">
            <v>54</v>
          </cell>
          <cell r="G1569">
            <v>58</v>
          </cell>
        </row>
        <row r="1570">
          <cell r="B1570">
            <v>29182</v>
          </cell>
          <cell r="C1570">
            <v>58</v>
          </cell>
          <cell r="D1570">
            <v>40</v>
          </cell>
          <cell r="E1570">
            <v>47</v>
          </cell>
          <cell r="F1570">
            <v>53</v>
          </cell>
          <cell r="G1570">
            <v>58</v>
          </cell>
        </row>
        <row r="1571">
          <cell r="B1571">
            <v>29183</v>
          </cell>
          <cell r="C1571">
            <v>58</v>
          </cell>
          <cell r="D1571">
            <v>50</v>
          </cell>
          <cell r="E1571">
            <v>48</v>
          </cell>
          <cell r="F1571">
            <v>45</v>
          </cell>
          <cell r="G1571">
            <v>58</v>
          </cell>
        </row>
        <row r="1572">
          <cell r="B1572">
            <v>29215</v>
          </cell>
          <cell r="C1572">
            <v>62</v>
          </cell>
          <cell r="D1572">
            <v>62</v>
          </cell>
          <cell r="E1572">
            <v>62</v>
          </cell>
          <cell r="F1572">
            <v>62</v>
          </cell>
          <cell r="G1572">
            <v>62</v>
          </cell>
        </row>
        <row r="1573">
          <cell r="B1573">
            <v>29224</v>
          </cell>
          <cell r="C1573">
            <v>56</v>
          </cell>
          <cell r="D1573">
            <v>37</v>
          </cell>
          <cell r="E1573">
            <v>53</v>
          </cell>
          <cell r="F1573">
            <v>54</v>
          </cell>
          <cell r="G1573">
            <v>56</v>
          </cell>
        </row>
        <row r="1574">
          <cell r="B1574">
            <v>29232</v>
          </cell>
          <cell r="C1574">
            <v>57</v>
          </cell>
          <cell r="D1574">
            <v>26</v>
          </cell>
          <cell r="E1574">
            <v>49</v>
          </cell>
          <cell r="F1574">
            <v>52</v>
          </cell>
          <cell r="G1574">
            <v>57</v>
          </cell>
        </row>
        <row r="1575">
          <cell r="B1575">
            <v>29368</v>
          </cell>
          <cell r="C1575">
            <v>58</v>
          </cell>
          <cell r="D1575">
            <v>58</v>
          </cell>
          <cell r="E1575">
            <v>58</v>
          </cell>
          <cell r="F1575">
            <v>58</v>
          </cell>
          <cell r="G1575">
            <v>58</v>
          </cell>
        </row>
        <row r="1576">
          <cell r="B1576">
            <v>29409</v>
          </cell>
          <cell r="C1576">
            <v>58</v>
          </cell>
          <cell r="D1576">
            <v>57</v>
          </cell>
          <cell r="E1576">
            <v>58</v>
          </cell>
          <cell r="F1576">
            <v>58</v>
          </cell>
          <cell r="G1576">
            <v>58</v>
          </cell>
        </row>
        <row r="1577">
          <cell r="B1577">
            <v>29410</v>
          </cell>
          <cell r="C1577">
            <v>58</v>
          </cell>
          <cell r="D1577">
            <v>58</v>
          </cell>
          <cell r="E1577">
            <v>58</v>
          </cell>
          <cell r="F1577">
            <v>57</v>
          </cell>
          <cell r="G1577">
            <v>58</v>
          </cell>
        </row>
        <row r="1578">
          <cell r="B1578">
            <v>29415</v>
          </cell>
          <cell r="C1578">
            <v>58</v>
          </cell>
          <cell r="D1578">
            <v>54</v>
          </cell>
          <cell r="E1578">
            <v>58</v>
          </cell>
          <cell r="F1578">
            <v>58</v>
          </cell>
          <cell r="G1578">
            <v>58</v>
          </cell>
        </row>
        <row r="1579">
          <cell r="B1579">
            <v>29442</v>
          </cell>
          <cell r="C1579">
            <v>58</v>
          </cell>
          <cell r="D1579">
            <v>57</v>
          </cell>
          <cell r="E1579">
            <v>58</v>
          </cell>
          <cell r="F1579">
            <v>58</v>
          </cell>
          <cell r="G1579">
            <v>58</v>
          </cell>
        </row>
        <row r="1580">
          <cell r="B1580">
            <v>29488</v>
          </cell>
          <cell r="C1580">
            <v>58</v>
          </cell>
          <cell r="D1580">
            <v>58</v>
          </cell>
          <cell r="E1580">
            <v>58</v>
          </cell>
          <cell r="F1580">
            <v>58</v>
          </cell>
          <cell r="G1580">
            <v>58</v>
          </cell>
        </row>
        <row r="1581">
          <cell r="B1581">
            <v>29490</v>
          </cell>
          <cell r="C1581">
            <v>58</v>
          </cell>
          <cell r="D1581">
            <v>58</v>
          </cell>
          <cell r="E1581">
            <v>58</v>
          </cell>
          <cell r="F1581">
            <v>46</v>
          </cell>
          <cell r="G1581">
            <v>58</v>
          </cell>
        </row>
        <row r="1582">
          <cell r="B1582">
            <v>29492</v>
          </cell>
          <cell r="C1582">
            <v>58</v>
          </cell>
          <cell r="D1582">
            <v>58</v>
          </cell>
          <cell r="E1582">
            <v>58</v>
          </cell>
          <cell r="F1582">
            <v>46</v>
          </cell>
          <cell r="G1582">
            <v>58</v>
          </cell>
        </row>
        <row r="1583">
          <cell r="B1583">
            <v>29533</v>
          </cell>
          <cell r="C1583">
            <v>58</v>
          </cell>
          <cell r="D1583">
            <v>57</v>
          </cell>
          <cell r="E1583">
            <v>57</v>
          </cell>
          <cell r="F1583">
            <v>57</v>
          </cell>
          <cell r="G1583">
            <v>58</v>
          </cell>
        </row>
        <row r="1584">
          <cell r="B1584">
            <v>29547</v>
          </cell>
          <cell r="C1584">
            <v>58</v>
          </cell>
          <cell r="D1584">
            <v>58</v>
          </cell>
          <cell r="E1584">
            <v>58</v>
          </cell>
          <cell r="F1584">
            <v>56</v>
          </cell>
          <cell r="G1584">
            <v>58</v>
          </cell>
        </row>
        <row r="1585">
          <cell r="B1585">
            <v>29548</v>
          </cell>
          <cell r="C1585">
            <v>58</v>
          </cell>
          <cell r="D1585">
            <v>57</v>
          </cell>
          <cell r="E1585">
            <v>58</v>
          </cell>
          <cell r="F1585">
            <v>58</v>
          </cell>
          <cell r="G1585">
            <v>58</v>
          </cell>
        </row>
        <row r="1586">
          <cell r="B1586">
            <v>29550</v>
          </cell>
          <cell r="C1586">
            <v>58</v>
          </cell>
          <cell r="D1586">
            <v>54</v>
          </cell>
          <cell r="E1586">
            <v>58</v>
          </cell>
          <cell r="F1586">
            <v>58</v>
          </cell>
          <cell r="G1586">
            <v>58</v>
          </cell>
        </row>
        <row r="1587">
          <cell r="B1587">
            <v>29551</v>
          </cell>
          <cell r="C1587">
            <v>58</v>
          </cell>
          <cell r="D1587">
            <v>54</v>
          </cell>
          <cell r="E1587">
            <v>58</v>
          </cell>
          <cell r="F1587">
            <v>58</v>
          </cell>
          <cell r="G1587">
            <v>58</v>
          </cell>
        </row>
        <row r="1588">
          <cell r="B1588">
            <v>29553</v>
          </cell>
          <cell r="C1588">
            <v>58</v>
          </cell>
          <cell r="D1588">
            <v>58</v>
          </cell>
          <cell r="E1588">
            <v>58</v>
          </cell>
          <cell r="F1588">
            <v>56</v>
          </cell>
          <cell r="G1588">
            <v>58</v>
          </cell>
        </row>
        <row r="1589">
          <cell r="B1589">
            <v>29559</v>
          </cell>
          <cell r="C1589">
            <v>58</v>
          </cell>
          <cell r="D1589">
            <v>55</v>
          </cell>
          <cell r="E1589">
            <v>57</v>
          </cell>
          <cell r="F1589">
            <v>58</v>
          </cell>
          <cell r="G1589">
            <v>58</v>
          </cell>
        </row>
        <row r="1590">
          <cell r="B1590">
            <v>29565</v>
          </cell>
          <cell r="C1590">
            <v>58</v>
          </cell>
          <cell r="D1590">
            <v>58</v>
          </cell>
          <cell r="E1590">
            <v>58</v>
          </cell>
          <cell r="F1590">
            <v>46</v>
          </cell>
          <cell r="G1590">
            <v>58</v>
          </cell>
        </row>
        <row r="1591">
          <cell r="B1591">
            <v>29570</v>
          </cell>
          <cell r="C1591">
            <v>58</v>
          </cell>
          <cell r="D1591">
            <v>45</v>
          </cell>
          <cell r="E1591">
            <v>57</v>
          </cell>
          <cell r="F1591">
            <v>58</v>
          </cell>
          <cell r="G1591">
            <v>58</v>
          </cell>
        </row>
        <row r="1592">
          <cell r="B1592">
            <v>29571</v>
          </cell>
          <cell r="C1592">
            <v>58</v>
          </cell>
          <cell r="D1592">
            <v>58</v>
          </cell>
          <cell r="E1592">
            <v>58</v>
          </cell>
          <cell r="F1592">
            <v>46</v>
          </cell>
          <cell r="G1592">
            <v>58</v>
          </cell>
        </row>
        <row r="1593">
          <cell r="B1593">
            <v>29573</v>
          </cell>
          <cell r="C1593">
            <v>58</v>
          </cell>
          <cell r="D1593">
            <v>45</v>
          </cell>
          <cell r="E1593">
            <v>57</v>
          </cell>
          <cell r="F1593">
            <v>58</v>
          </cell>
          <cell r="G1593">
            <v>58</v>
          </cell>
        </row>
        <row r="1594">
          <cell r="B1594">
            <v>29575</v>
          </cell>
          <cell r="C1594">
            <v>58</v>
          </cell>
          <cell r="D1594">
            <v>47</v>
          </cell>
          <cell r="E1594">
            <v>57</v>
          </cell>
          <cell r="F1594">
            <v>58</v>
          </cell>
          <cell r="G1594">
            <v>58</v>
          </cell>
        </row>
        <row r="1595">
          <cell r="B1595">
            <v>29577</v>
          </cell>
          <cell r="C1595">
            <v>58</v>
          </cell>
          <cell r="D1595">
            <v>47</v>
          </cell>
          <cell r="E1595">
            <v>57</v>
          </cell>
          <cell r="F1595">
            <v>58</v>
          </cell>
          <cell r="G1595">
            <v>58</v>
          </cell>
        </row>
        <row r="1596">
          <cell r="B1596">
            <v>29587</v>
          </cell>
          <cell r="C1596">
            <v>58</v>
          </cell>
          <cell r="D1596">
            <v>46</v>
          </cell>
          <cell r="E1596">
            <v>57</v>
          </cell>
          <cell r="F1596">
            <v>58</v>
          </cell>
          <cell r="G1596">
            <v>58</v>
          </cell>
        </row>
        <row r="1597">
          <cell r="B1597">
            <v>29716</v>
          </cell>
          <cell r="C1597">
            <v>57</v>
          </cell>
          <cell r="D1597">
            <v>56</v>
          </cell>
          <cell r="E1597">
            <v>56</v>
          </cell>
          <cell r="F1597">
            <v>46</v>
          </cell>
          <cell r="G1597">
            <v>57</v>
          </cell>
        </row>
        <row r="1598">
          <cell r="B1598">
            <v>29750</v>
          </cell>
          <cell r="C1598">
            <v>58</v>
          </cell>
          <cell r="D1598">
            <v>56</v>
          </cell>
          <cell r="E1598">
            <v>58</v>
          </cell>
          <cell r="F1598">
            <v>57</v>
          </cell>
          <cell r="G1598">
            <v>58</v>
          </cell>
        </row>
        <row r="1599">
          <cell r="B1599">
            <v>29752</v>
          </cell>
          <cell r="C1599">
            <v>58</v>
          </cell>
          <cell r="D1599">
            <v>54</v>
          </cell>
          <cell r="E1599">
            <v>57</v>
          </cell>
          <cell r="F1599">
            <v>55</v>
          </cell>
          <cell r="G1599">
            <v>58</v>
          </cell>
        </row>
        <row r="1600">
          <cell r="B1600">
            <v>29753</v>
          </cell>
          <cell r="C1600">
            <v>58</v>
          </cell>
          <cell r="D1600">
            <v>56</v>
          </cell>
          <cell r="E1600">
            <v>58</v>
          </cell>
          <cell r="F1600">
            <v>57</v>
          </cell>
          <cell r="G1600">
            <v>58</v>
          </cell>
        </row>
        <row r="1601">
          <cell r="B1601">
            <v>29756</v>
          </cell>
          <cell r="C1601">
            <v>56</v>
          </cell>
          <cell r="D1601">
            <v>37</v>
          </cell>
          <cell r="E1601">
            <v>53</v>
          </cell>
          <cell r="F1601">
            <v>54</v>
          </cell>
          <cell r="G1601">
            <v>56</v>
          </cell>
        </row>
        <row r="1602">
          <cell r="B1602">
            <v>29761</v>
          </cell>
          <cell r="C1602">
            <v>57</v>
          </cell>
          <cell r="D1602">
            <v>57</v>
          </cell>
          <cell r="E1602">
            <v>57</v>
          </cell>
          <cell r="F1602">
            <v>57</v>
          </cell>
          <cell r="G1602">
            <v>57</v>
          </cell>
        </row>
        <row r="1603">
          <cell r="B1603">
            <v>29772</v>
          </cell>
          <cell r="C1603">
            <v>57</v>
          </cell>
          <cell r="D1603">
            <v>57</v>
          </cell>
          <cell r="E1603">
            <v>57</v>
          </cell>
          <cell r="F1603">
            <v>57</v>
          </cell>
          <cell r="G1603">
            <v>57</v>
          </cell>
        </row>
        <row r="1604">
          <cell r="B1604">
            <v>29816</v>
          </cell>
          <cell r="C1604">
            <v>58</v>
          </cell>
          <cell r="D1604">
            <v>50</v>
          </cell>
          <cell r="E1604">
            <v>48</v>
          </cell>
          <cell r="F1604">
            <v>30</v>
          </cell>
          <cell r="G1604">
            <v>58</v>
          </cell>
        </row>
        <row r="1605">
          <cell r="B1605">
            <v>30080</v>
          </cell>
          <cell r="C1605">
            <v>58</v>
          </cell>
          <cell r="D1605">
            <v>40</v>
          </cell>
          <cell r="E1605">
            <v>42</v>
          </cell>
          <cell r="F1605">
            <v>40</v>
          </cell>
          <cell r="G1605">
            <v>58</v>
          </cell>
        </row>
        <row r="1606">
          <cell r="B1606">
            <v>30706</v>
          </cell>
          <cell r="C1606">
            <v>61</v>
          </cell>
          <cell r="D1606">
            <v>52</v>
          </cell>
          <cell r="E1606">
            <v>60</v>
          </cell>
          <cell r="F1606">
            <v>56</v>
          </cell>
          <cell r="G1606">
            <v>61</v>
          </cell>
        </row>
        <row r="1607">
          <cell r="B1607">
            <v>30776</v>
          </cell>
          <cell r="C1607">
            <v>58</v>
          </cell>
          <cell r="D1607">
            <v>54</v>
          </cell>
          <cell r="E1607">
            <v>57</v>
          </cell>
          <cell r="F1607">
            <v>57</v>
          </cell>
          <cell r="G1607">
            <v>58</v>
          </cell>
        </row>
        <row r="1608">
          <cell r="B1608">
            <v>30782</v>
          </cell>
          <cell r="C1608">
            <v>57</v>
          </cell>
          <cell r="D1608">
            <v>57</v>
          </cell>
          <cell r="E1608">
            <v>57</v>
          </cell>
          <cell r="F1608">
            <v>57</v>
          </cell>
          <cell r="G1608">
            <v>57</v>
          </cell>
        </row>
        <row r="1609">
          <cell r="B1609">
            <v>30784</v>
          </cell>
          <cell r="C1609">
            <v>56</v>
          </cell>
          <cell r="D1609">
            <v>55</v>
          </cell>
          <cell r="E1609">
            <v>56</v>
          </cell>
          <cell r="F1609">
            <v>55</v>
          </cell>
          <cell r="G1609">
            <v>56</v>
          </cell>
        </row>
        <row r="1610">
          <cell r="B1610">
            <v>30791</v>
          </cell>
          <cell r="C1610">
            <v>58</v>
          </cell>
          <cell r="D1610">
            <v>43</v>
          </cell>
          <cell r="E1610">
            <v>50</v>
          </cell>
          <cell r="F1610">
            <v>50</v>
          </cell>
          <cell r="G1610">
            <v>58</v>
          </cell>
        </row>
        <row r="1611">
          <cell r="B1611">
            <v>30792</v>
          </cell>
          <cell r="C1611">
            <v>58</v>
          </cell>
          <cell r="D1611">
            <v>41</v>
          </cell>
          <cell r="E1611">
            <v>49</v>
          </cell>
          <cell r="F1611">
            <v>46</v>
          </cell>
          <cell r="G1611">
            <v>58</v>
          </cell>
        </row>
        <row r="1612">
          <cell r="B1612">
            <v>30805</v>
          </cell>
          <cell r="C1612">
            <v>58</v>
          </cell>
          <cell r="D1612">
            <v>58</v>
          </cell>
          <cell r="E1612">
            <v>58</v>
          </cell>
          <cell r="F1612">
            <v>46</v>
          </cell>
          <cell r="G1612">
            <v>58</v>
          </cell>
        </row>
        <row r="1613">
          <cell r="B1613">
            <v>30813</v>
          </cell>
          <cell r="C1613">
            <v>62</v>
          </cell>
          <cell r="D1613">
            <v>50</v>
          </cell>
          <cell r="E1613">
            <v>58</v>
          </cell>
          <cell r="F1613">
            <v>55</v>
          </cell>
          <cell r="G1613">
            <v>62</v>
          </cell>
        </row>
        <row r="1614">
          <cell r="B1614">
            <v>30814</v>
          </cell>
          <cell r="C1614">
            <v>62</v>
          </cell>
          <cell r="D1614">
            <v>50</v>
          </cell>
          <cell r="E1614">
            <v>58</v>
          </cell>
          <cell r="F1614">
            <v>55</v>
          </cell>
          <cell r="G1614">
            <v>62</v>
          </cell>
        </row>
        <row r="1615">
          <cell r="B1615">
            <v>30815</v>
          </cell>
          <cell r="C1615">
            <v>62</v>
          </cell>
          <cell r="D1615">
            <v>42</v>
          </cell>
          <cell r="E1615">
            <v>55</v>
          </cell>
          <cell r="F1615">
            <v>49</v>
          </cell>
          <cell r="G1615">
            <v>62</v>
          </cell>
        </row>
        <row r="1616">
          <cell r="B1616">
            <v>30816</v>
          </cell>
          <cell r="C1616">
            <v>62</v>
          </cell>
          <cell r="D1616">
            <v>48</v>
          </cell>
          <cell r="E1616">
            <v>59</v>
          </cell>
          <cell r="F1616">
            <v>51</v>
          </cell>
          <cell r="G1616">
            <v>62</v>
          </cell>
        </row>
        <row r="1617">
          <cell r="B1617">
            <v>30817</v>
          </cell>
          <cell r="C1617">
            <v>57</v>
          </cell>
          <cell r="D1617">
            <v>48</v>
          </cell>
          <cell r="E1617">
            <v>56</v>
          </cell>
          <cell r="F1617">
            <v>53</v>
          </cell>
          <cell r="G1617">
            <v>57</v>
          </cell>
        </row>
        <row r="1618">
          <cell r="B1618">
            <v>30818</v>
          </cell>
          <cell r="C1618">
            <v>57</v>
          </cell>
          <cell r="D1618">
            <v>46</v>
          </cell>
          <cell r="E1618">
            <v>55</v>
          </cell>
          <cell r="F1618">
            <v>50</v>
          </cell>
          <cell r="G1618">
            <v>57</v>
          </cell>
        </row>
        <row r="1619">
          <cell r="B1619">
            <v>30820</v>
          </cell>
          <cell r="C1619">
            <v>57</v>
          </cell>
          <cell r="D1619">
            <v>57</v>
          </cell>
          <cell r="E1619">
            <v>57</v>
          </cell>
          <cell r="F1619">
            <v>57</v>
          </cell>
          <cell r="G1619">
            <v>57</v>
          </cell>
        </row>
        <row r="1620">
          <cell r="B1620">
            <v>30841</v>
          </cell>
          <cell r="C1620">
            <v>55</v>
          </cell>
          <cell r="D1620">
            <v>37</v>
          </cell>
          <cell r="E1620">
            <v>51</v>
          </cell>
          <cell r="F1620">
            <v>52</v>
          </cell>
          <cell r="G1620">
            <v>55</v>
          </cell>
        </row>
        <row r="1621">
          <cell r="B1621">
            <v>30842</v>
          </cell>
          <cell r="C1621">
            <v>57</v>
          </cell>
          <cell r="D1621">
            <v>57</v>
          </cell>
          <cell r="E1621">
            <v>56</v>
          </cell>
          <cell r="F1621">
            <v>49</v>
          </cell>
          <cell r="G1621">
            <v>57</v>
          </cell>
        </row>
        <row r="1622">
          <cell r="B1622">
            <v>30860</v>
          </cell>
          <cell r="C1622">
            <v>56</v>
          </cell>
          <cell r="D1622">
            <v>35</v>
          </cell>
          <cell r="E1622">
            <v>53</v>
          </cell>
          <cell r="F1622">
            <v>53</v>
          </cell>
          <cell r="G1622">
            <v>56</v>
          </cell>
        </row>
        <row r="1623">
          <cell r="B1623">
            <v>30862</v>
          </cell>
          <cell r="C1623">
            <v>57</v>
          </cell>
          <cell r="D1623">
            <v>23</v>
          </cell>
          <cell r="E1623">
            <v>48</v>
          </cell>
          <cell r="F1623">
            <v>53</v>
          </cell>
          <cell r="G1623">
            <v>57</v>
          </cell>
        </row>
        <row r="1624">
          <cell r="B1624">
            <v>30863</v>
          </cell>
          <cell r="C1624">
            <v>56</v>
          </cell>
          <cell r="D1624">
            <v>14</v>
          </cell>
          <cell r="E1624">
            <v>42</v>
          </cell>
          <cell r="F1624">
            <v>47</v>
          </cell>
          <cell r="G1624">
            <v>56</v>
          </cell>
        </row>
        <row r="1625">
          <cell r="B1625">
            <v>30864</v>
          </cell>
          <cell r="C1625">
            <v>61</v>
          </cell>
          <cell r="D1625">
            <v>42</v>
          </cell>
          <cell r="E1625">
            <v>58</v>
          </cell>
          <cell r="F1625">
            <v>56</v>
          </cell>
          <cell r="G1625">
            <v>61</v>
          </cell>
        </row>
        <row r="1626">
          <cell r="B1626">
            <v>30865</v>
          </cell>
          <cell r="C1626">
            <v>57</v>
          </cell>
          <cell r="D1626">
            <v>56</v>
          </cell>
          <cell r="E1626">
            <v>56</v>
          </cell>
          <cell r="F1626">
            <v>44</v>
          </cell>
          <cell r="G1626">
            <v>57</v>
          </cell>
        </row>
        <row r="1627">
          <cell r="B1627">
            <v>30903</v>
          </cell>
          <cell r="C1627">
            <v>53</v>
          </cell>
          <cell r="D1627">
            <v>28</v>
          </cell>
          <cell r="E1627">
            <v>30</v>
          </cell>
          <cell r="F1627">
            <v>28</v>
          </cell>
          <cell r="G1627">
            <v>52</v>
          </cell>
        </row>
        <row r="1628">
          <cell r="B1628">
            <v>30904</v>
          </cell>
          <cell r="C1628">
            <v>53</v>
          </cell>
          <cell r="D1628">
            <v>53</v>
          </cell>
          <cell r="E1628">
            <v>53</v>
          </cell>
          <cell r="F1628">
            <v>49</v>
          </cell>
          <cell r="G1628">
            <v>53</v>
          </cell>
        </row>
        <row r="1629">
          <cell r="B1629">
            <v>30981</v>
          </cell>
          <cell r="C1629">
            <v>58</v>
          </cell>
          <cell r="D1629">
            <v>58</v>
          </cell>
          <cell r="E1629">
            <v>58</v>
          </cell>
          <cell r="F1629">
            <v>58</v>
          </cell>
          <cell r="G1629">
            <v>58</v>
          </cell>
        </row>
        <row r="1630">
          <cell r="B1630">
            <v>31013</v>
          </cell>
          <cell r="C1630">
            <v>57</v>
          </cell>
          <cell r="D1630">
            <v>57</v>
          </cell>
          <cell r="E1630">
            <v>57</v>
          </cell>
          <cell r="F1630">
            <v>57</v>
          </cell>
          <cell r="G1630">
            <v>57</v>
          </cell>
        </row>
        <row r="1631">
          <cell r="B1631">
            <v>31014</v>
          </cell>
          <cell r="C1631">
            <v>57</v>
          </cell>
          <cell r="D1631">
            <v>57</v>
          </cell>
          <cell r="E1631">
            <v>57</v>
          </cell>
          <cell r="F1631">
            <v>57</v>
          </cell>
          <cell r="G1631">
            <v>57</v>
          </cell>
        </row>
        <row r="1632">
          <cell r="B1632">
            <v>31105</v>
          </cell>
          <cell r="C1632">
            <v>58</v>
          </cell>
          <cell r="D1632">
            <v>58</v>
          </cell>
          <cell r="E1632">
            <v>58</v>
          </cell>
          <cell r="F1632">
            <v>57</v>
          </cell>
          <cell r="G1632">
            <v>58</v>
          </cell>
        </row>
        <row r="1633">
          <cell r="B1633">
            <v>31108</v>
          </cell>
          <cell r="C1633">
            <v>58</v>
          </cell>
          <cell r="D1633">
            <v>57</v>
          </cell>
          <cell r="E1633">
            <v>58</v>
          </cell>
          <cell r="F1633">
            <v>58</v>
          </cell>
          <cell r="G1633">
            <v>58</v>
          </cell>
        </row>
        <row r="1634">
          <cell r="B1634">
            <v>31144</v>
          </cell>
          <cell r="C1634">
            <v>58</v>
          </cell>
          <cell r="D1634">
            <v>47</v>
          </cell>
          <cell r="E1634">
            <v>58</v>
          </cell>
          <cell r="F1634">
            <v>58</v>
          </cell>
          <cell r="G1634">
            <v>58</v>
          </cell>
        </row>
        <row r="1635">
          <cell r="B1635">
            <v>31167</v>
          </cell>
          <cell r="C1635">
            <v>58</v>
          </cell>
          <cell r="D1635">
            <v>58</v>
          </cell>
          <cell r="E1635">
            <v>58</v>
          </cell>
          <cell r="F1635">
            <v>58</v>
          </cell>
          <cell r="G1635">
            <v>58</v>
          </cell>
        </row>
        <row r="1636">
          <cell r="B1636">
            <v>31171</v>
          </cell>
          <cell r="C1636">
            <v>58</v>
          </cell>
          <cell r="D1636">
            <v>49</v>
          </cell>
          <cell r="E1636">
            <v>57</v>
          </cell>
          <cell r="F1636">
            <v>57</v>
          </cell>
          <cell r="G1636">
            <v>58</v>
          </cell>
        </row>
        <row r="1637">
          <cell r="B1637">
            <v>31172</v>
          </cell>
          <cell r="C1637">
            <v>57</v>
          </cell>
          <cell r="D1637">
            <v>57</v>
          </cell>
          <cell r="E1637">
            <v>57</v>
          </cell>
          <cell r="F1637">
            <v>56</v>
          </cell>
          <cell r="G1637">
            <v>57</v>
          </cell>
        </row>
        <row r="1638">
          <cell r="B1638">
            <v>31183</v>
          </cell>
          <cell r="C1638">
            <v>53</v>
          </cell>
          <cell r="D1638">
            <v>45</v>
          </cell>
          <cell r="E1638">
            <v>50</v>
          </cell>
          <cell r="F1638">
            <v>44</v>
          </cell>
          <cell r="G1638">
            <v>53</v>
          </cell>
        </row>
        <row r="1639">
          <cell r="B1639">
            <v>31184</v>
          </cell>
          <cell r="C1639">
            <v>53</v>
          </cell>
          <cell r="D1639">
            <v>47</v>
          </cell>
          <cell r="E1639">
            <v>51</v>
          </cell>
          <cell r="F1639">
            <v>51</v>
          </cell>
          <cell r="G1639">
            <v>53</v>
          </cell>
        </row>
        <row r="1640">
          <cell r="B1640">
            <v>31192</v>
          </cell>
          <cell r="C1640">
            <v>58</v>
          </cell>
          <cell r="D1640">
            <v>58</v>
          </cell>
          <cell r="E1640">
            <v>58</v>
          </cell>
          <cell r="F1640">
            <v>57</v>
          </cell>
          <cell r="G1640">
            <v>58</v>
          </cell>
        </row>
        <row r="1641">
          <cell r="B1641">
            <v>31193</v>
          </cell>
          <cell r="C1641">
            <v>57</v>
          </cell>
          <cell r="D1641">
            <v>50</v>
          </cell>
          <cell r="E1641">
            <v>56</v>
          </cell>
          <cell r="F1641">
            <v>57</v>
          </cell>
          <cell r="G1641">
            <v>57</v>
          </cell>
        </row>
        <row r="1642">
          <cell r="B1642">
            <v>31198</v>
          </cell>
          <cell r="C1642">
            <v>53</v>
          </cell>
          <cell r="D1642">
            <v>53</v>
          </cell>
          <cell r="E1642">
            <v>53</v>
          </cell>
          <cell r="F1642">
            <v>50</v>
          </cell>
          <cell r="G1642">
            <v>53</v>
          </cell>
        </row>
        <row r="1643">
          <cell r="B1643">
            <v>31204</v>
          </cell>
          <cell r="C1643">
            <v>58</v>
          </cell>
          <cell r="D1643">
            <v>54</v>
          </cell>
          <cell r="E1643">
            <v>58</v>
          </cell>
          <cell r="F1643">
            <v>58</v>
          </cell>
          <cell r="G1643">
            <v>58</v>
          </cell>
        </row>
        <row r="1644">
          <cell r="B1644">
            <v>31205</v>
          </cell>
          <cell r="C1644">
            <v>58</v>
          </cell>
          <cell r="D1644">
            <v>57</v>
          </cell>
          <cell r="E1644">
            <v>57</v>
          </cell>
          <cell r="F1644">
            <v>47</v>
          </cell>
          <cell r="G1644">
            <v>58</v>
          </cell>
        </row>
        <row r="1645">
          <cell r="B1645">
            <v>31206</v>
          </cell>
          <cell r="C1645">
            <v>58</v>
          </cell>
          <cell r="D1645">
            <v>56</v>
          </cell>
          <cell r="E1645">
            <v>57</v>
          </cell>
          <cell r="F1645">
            <v>43</v>
          </cell>
          <cell r="G1645">
            <v>58</v>
          </cell>
        </row>
        <row r="1646">
          <cell r="B1646">
            <v>31207</v>
          </cell>
          <cell r="C1646">
            <v>57</v>
          </cell>
          <cell r="D1646">
            <v>44</v>
          </cell>
          <cell r="E1646">
            <v>55</v>
          </cell>
          <cell r="F1646">
            <v>57</v>
          </cell>
          <cell r="G1646">
            <v>58</v>
          </cell>
        </row>
        <row r="1647">
          <cell r="B1647">
            <v>31208</v>
          </cell>
          <cell r="C1647">
            <v>58</v>
          </cell>
          <cell r="D1647">
            <v>47</v>
          </cell>
          <cell r="E1647">
            <v>57</v>
          </cell>
          <cell r="F1647">
            <v>57</v>
          </cell>
          <cell r="G1647">
            <v>58</v>
          </cell>
        </row>
        <row r="1648">
          <cell r="B1648">
            <v>31210</v>
          </cell>
          <cell r="C1648">
            <v>53</v>
          </cell>
          <cell r="D1648">
            <v>52</v>
          </cell>
          <cell r="E1648">
            <v>51</v>
          </cell>
          <cell r="F1648">
            <v>41</v>
          </cell>
          <cell r="G1648">
            <v>53</v>
          </cell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reewaySpeed" connectionId="2" xr16:uid="{00000000-0016-0000-0000-000000000000}" autoFormatId="16" applyNumberFormats="0" applyBorderFormats="0" applyFontFormats="0" applyPatternFormats="0" applyAlignmentFormats="0" applyWidthHeightFormats="0">
  <queryTableRefresh nextId="8">
    <queryTableFields count="7">
      <queryTableField id="1" name="scenario_id" tableColumnId="1"/>
      <queryTableField id="2" name="hwycov_id" tableColumnId="2"/>
      <queryTableField id="3" name="speed_ea" tableColumnId="3"/>
      <queryTableField id="4" name="speed_am" tableColumnId="4"/>
      <queryTableField id="5" name="speed_md" tableColumnId="5"/>
      <queryTableField id="6" name="speed_pm" tableColumnId="6"/>
      <queryTableField id="7" name="speed_ev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spd" connectionId="1" xr16:uid="{00000000-0016-0000-0000-000001000000}" autoFormatId="16" applyNumberFormats="0" applyBorderFormats="0" applyFontFormats="0" applyPatternFormats="0" applyAlignmentFormats="0" applyWidthHeightFormats="0">
  <queryTableRefresh nextId="8">
    <queryTableFields count="7">
      <queryTableField id="1" name="scenario_id" tableColumnId="1"/>
      <queryTableField id="2" name="hwycov_id" tableColumnId="2"/>
      <queryTableField id="3" name="speed_ea" tableColumnId="3"/>
      <queryTableField id="4" name="speed_am" tableColumnId="4"/>
      <queryTableField id="5" name="speed_md" tableColumnId="5"/>
      <queryTableField id="6" name="speed_pm" tableColumnId="6"/>
      <queryTableField id="7" name="speed_ev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ql2014a8.sandag.org_ws_FreewaySpeed" displayName="Table_sql2014a8.sandag.org_ws_FreewaySpeed" ref="M1:S464" tableType="queryTable" totalsRowShown="0">
  <autoFilter ref="M1:S464" xr:uid="{00000000-0009-0000-0100-000001000000}"/>
  <tableColumns count="7">
    <tableColumn id="1" xr3:uid="{00000000-0010-0000-0000-000001000000}" uniqueName="1" name="scenario_id" queryTableFieldId="1"/>
    <tableColumn id="2" xr3:uid="{00000000-0010-0000-0000-000002000000}" uniqueName="2" name="LinkID" queryTableFieldId="2" dataDxfId="21"/>
    <tableColumn id="3" xr3:uid="{00000000-0010-0000-0000-000003000000}" uniqueName="3" name="speed_ea" queryTableFieldId="3"/>
    <tableColumn id="4" xr3:uid="{00000000-0010-0000-0000-000004000000}" uniqueName="4" name="speed_am" queryTableFieldId="4"/>
    <tableColumn id="5" xr3:uid="{00000000-0010-0000-0000-000005000000}" uniqueName="5" name="speed_md" queryTableFieldId="5"/>
    <tableColumn id="6" xr3:uid="{00000000-0010-0000-0000-000006000000}" uniqueName="6" name="speed_pm" queryTableFieldId="6"/>
    <tableColumn id="7" xr3:uid="{00000000-0010-0000-0000-000007000000}" uniqueName="7" name="speed_ev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socioeca8.sandag.org_abm2_spd" displayName="Table_socioeca8.sandag.org_abm2_spd" ref="E1:K1648" tableType="queryTable" totalsRowShown="0">
  <autoFilter ref="E1:K1648" xr:uid="{00000000-0009-0000-0100-000004000000}"/>
  <tableColumns count="7">
    <tableColumn id="1" xr3:uid="{00000000-0010-0000-0100-000001000000}" uniqueName="1" name="scenario_id" queryTableFieldId="1"/>
    <tableColumn id="2" xr3:uid="{00000000-0010-0000-0100-000002000000}" uniqueName="2" name="hwycov_id" queryTableFieldId="2"/>
    <tableColumn id="3" xr3:uid="{00000000-0010-0000-0100-000003000000}" uniqueName="3" name="speed_ea" queryTableFieldId="3"/>
    <tableColumn id="4" xr3:uid="{00000000-0010-0000-0100-000004000000}" uniqueName="4" name="speed_am" queryTableFieldId="4"/>
    <tableColumn id="5" xr3:uid="{00000000-0010-0000-0100-000005000000}" uniqueName="5" name="speed_md" queryTableFieldId="5"/>
    <tableColumn id="6" xr3:uid="{00000000-0010-0000-0100-000006000000}" uniqueName="6" name="speed_pm" queryTableFieldId="6"/>
    <tableColumn id="7" xr3:uid="{00000000-0010-0000-0100-000007000000}" uniqueName="7" name="speed_ev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worksheet" displayName="worksheet" ref="A1:T462" totalsRowShown="0" headerRowDxfId="20">
  <autoFilter ref="A1:T462" xr:uid="{00000000-0009-0000-0100-000002000000}"/>
  <tableColumns count="20">
    <tableColumn id="1" xr3:uid="{00000000-0010-0000-0200-000001000000}" name="corridor"/>
    <tableColumn id="2" xr3:uid="{00000000-0010-0000-0200-000002000000}" name="nm" dataDxfId="19"/>
    <tableColumn id="3" xr3:uid="{00000000-0010-0000-0200-000003000000}" name="MileStone" dataDxfId="18"/>
    <tableColumn id="4" xr3:uid="{00000000-0010-0000-0200-000004000000}" name="length" dataDxfId="17"/>
    <tableColumn id="5" xr3:uid="{00000000-0010-0000-0200-000005000000}" name="from_nm" dataDxfId="16"/>
    <tableColumn id="6" xr3:uid="{00000000-0010-0000-0200-000006000000}" name="hwycov_id" dataDxfId="15"/>
    <tableColumn id="7" xr3:uid="{00000000-0010-0000-0200-000007000000}" name="EA" dataDxfId="14">
      <calculatedColumnFormula>IFERROR(VLOOKUP($F2,INRIX!$A$2:$F$464,2,FALSE),"")</calculatedColumnFormula>
    </tableColumn>
    <tableColumn id="8" xr3:uid="{00000000-0010-0000-0200-000008000000}" name="AM" dataDxfId="13">
      <calculatedColumnFormula>IFERROR(VLOOKUP($F2,INRIX!$A$2:$F$464,3,FALSE),"")</calculatedColumnFormula>
    </tableColumn>
    <tableColumn id="9" xr3:uid="{00000000-0010-0000-0200-000009000000}" name="MD" dataDxfId="12">
      <calculatedColumnFormula>IFERROR(VLOOKUP($F2,INRIX!$A$2:$F$464,4,FALSE),"")</calculatedColumnFormula>
    </tableColumn>
    <tableColumn id="10" xr3:uid="{00000000-0010-0000-0200-00000A000000}" name="PM" dataDxfId="11">
      <calculatedColumnFormula>IFERROR(VLOOKUP($F2,INRIX!$A$2:$F$464,5,FALSE),"")</calculatedColumnFormula>
    </tableColumn>
    <tableColumn id="11" xr3:uid="{00000000-0010-0000-0200-00000B000000}" name="EV" dataDxfId="10">
      <calculatedColumnFormula>IFERROR(VLOOKUP($F2,INRIX!$A$2:$F$464,6,FALSE),"")</calculatedColumnFormula>
    </tableColumn>
    <tableColumn id="12" xr3:uid="{00000000-0010-0000-0200-00000C000000}" name="ea2" dataDxfId="9">
      <calculatedColumnFormula>IF(G2="","",VLOOKUP($F2,abm!$B$2:$G$464,2,FALSE))</calculatedColumnFormula>
    </tableColumn>
    <tableColumn id="13" xr3:uid="{00000000-0010-0000-0200-00000D000000}" name="am3" dataDxfId="8">
      <calculatedColumnFormula>IF(H2="","",VLOOKUP($F2,abm!$B$2:$G$464,3,FALSE))</calculatedColumnFormula>
    </tableColumn>
    <tableColumn id="14" xr3:uid="{00000000-0010-0000-0200-00000E000000}" name="md4" dataDxfId="7">
      <calculatedColumnFormula>IF(I2="","",VLOOKUP($F2,abm!$B$2:$G$464,4,FALSE))</calculatedColumnFormula>
    </tableColumn>
    <tableColumn id="15" xr3:uid="{00000000-0010-0000-0200-00000F000000}" name="pm5" dataDxfId="6">
      <calculatedColumnFormula>IF(J2="","",VLOOKUP($F2,abm!$B$2:$G$464,5,FALSE))</calculatedColumnFormula>
    </tableColumn>
    <tableColumn id="16" xr3:uid="{00000000-0010-0000-0200-000010000000}" name="ev6" dataDxfId="5">
      <calculatedColumnFormula>IF(K2="","",VLOOKUP($F2,abm!$B$2:$G$464,6,FALSE))</calculatedColumnFormula>
    </tableColumn>
    <tableColumn id="17" xr3:uid="{00000000-0010-0000-0200-000011000000}" name="gap_am" dataDxfId="4">
      <calculatedColumnFormula>IFERROR(M2/H2-1,"")</calculatedColumnFormula>
    </tableColumn>
    <tableColumn id="18" xr3:uid="{00000000-0010-0000-0200-000012000000}" name="x2_am" dataDxfId="3">
      <calculatedColumnFormula>IFERROR(POWER((M2-H2),2),"")</calculatedColumnFormula>
    </tableColumn>
    <tableColumn id="19" xr3:uid="{00000000-0010-0000-0200-000013000000}" name="gap_pm" dataDxfId="2">
      <calculatedColumnFormula>IFERROR(O2/J2-1,"")</calculatedColumnFormula>
    </tableColumn>
    <tableColumn id="20" xr3:uid="{00000000-0010-0000-0200-000014000000}" name="x2_pm" dataDxfId="1">
      <calculatedColumnFormula>IFERROR(POWER((O2-J2),2),"")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bm_speed" displayName="abm_speed" ref="A1:G464" totalsRowShown="0" tableBorderDxfId="0" headerRowCellStyle="Normal" dataCellStyle="Normal">
  <autoFilter ref="A1:G464" xr:uid="{00000000-0009-0000-0100-000003000000}"/>
  <tableColumns count="7">
    <tableColumn id="1" xr3:uid="{00000000-0010-0000-0300-000001000000}" name="scenario_id" dataCellStyle="Normal">
      <calculatedColumnFormula>IF(ISERROR(Table_sql2014a8.sandag.org_ws_FreewaySpeed[[#This Row],[scenario_id]]),"",Table_sql2014a8.sandag.org_ws_FreewaySpeed[[#This Row],[scenario_id]])</calculatedColumnFormula>
    </tableColumn>
    <tableColumn id="2" xr3:uid="{00000000-0010-0000-0300-000002000000}" name="hwycov_id" dataCellStyle="Normal">
      <calculatedColumnFormula>IF(ISERROR(Table_sql2014a8.sandag.org_ws_FreewaySpeed[[#This Row],[LinkID]]),"",Table_sql2014a8.sandag.org_ws_FreewaySpeed[[#This Row],[LinkID]])</calculatedColumnFormula>
    </tableColumn>
    <tableColumn id="3" xr3:uid="{00000000-0010-0000-0300-000003000000}" name="speed_ea" dataCellStyle="Normal">
      <calculatedColumnFormula>IF(ISERROR(Table_sql2014a8.sandag.org_ws_FreewaySpeed[[#This Row],[speed_ea]]),"",Table_sql2014a8.sandag.org_ws_FreewaySpeed[[#This Row],[speed_ea]])</calculatedColumnFormula>
    </tableColumn>
    <tableColumn id="4" xr3:uid="{00000000-0010-0000-0300-000004000000}" name="speed_am" dataCellStyle="Normal">
      <calculatedColumnFormula>IF(ISERROR(Table_sql2014a8.sandag.org_ws_FreewaySpeed[[#This Row],[speed_am]]),"",Table_sql2014a8.sandag.org_ws_FreewaySpeed[[#This Row],[speed_am]])</calculatedColumnFormula>
    </tableColumn>
    <tableColumn id="5" xr3:uid="{00000000-0010-0000-0300-000005000000}" name="speed_md" dataCellStyle="Normal">
      <calculatedColumnFormula>IF(ISERROR(Table_sql2014a8.sandag.org_ws_FreewaySpeed[[#This Row],[speed_md]]),"",Table_sql2014a8.sandag.org_ws_FreewaySpeed[[#This Row],[speed_md]])</calculatedColumnFormula>
    </tableColumn>
    <tableColumn id="6" xr3:uid="{00000000-0010-0000-0300-000006000000}" name="speed_pm" dataCellStyle="Normal">
      <calculatedColumnFormula>IF(ISERROR(Table_sql2014a8.sandag.org_ws_FreewaySpeed[[#This Row],[speed_pm]]),"",Table_sql2014a8.sandag.org_ws_FreewaySpeed[[#This Row],[speed_pm]])</calculatedColumnFormula>
    </tableColumn>
    <tableColumn id="7" xr3:uid="{00000000-0010-0000-0300-000007000000}" name="speed_ev" dataCellStyle="Normal">
      <calculatedColumnFormula>IF(ISERROR(Table_sql2014a8.sandag.org_ws_FreewaySpeed[[#This Row],[speed_ev]]),"",Table_sql2014a8.sandag.org_ws_FreewaySpeed[[#This Row],[speed_ev]])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ma@sandag.org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T1648"/>
  <sheetViews>
    <sheetView showGridLines="0" workbookViewId="0">
      <selection activeCell="A40" sqref="A40"/>
    </sheetView>
  </sheetViews>
  <sheetFormatPr defaultRowHeight="15" x14ac:dyDescent="0.25"/>
  <cols>
    <col min="1" max="1" width="105.140625" bestFit="1" customWidth="1"/>
    <col min="2" max="2" width="10.5703125" customWidth="1"/>
    <col min="5" max="5" width="13.42578125" bestFit="1" customWidth="1"/>
    <col min="6" max="6" width="12.7109375" bestFit="1" customWidth="1"/>
    <col min="7" max="7" width="11.85546875" bestFit="1" customWidth="1"/>
    <col min="8" max="8" width="12.42578125" bestFit="1" customWidth="1"/>
    <col min="9" max="10" width="12.5703125" bestFit="1" customWidth="1"/>
    <col min="11" max="11" width="11.85546875" bestFit="1" customWidth="1"/>
    <col min="12" max="12" width="11.85546875" customWidth="1"/>
    <col min="13" max="13" width="13.42578125" hidden="1" customWidth="1"/>
    <col min="14" max="14" width="12.7109375" style="7" hidden="1" customWidth="1"/>
    <col min="15" max="15" width="11.85546875" hidden="1" customWidth="1"/>
    <col min="16" max="16" width="12.42578125" hidden="1" customWidth="1"/>
    <col min="17" max="18" width="12.5703125" hidden="1" customWidth="1"/>
    <col min="19" max="19" width="11.85546875" hidden="1" customWidth="1"/>
    <col min="20" max="20" width="9.140625" hidden="1" customWidth="1"/>
  </cols>
  <sheetData>
    <row r="1" spans="1:19" x14ac:dyDescent="0.25">
      <c r="A1" t="s">
        <v>181</v>
      </c>
      <c r="B1">
        <v>2016</v>
      </c>
      <c r="E1" t="s">
        <v>182</v>
      </c>
      <c r="F1" t="s">
        <v>183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M1" t="s">
        <v>182</v>
      </c>
      <c r="N1" s="7" t="s">
        <v>178</v>
      </c>
      <c r="O1" t="s">
        <v>207</v>
      </c>
      <c r="P1" t="s">
        <v>208</v>
      </c>
      <c r="Q1" t="s">
        <v>209</v>
      </c>
      <c r="R1" t="s">
        <v>210</v>
      </c>
      <c r="S1" t="s">
        <v>211</v>
      </c>
    </row>
    <row r="2" spans="1:19" x14ac:dyDescent="0.25">
      <c r="B2" s="136">
        <f>[1]Settings!$B$3</f>
        <v>376</v>
      </c>
      <c r="E2">
        <f>B2</f>
        <v>376</v>
      </c>
      <c r="F2">
        <v>58</v>
      </c>
      <c r="G2">
        <f>IFERROR(VLOOKUP(Table_socioeca8.sandag.org_abm2_spd[[#This Row],[hwycov_id]],[1]hwy_speed!$B$2:$G$1648,2,FALSE),0)</f>
        <v>58</v>
      </c>
      <c r="H2">
        <f>IFERROR(VLOOKUP(Table_socioeca8.sandag.org_abm2_spd[[#This Row],[hwycov_id]],[1]hwy_speed!$B$2:$G$1648,3,FALSE),0)</f>
        <v>58</v>
      </c>
      <c r="I2">
        <f>IFERROR(VLOOKUP(Table_socioeca8.sandag.org_abm2_spd[[#This Row],[hwycov_id]],[1]hwy_speed!$B$2:$G$1648,4,FALSE),0)</f>
        <v>58</v>
      </c>
      <c r="J2">
        <f>IFERROR(VLOOKUP(Table_socioeca8.sandag.org_abm2_spd[[#This Row],[hwycov_id]],[1]hwy_speed!$B$2:$G$1648,5,FALSE),0)</f>
        <v>56</v>
      </c>
      <c r="K2">
        <f>IFERROR(VLOOKUP(Table_socioeca8.sandag.org_abm2_spd[[#This Row],[hwycov_id]],[1]hwy_speed!$B$2:$G$1648,6,FALSE),0)</f>
        <v>58</v>
      </c>
      <c r="M2">
        <f>Table_socioeca8.sandag.org_abm2_spd[[#This Row],[scenario_id]]</f>
        <v>376</v>
      </c>
      <c r="N2" s="7">
        <v>554</v>
      </c>
      <c r="O2">
        <f>VLOOKUP(Table_sql2014a8.sandag.org_ws_FreewaySpeed[[#This Row],[LinkID]],Table_socioeca8.sandag.org_abm2_spd[[hwycov_id]:[speed_ev]],2,FALSE)</f>
        <v>58</v>
      </c>
      <c r="P2">
        <f>VLOOKUP(Table_sql2014a8.sandag.org_ws_FreewaySpeed[[#This Row],[LinkID]],Table_socioeca8.sandag.org_abm2_spd[[hwycov_id]:[speed_ev]],3,FALSE)</f>
        <v>56</v>
      </c>
      <c r="Q2">
        <f>VLOOKUP(Table_sql2014a8.sandag.org_ws_FreewaySpeed[[#This Row],[LinkID]],Table_socioeca8.sandag.org_abm2_spd[[hwycov_id]:[speed_ev]],4,FALSE)</f>
        <v>57</v>
      </c>
      <c r="R2">
        <f>VLOOKUP(Table_sql2014a8.sandag.org_ws_FreewaySpeed[[#This Row],[LinkID]],Table_socioeca8.sandag.org_abm2_spd[[hwycov_id]:[speed_ev]],5,FALSE)</f>
        <v>42</v>
      </c>
      <c r="S2">
        <f>VLOOKUP(Table_sql2014a8.sandag.org_ws_FreewaySpeed[[#This Row],[LinkID]],Table_socioeca8.sandag.org_abm2_spd[[hwycov_id]:[speed_ev]],6,FALSE)</f>
        <v>58</v>
      </c>
    </row>
    <row r="3" spans="1:19" x14ac:dyDescent="0.25">
      <c r="B3" s="11"/>
      <c r="E3">
        <f>E2</f>
        <v>376</v>
      </c>
      <c r="F3">
        <v>59</v>
      </c>
      <c r="G3">
        <f>IFERROR(VLOOKUP(Table_socioeca8.sandag.org_abm2_spd[[#This Row],[hwycov_id]],[1]hwy_speed!$B$2:$G$1648,2,FALSE),0)</f>
        <v>53</v>
      </c>
      <c r="H3">
        <f>IFERROR(VLOOKUP(Table_socioeca8.sandag.org_abm2_spd[[#This Row],[hwycov_id]],[1]hwy_speed!$B$2:$G$1648,3,FALSE),0)</f>
        <v>36</v>
      </c>
      <c r="I3">
        <f>IFERROR(VLOOKUP(Table_socioeca8.sandag.org_abm2_spd[[#This Row],[hwycov_id]],[1]hwy_speed!$B$2:$G$1648,4,FALSE),0)</f>
        <v>48</v>
      </c>
      <c r="J3">
        <f>IFERROR(VLOOKUP(Table_socioeca8.sandag.org_abm2_spd[[#This Row],[hwycov_id]],[1]hwy_speed!$B$2:$G$1648,5,FALSE),0)</f>
        <v>49</v>
      </c>
      <c r="K3">
        <f>IFERROR(VLOOKUP(Table_socioeca8.sandag.org_abm2_spd[[#This Row],[hwycov_id]],[1]hwy_speed!$B$2:$G$1648,6,FALSE),0)</f>
        <v>53</v>
      </c>
      <c r="M3">
        <f>Table_socioeca8.sandag.org_abm2_spd[[#This Row],[scenario_id]]</f>
        <v>376</v>
      </c>
      <c r="N3" s="7">
        <v>556</v>
      </c>
      <c r="O3">
        <f>VLOOKUP(Table_sql2014a8.sandag.org_ws_FreewaySpeed[[#This Row],[LinkID]],Table_socioeca8.sandag.org_abm2_spd[[hwycov_id]:[speed_ev]],2,FALSE)</f>
        <v>58</v>
      </c>
      <c r="P3">
        <f>VLOOKUP(Table_sql2014a8.sandag.org_ws_FreewaySpeed[[#This Row],[LinkID]],Table_socioeca8.sandag.org_abm2_spd[[hwycov_id]:[speed_ev]],3,FALSE)</f>
        <v>57</v>
      </c>
      <c r="Q3">
        <f>VLOOKUP(Table_sql2014a8.sandag.org_ws_FreewaySpeed[[#This Row],[LinkID]],Table_socioeca8.sandag.org_abm2_spd[[hwycov_id]:[speed_ev]],4,FALSE)</f>
        <v>57</v>
      </c>
      <c r="R3">
        <f>VLOOKUP(Table_sql2014a8.sandag.org_ws_FreewaySpeed[[#This Row],[LinkID]],Table_socioeca8.sandag.org_abm2_spd[[hwycov_id]:[speed_ev]],5,FALSE)</f>
        <v>49</v>
      </c>
      <c r="S3">
        <f>VLOOKUP(Table_sql2014a8.sandag.org_ws_FreewaySpeed[[#This Row],[LinkID]],Table_socioeca8.sandag.org_abm2_spd[[hwycov_id]:[speed_ev]],6,FALSE)</f>
        <v>58</v>
      </c>
    </row>
    <row r="4" spans="1:19" x14ac:dyDescent="0.25">
      <c r="B4" s="11"/>
      <c r="E4">
        <f t="shared" ref="E4:E67" si="0">E3</f>
        <v>376</v>
      </c>
      <c r="F4">
        <v>323</v>
      </c>
      <c r="G4">
        <f>IFERROR(VLOOKUP(Table_socioeca8.sandag.org_abm2_spd[[#This Row],[hwycov_id]],[1]hwy_speed!$B$2:$G$1648,2,FALSE),0)</f>
        <v>58</v>
      </c>
      <c r="H4">
        <f>IFERROR(VLOOKUP(Table_socioeca8.sandag.org_abm2_spd[[#This Row],[hwycov_id]],[1]hwy_speed!$B$2:$G$1648,3,FALSE),0)</f>
        <v>53</v>
      </c>
      <c r="I4">
        <f>IFERROR(VLOOKUP(Table_socioeca8.sandag.org_abm2_spd[[#This Row],[hwycov_id]],[1]hwy_speed!$B$2:$G$1648,4,FALSE),0)</f>
        <v>57</v>
      </c>
      <c r="J4">
        <f>IFERROR(VLOOKUP(Table_socioeca8.sandag.org_abm2_spd[[#This Row],[hwycov_id]],[1]hwy_speed!$B$2:$G$1648,5,FALSE),0)</f>
        <v>57</v>
      </c>
      <c r="K4">
        <f>IFERROR(VLOOKUP(Table_socioeca8.sandag.org_abm2_spd[[#This Row],[hwycov_id]],[1]hwy_speed!$B$2:$G$1648,6,FALSE),0)</f>
        <v>58</v>
      </c>
      <c r="M4">
        <f>Table_socioeca8.sandag.org_abm2_spd[[#This Row],[scenario_id]]</f>
        <v>376</v>
      </c>
      <c r="N4" s="7">
        <v>558</v>
      </c>
      <c r="O4">
        <f>VLOOKUP(Table_sql2014a8.sandag.org_ws_FreewaySpeed[[#This Row],[LinkID]],Table_socioeca8.sandag.org_abm2_spd[[hwycov_id]:[speed_ev]],2,FALSE)</f>
        <v>56</v>
      </c>
      <c r="P4">
        <f>VLOOKUP(Table_sql2014a8.sandag.org_ws_FreewaySpeed[[#This Row],[LinkID]],Table_socioeca8.sandag.org_abm2_spd[[hwycov_id]:[speed_ev]],3,FALSE)</f>
        <v>56</v>
      </c>
      <c r="Q4">
        <f>VLOOKUP(Table_sql2014a8.sandag.org_ws_FreewaySpeed[[#This Row],[LinkID]],Table_socioeca8.sandag.org_abm2_spd[[hwycov_id]:[speed_ev]],4,FALSE)</f>
        <v>55</v>
      </c>
      <c r="R4">
        <f>VLOOKUP(Table_sql2014a8.sandag.org_ws_FreewaySpeed[[#This Row],[LinkID]],Table_socioeca8.sandag.org_abm2_spd[[hwycov_id]:[speed_ev]],5,FALSE)</f>
        <v>54</v>
      </c>
      <c r="S4">
        <f>VLOOKUP(Table_sql2014a8.sandag.org_ws_FreewaySpeed[[#This Row],[LinkID]],Table_socioeca8.sandag.org_abm2_spd[[hwycov_id]:[speed_ev]],6,FALSE)</f>
        <v>56</v>
      </c>
    </row>
    <row r="5" spans="1:19" x14ac:dyDescent="0.25">
      <c r="A5" t="s">
        <v>202</v>
      </c>
      <c r="B5" s="11"/>
      <c r="E5">
        <f t="shared" si="0"/>
        <v>376</v>
      </c>
      <c r="F5">
        <v>442</v>
      </c>
      <c r="G5">
        <f>IFERROR(VLOOKUP(Table_socioeca8.sandag.org_abm2_spd[[#This Row],[hwycov_id]],[1]hwy_speed!$B$2:$G$1648,2,FALSE),0)</f>
        <v>57</v>
      </c>
      <c r="H5">
        <f>IFERROR(VLOOKUP(Table_socioeca8.sandag.org_abm2_spd[[#This Row],[hwycov_id]],[1]hwy_speed!$B$2:$G$1648,3,FALSE),0)</f>
        <v>57</v>
      </c>
      <c r="I5">
        <f>IFERROR(VLOOKUP(Table_socioeca8.sandag.org_abm2_spd[[#This Row],[hwycov_id]],[1]hwy_speed!$B$2:$G$1648,4,FALSE),0)</f>
        <v>57</v>
      </c>
      <c r="J5">
        <f>IFERROR(VLOOKUP(Table_socioeca8.sandag.org_abm2_spd[[#This Row],[hwycov_id]],[1]hwy_speed!$B$2:$G$1648,5,FALSE),0)</f>
        <v>57</v>
      </c>
      <c r="K5">
        <f>IFERROR(VLOOKUP(Table_socioeca8.sandag.org_abm2_spd[[#This Row],[hwycov_id]],[1]hwy_speed!$B$2:$G$1648,6,FALSE),0)</f>
        <v>57</v>
      </c>
      <c r="M5">
        <f>Table_socioeca8.sandag.org_abm2_spd[[#This Row],[scenario_id]]</f>
        <v>376</v>
      </c>
      <c r="N5" s="7">
        <v>570</v>
      </c>
      <c r="O5">
        <f>VLOOKUP(Table_sql2014a8.sandag.org_ws_FreewaySpeed[[#This Row],[LinkID]],Table_socioeca8.sandag.org_abm2_spd[[hwycov_id]:[speed_ev]],2,FALSE)</f>
        <v>57</v>
      </c>
      <c r="P5">
        <f>VLOOKUP(Table_sql2014a8.sandag.org_ws_FreewaySpeed[[#This Row],[LinkID]],Table_socioeca8.sandag.org_abm2_spd[[hwycov_id]:[speed_ev]],3,FALSE)</f>
        <v>46</v>
      </c>
      <c r="Q5">
        <f>VLOOKUP(Table_sql2014a8.sandag.org_ws_FreewaySpeed[[#This Row],[LinkID]],Table_socioeca8.sandag.org_abm2_spd[[hwycov_id]:[speed_ev]],4,FALSE)</f>
        <v>56</v>
      </c>
      <c r="R5">
        <f>VLOOKUP(Table_sql2014a8.sandag.org_ws_FreewaySpeed[[#This Row],[LinkID]],Table_socioeca8.sandag.org_abm2_spd[[hwycov_id]:[speed_ev]],5,FALSE)</f>
        <v>56</v>
      </c>
      <c r="S5">
        <f>VLOOKUP(Table_sql2014a8.sandag.org_ws_FreewaySpeed[[#This Row],[LinkID]],Table_socioeca8.sandag.org_abm2_spd[[hwycov_id]:[speed_ev]],6,FALSE)</f>
        <v>57</v>
      </c>
    </row>
    <row r="6" spans="1:19" x14ac:dyDescent="0.25">
      <c r="A6" s="14" t="s">
        <v>203</v>
      </c>
      <c r="E6">
        <f t="shared" si="0"/>
        <v>376</v>
      </c>
      <c r="F6">
        <v>457</v>
      </c>
      <c r="G6">
        <f>IFERROR(VLOOKUP(Table_socioeca8.sandag.org_abm2_spd[[#This Row],[hwycov_id]],[1]hwy_speed!$B$2:$G$1648,2,FALSE),0)</f>
        <v>58</v>
      </c>
      <c r="H6">
        <f>IFERROR(VLOOKUP(Table_socioeca8.sandag.org_abm2_spd[[#This Row],[hwycov_id]],[1]hwy_speed!$B$2:$G$1648,3,FALSE),0)</f>
        <v>29</v>
      </c>
      <c r="I6">
        <f>IFERROR(VLOOKUP(Table_socioeca8.sandag.org_abm2_spd[[#This Row],[hwycov_id]],[1]hwy_speed!$B$2:$G$1648,4,FALSE),0)</f>
        <v>56</v>
      </c>
      <c r="J6">
        <f>IFERROR(VLOOKUP(Table_socioeca8.sandag.org_abm2_spd[[#This Row],[hwycov_id]],[1]hwy_speed!$B$2:$G$1648,5,FALSE),0)</f>
        <v>57</v>
      </c>
      <c r="K6">
        <f>IFERROR(VLOOKUP(Table_socioeca8.sandag.org_abm2_spd[[#This Row],[hwycov_id]],[1]hwy_speed!$B$2:$G$1648,6,FALSE),0)</f>
        <v>58</v>
      </c>
      <c r="M6">
        <f>Table_socioeca8.sandag.org_abm2_spd[[#This Row],[scenario_id]]</f>
        <v>376</v>
      </c>
      <c r="N6" s="7">
        <v>574</v>
      </c>
      <c r="O6">
        <f>VLOOKUP(Table_sql2014a8.sandag.org_ws_FreewaySpeed[[#This Row],[LinkID]],Table_socioeca8.sandag.org_abm2_spd[[hwycov_id]:[speed_ev]],2,FALSE)</f>
        <v>58</v>
      </c>
      <c r="P6">
        <f>VLOOKUP(Table_sql2014a8.sandag.org_ws_FreewaySpeed[[#This Row],[LinkID]],Table_socioeca8.sandag.org_abm2_spd[[hwycov_id]:[speed_ev]],3,FALSE)</f>
        <v>52</v>
      </c>
      <c r="Q6">
        <f>VLOOKUP(Table_sql2014a8.sandag.org_ws_FreewaySpeed[[#This Row],[LinkID]],Table_socioeca8.sandag.org_abm2_spd[[hwycov_id]:[speed_ev]],4,FALSE)</f>
        <v>56</v>
      </c>
      <c r="R6">
        <f>VLOOKUP(Table_sql2014a8.sandag.org_ws_FreewaySpeed[[#This Row],[LinkID]],Table_socioeca8.sandag.org_abm2_spd[[hwycov_id]:[speed_ev]],5,FALSE)</f>
        <v>46</v>
      </c>
      <c r="S6">
        <f>VLOOKUP(Table_sql2014a8.sandag.org_ws_FreewaySpeed[[#This Row],[LinkID]],Table_socioeca8.sandag.org_abm2_spd[[hwycov_id]:[speed_ev]],6,FALSE)</f>
        <v>58</v>
      </c>
    </row>
    <row r="7" spans="1:19" x14ac:dyDescent="0.25">
      <c r="A7" s="14" t="s">
        <v>204</v>
      </c>
      <c r="E7">
        <f t="shared" si="0"/>
        <v>376</v>
      </c>
      <c r="F7">
        <v>459</v>
      </c>
      <c r="G7">
        <f>IFERROR(VLOOKUP(Table_socioeca8.sandag.org_abm2_spd[[#This Row],[hwycov_id]],[1]hwy_speed!$B$2:$G$1648,2,FALSE),0)</f>
        <v>58</v>
      </c>
      <c r="H7">
        <f>IFERROR(VLOOKUP(Table_socioeca8.sandag.org_abm2_spd[[#This Row],[hwycov_id]],[1]hwy_speed!$B$2:$G$1648,3,FALSE),0)</f>
        <v>58</v>
      </c>
      <c r="I7">
        <f>IFERROR(VLOOKUP(Table_socioeca8.sandag.org_abm2_spd[[#This Row],[hwycov_id]],[1]hwy_speed!$B$2:$G$1648,4,FALSE),0)</f>
        <v>58</v>
      </c>
      <c r="J7">
        <f>IFERROR(VLOOKUP(Table_socioeca8.sandag.org_abm2_spd[[#This Row],[hwycov_id]],[1]hwy_speed!$B$2:$G$1648,5,FALSE),0)</f>
        <v>54</v>
      </c>
      <c r="K7">
        <f>IFERROR(VLOOKUP(Table_socioeca8.sandag.org_abm2_spd[[#This Row],[hwycov_id]],[1]hwy_speed!$B$2:$G$1648,6,FALSE),0)</f>
        <v>58</v>
      </c>
      <c r="M7">
        <f>Table_socioeca8.sandag.org_abm2_spd[[#This Row],[scenario_id]]</f>
        <v>376</v>
      </c>
      <c r="N7" s="7">
        <v>575</v>
      </c>
      <c r="O7">
        <f>VLOOKUP(Table_sql2014a8.sandag.org_ws_FreewaySpeed[[#This Row],[LinkID]],Table_socioeca8.sandag.org_abm2_spd[[hwycov_id]:[speed_ev]],2,FALSE)</f>
        <v>58</v>
      </c>
      <c r="P7">
        <f>VLOOKUP(Table_sql2014a8.sandag.org_ws_FreewaySpeed[[#This Row],[LinkID]],Table_socioeca8.sandag.org_abm2_spd[[hwycov_id]:[speed_ev]],3,FALSE)</f>
        <v>56</v>
      </c>
      <c r="Q7">
        <f>VLOOKUP(Table_sql2014a8.sandag.org_ws_FreewaySpeed[[#This Row],[LinkID]],Table_socioeca8.sandag.org_abm2_spd[[hwycov_id]:[speed_ev]],4,FALSE)</f>
        <v>57</v>
      </c>
      <c r="R7">
        <f>VLOOKUP(Table_sql2014a8.sandag.org_ws_FreewaySpeed[[#This Row],[LinkID]],Table_socioeca8.sandag.org_abm2_spd[[hwycov_id]:[speed_ev]],5,FALSE)</f>
        <v>45</v>
      </c>
      <c r="S7">
        <f>VLOOKUP(Table_sql2014a8.sandag.org_ws_FreewaySpeed[[#This Row],[LinkID]],Table_socioeca8.sandag.org_abm2_spd[[hwycov_id]:[speed_ev]],6,FALSE)</f>
        <v>58</v>
      </c>
    </row>
    <row r="8" spans="1:19" x14ac:dyDescent="0.25">
      <c r="A8" s="14" t="s">
        <v>205</v>
      </c>
      <c r="E8">
        <f t="shared" si="0"/>
        <v>376</v>
      </c>
      <c r="F8">
        <v>460</v>
      </c>
      <c r="G8">
        <f>IFERROR(VLOOKUP(Table_socioeca8.sandag.org_abm2_spd[[#This Row],[hwycov_id]],[1]hwy_speed!$B$2:$G$1648,2,FALSE),0)</f>
        <v>58</v>
      </c>
      <c r="H8">
        <f>IFERROR(VLOOKUP(Table_socioeca8.sandag.org_abm2_spd[[#This Row],[hwycov_id]],[1]hwy_speed!$B$2:$G$1648,3,FALSE),0)</f>
        <v>58</v>
      </c>
      <c r="I8">
        <f>IFERROR(VLOOKUP(Table_socioeca8.sandag.org_abm2_spd[[#This Row],[hwycov_id]],[1]hwy_speed!$B$2:$G$1648,4,FALSE),0)</f>
        <v>58</v>
      </c>
      <c r="J8">
        <f>IFERROR(VLOOKUP(Table_socioeca8.sandag.org_abm2_spd[[#This Row],[hwycov_id]],[1]hwy_speed!$B$2:$G$1648,5,FALSE),0)</f>
        <v>55</v>
      </c>
      <c r="K8">
        <f>IFERROR(VLOOKUP(Table_socioeca8.sandag.org_abm2_spd[[#This Row],[hwycov_id]],[1]hwy_speed!$B$2:$G$1648,6,FALSE),0)</f>
        <v>58</v>
      </c>
      <c r="M8">
        <f>Table_socioeca8.sandag.org_abm2_spd[[#This Row],[scenario_id]]</f>
        <v>376</v>
      </c>
      <c r="N8" s="7">
        <v>589</v>
      </c>
      <c r="O8">
        <f>VLOOKUP(Table_sql2014a8.sandag.org_ws_FreewaySpeed[[#This Row],[LinkID]],Table_socioeca8.sandag.org_abm2_spd[[hwycov_id]:[speed_ev]],2,FALSE)</f>
        <v>53</v>
      </c>
      <c r="P8">
        <f>VLOOKUP(Table_sql2014a8.sandag.org_ws_FreewaySpeed[[#This Row],[LinkID]],Table_socioeca8.sandag.org_abm2_spd[[hwycov_id]:[speed_ev]],3,FALSE)</f>
        <v>53</v>
      </c>
      <c r="Q8">
        <f>VLOOKUP(Table_sql2014a8.sandag.org_ws_FreewaySpeed[[#This Row],[LinkID]],Table_socioeca8.sandag.org_abm2_spd[[hwycov_id]:[speed_ev]],4,FALSE)</f>
        <v>53</v>
      </c>
      <c r="R8">
        <f>VLOOKUP(Table_sql2014a8.sandag.org_ws_FreewaySpeed[[#This Row],[LinkID]],Table_socioeca8.sandag.org_abm2_spd[[hwycov_id]:[speed_ev]],5,FALSE)</f>
        <v>51</v>
      </c>
      <c r="S8">
        <f>VLOOKUP(Table_sql2014a8.sandag.org_ws_FreewaySpeed[[#This Row],[LinkID]],Table_socioeca8.sandag.org_abm2_spd[[hwycov_id]:[speed_ev]],6,FALSE)</f>
        <v>53</v>
      </c>
    </row>
    <row r="9" spans="1:19" x14ac:dyDescent="0.25">
      <c r="E9">
        <f t="shared" si="0"/>
        <v>376</v>
      </c>
      <c r="F9">
        <v>461</v>
      </c>
      <c r="G9">
        <f>IFERROR(VLOOKUP(Table_socioeca8.sandag.org_abm2_spd[[#This Row],[hwycov_id]],[1]hwy_speed!$B$2:$G$1648,2,FALSE),0)</f>
        <v>58</v>
      </c>
      <c r="H9">
        <f>IFERROR(VLOOKUP(Table_socioeca8.sandag.org_abm2_spd[[#This Row],[hwycov_id]],[1]hwy_speed!$B$2:$G$1648,3,FALSE),0)</f>
        <v>58</v>
      </c>
      <c r="I9">
        <f>IFERROR(VLOOKUP(Table_socioeca8.sandag.org_abm2_spd[[#This Row],[hwycov_id]],[1]hwy_speed!$B$2:$G$1648,4,FALSE),0)</f>
        <v>58</v>
      </c>
      <c r="J9">
        <f>IFERROR(VLOOKUP(Table_socioeca8.sandag.org_abm2_spd[[#This Row],[hwycov_id]],[1]hwy_speed!$B$2:$G$1648,5,FALSE),0)</f>
        <v>54</v>
      </c>
      <c r="K9">
        <f>IFERROR(VLOOKUP(Table_socioeca8.sandag.org_abm2_spd[[#This Row],[hwycov_id]],[1]hwy_speed!$B$2:$G$1648,6,FALSE),0)</f>
        <v>58</v>
      </c>
      <c r="M9">
        <f>Table_socioeca8.sandag.org_abm2_spd[[#This Row],[scenario_id]]</f>
        <v>376</v>
      </c>
      <c r="N9" s="7">
        <v>621</v>
      </c>
      <c r="O9">
        <f>VLOOKUP(Table_sql2014a8.sandag.org_ws_FreewaySpeed[[#This Row],[LinkID]],Table_socioeca8.sandag.org_abm2_spd[[hwycov_id]:[speed_ev]],2,FALSE)</f>
        <v>57</v>
      </c>
      <c r="P9">
        <f>VLOOKUP(Table_sql2014a8.sandag.org_ws_FreewaySpeed[[#This Row],[LinkID]],Table_socioeca8.sandag.org_abm2_spd[[hwycov_id]:[speed_ev]],3,FALSE)</f>
        <v>31</v>
      </c>
      <c r="Q9">
        <f>VLOOKUP(Table_sql2014a8.sandag.org_ws_FreewaySpeed[[#This Row],[LinkID]],Table_socioeca8.sandag.org_abm2_spd[[hwycov_id]:[speed_ev]],4,FALSE)</f>
        <v>51</v>
      </c>
      <c r="R9">
        <f>VLOOKUP(Table_sql2014a8.sandag.org_ws_FreewaySpeed[[#This Row],[LinkID]],Table_socioeca8.sandag.org_abm2_spd[[hwycov_id]:[speed_ev]],5,FALSE)</f>
        <v>55</v>
      </c>
      <c r="S9">
        <f>VLOOKUP(Table_sql2014a8.sandag.org_ws_FreewaySpeed[[#This Row],[LinkID]],Table_socioeca8.sandag.org_abm2_spd[[hwycov_id]:[speed_ev]],6,FALSE)</f>
        <v>58</v>
      </c>
    </row>
    <row r="10" spans="1:19" x14ac:dyDescent="0.25">
      <c r="E10">
        <f t="shared" si="0"/>
        <v>376</v>
      </c>
      <c r="F10">
        <v>462</v>
      </c>
      <c r="G10">
        <f>IFERROR(VLOOKUP(Table_socioeca8.sandag.org_abm2_spd[[#This Row],[hwycov_id]],[1]hwy_speed!$B$2:$G$1648,2,FALSE),0)</f>
        <v>58</v>
      </c>
      <c r="H10">
        <f>IFERROR(VLOOKUP(Table_socioeca8.sandag.org_abm2_spd[[#This Row],[hwycov_id]],[1]hwy_speed!$B$2:$G$1648,3,FALSE),0)</f>
        <v>58</v>
      </c>
      <c r="I10">
        <f>IFERROR(VLOOKUP(Table_socioeca8.sandag.org_abm2_spd[[#This Row],[hwycov_id]],[1]hwy_speed!$B$2:$G$1648,4,FALSE),0)</f>
        <v>58</v>
      </c>
      <c r="J10">
        <f>IFERROR(VLOOKUP(Table_socioeca8.sandag.org_abm2_spd[[#This Row],[hwycov_id]],[1]hwy_speed!$B$2:$G$1648,5,FALSE),0)</f>
        <v>57</v>
      </c>
      <c r="K10">
        <f>IFERROR(VLOOKUP(Table_socioeca8.sandag.org_abm2_spd[[#This Row],[hwycov_id]],[1]hwy_speed!$B$2:$G$1648,6,FALSE),0)</f>
        <v>58</v>
      </c>
      <c r="M10">
        <f>Table_socioeca8.sandag.org_abm2_spd[[#This Row],[scenario_id]]</f>
        <v>376</v>
      </c>
      <c r="N10" s="7">
        <v>640</v>
      </c>
      <c r="O10">
        <f>VLOOKUP(Table_sql2014a8.sandag.org_ws_FreewaySpeed[[#This Row],[LinkID]],Table_socioeca8.sandag.org_abm2_spd[[hwycov_id]:[speed_ev]],2,FALSE)</f>
        <v>57</v>
      </c>
      <c r="P10">
        <f>VLOOKUP(Table_sql2014a8.sandag.org_ws_FreewaySpeed[[#This Row],[LinkID]],Table_socioeca8.sandag.org_abm2_spd[[hwycov_id]:[speed_ev]],3,FALSE)</f>
        <v>49</v>
      </c>
      <c r="Q10">
        <f>VLOOKUP(Table_sql2014a8.sandag.org_ws_FreewaySpeed[[#This Row],[LinkID]],Table_socioeca8.sandag.org_abm2_spd[[hwycov_id]:[speed_ev]],4,FALSE)</f>
        <v>56</v>
      </c>
      <c r="R10">
        <f>VLOOKUP(Table_sql2014a8.sandag.org_ws_FreewaySpeed[[#This Row],[LinkID]],Table_socioeca8.sandag.org_abm2_spd[[hwycov_id]:[speed_ev]],5,FALSE)</f>
        <v>56</v>
      </c>
      <c r="S10">
        <f>VLOOKUP(Table_sql2014a8.sandag.org_ws_FreewaySpeed[[#This Row],[LinkID]],Table_socioeca8.sandag.org_abm2_spd[[hwycov_id]:[speed_ev]],6,FALSE)</f>
        <v>57</v>
      </c>
    </row>
    <row r="11" spans="1:19" x14ac:dyDescent="0.25">
      <c r="E11">
        <f t="shared" si="0"/>
        <v>376</v>
      </c>
      <c r="F11">
        <v>463</v>
      </c>
      <c r="G11">
        <f>IFERROR(VLOOKUP(Table_socioeca8.sandag.org_abm2_spd[[#This Row],[hwycov_id]],[1]hwy_speed!$B$2:$G$1648,2,FALSE),0)</f>
        <v>58</v>
      </c>
      <c r="H11">
        <f>IFERROR(VLOOKUP(Table_socioeca8.sandag.org_abm2_spd[[#This Row],[hwycov_id]],[1]hwy_speed!$B$2:$G$1648,3,FALSE),0)</f>
        <v>58</v>
      </c>
      <c r="I11">
        <f>IFERROR(VLOOKUP(Table_socioeca8.sandag.org_abm2_spd[[#This Row],[hwycov_id]],[1]hwy_speed!$B$2:$G$1648,4,FALSE),0)</f>
        <v>58</v>
      </c>
      <c r="J11">
        <f>IFERROR(VLOOKUP(Table_socioeca8.sandag.org_abm2_spd[[#This Row],[hwycov_id]],[1]hwy_speed!$B$2:$G$1648,5,FALSE),0)</f>
        <v>53</v>
      </c>
      <c r="K11">
        <f>IFERROR(VLOOKUP(Table_socioeca8.sandag.org_abm2_spd[[#This Row],[hwycov_id]],[1]hwy_speed!$B$2:$G$1648,6,FALSE),0)</f>
        <v>58</v>
      </c>
      <c r="M11">
        <f>Table_socioeca8.sandag.org_abm2_spd[[#This Row],[scenario_id]]</f>
        <v>376</v>
      </c>
      <c r="N11" s="7">
        <v>643</v>
      </c>
      <c r="O11">
        <f>VLOOKUP(Table_sql2014a8.sandag.org_ws_FreewaySpeed[[#This Row],[LinkID]],Table_socioeca8.sandag.org_abm2_spd[[hwycov_id]:[speed_ev]],2,FALSE)</f>
        <v>57</v>
      </c>
      <c r="P11">
        <f>VLOOKUP(Table_sql2014a8.sandag.org_ws_FreewaySpeed[[#This Row],[LinkID]],Table_socioeca8.sandag.org_abm2_spd[[hwycov_id]:[speed_ev]],3,FALSE)</f>
        <v>23</v>
      </c>
      <c r="Q11">
        <f>VLOOKUP(Table_sql2014a8.sandag.org_ws_FreewaySpeed[[#This Row],[LinkID]],Table_socioeca8.sandag.org_abm2_spd[[hwycov_id]:[speed_ev]],4,FALSE)</f>
        <v>48</v>
      </c>
      <c r="R11">
        <f>VLOOKUP(Table_sql2014a8.sandag.org_ws_FreewaySpeed[[#This Row],[LinkID]],Table_socioeca8.sandag.org_abm2_spd[[hwycov_id]:[speed_ev]],5,FALSE)</f>
        <v>52</v>
      </c>
      <c r="S11">
        <f>VLOOKUP(Table_sql2014a8.sandag.org_ws_FreewaySpeed[[#This Row],[LinkID]],Table_socioeca8.sandag.org_abm2_spd[[hwycov_id]:[speed_ev]],6,FALSE)</f>
        <v>58</v>
      </c>
    </row>
    <row r="12" spans="1:19" x14ac:dyDescent="0.25">
      <c r="E12">
        <f t="shared" si="0"/>
        <v>376</v>
      </c>
      <c r="F12">
        <v>464</v>
      </c>
      <c r="G12">
        <f>IFERROR(VLOOKUP(Table_socioeca8.sandag.org_abm2_spd[[#This Row],[hwycov_id]],[1]hwy_speed!$B$2:$G$1648,2,FALSE),0)</f>
        <v>58</v>
      </c>
      <c r="H12">
        <f>IFERROR(VLOOKUP(Table_socioeca8.sandag.org_abm2_spd[[#This Row],[hwycov_id]],[1]hwy_speed!$B$2:$G$1648,3,FALSE),0)</f>
        <v>58</v>
      </c>
      <c r="I12">
        <f>IFERROR(VLOOKUP(Table_socioeca8.sandag.org_abm2_spd[[#This Row],[hwycov_id]],[1]hwy_speed!$B$2:$G$1648,4,FALSE),0)</f>
        <v>58</v>
      </c>
      <c r="J12">
        <f>IFERROR(VLOOKUP(Table_socioeca8.sandag.org_abm2_spd[[#This Row],[hwycov_id]],[1]hwy_speed!$B$2:$G$1648,5,FALSE),0)</f>
        <v>55</v>
      </c>
      <c r="K12">
        <f>IFERROR(VLOOKUP(Table_socioeca8.sandag.org_abm2_spd[[#This Row],[hwycov_id]],[1]hwy_speed!$B$2:$G$1648,6,FALSE),0)</f>
        <v>58</v>
      </c>
      <c r="M12">
        <f>Table_socioeca8.sandag.org_abm2_spd[[#This Row],[scenario_id]]</f>
        <v>376</v>
      </c>
      <c r="N12" s="7">
        <v>689</v>
      </c>
      <c r="O12">
        <f>VLOOKUP(Table_sql2014a8.sandag.org_ws_FreewaySpeed[[#This Row],[LinkID]],Table_socioeca8.sandag.org_abm2_spd[[hwycov_id]:[speed_ev]],2,FALSE)</f>
        <v>57</v>
      </c>
      <c r="P12">
        <f>VLOOKUP(Table_sql2014a8.sandag.org_ws_FreewaySpeed[[#This Row],[LinkID]],Table_socioeca8.sandag.org_abm2_spd[[hwycov_id]:[speed_ev]],3,FALSE)</f>
        <v>57</v>
      </c>
      <c r="Q12">
        <f>VLOOKUP(Table_sql2014a8.sandag.org_ws_FreewaySpeed[[#This Row],[LinkID]],Table_socioeca8.sandag.org_abm2_spd[[hwycov_id]:[speed_ev]],4,FALSE)</f>
        <v>57</v>
      </c>
      <c r="R12">
        <f>VLOOKUP(Table_sql2014a8.sandag.org_ws_FreewaySpeed[[#This Row],[LinkID]],Table_socioeca8.sandag.org_abm2_spd[[hwycov_id]:[speed_ev]],5,FALSE)</f>
        <v>57</v>
      </c>
      <c r="S12">
        <f>VLOOKUP(Table_sql2014a8.sandag.org_ws_FreewaySpeed[[#This Row],[LinkID]],Table_socioeca8.sandag.org_abm2_spd[[hwycov_id]:[speed_ev]],6,FALSE)</f>
        <v>57</v>
      </c>
    </row>
    <row r="13" spans="1:19" x14ac:dyDescent="0.25">
      <c r="A13" t="s">
        <v>180</v>
      </c>
      <c r="E13">
        <f t="shared" si="0"/>
        <v>376</v>
      </c>
      <c r="F13">
        <v>465</v>
      </c>
      <c r="G13">
        <f>IFERROR(VLOOKUP(Table_socioeca8.sandag.org_abm2_spd[[#This Row],[hwycov_id]],[1]hwy_speed!$B$2:$G$1648,2,FALSE),0)</f>
        <v>58</v>
      </c>
      <c r="H13">
        <f>IFERROR(VLOOKUP(Table_socioeca8.sandag.org_abm2_spd[[#This Row],[hwycov_id]],[1]hwy_speed!$B$2:$G$1648,3,FALSE),0)</f>
        <v>58</v>
      </c>
      <c r="I13">
        <f>IFERROR(VLOOKUP(Table_socioeca8.sandag.org_abm2_spd[[#This Row],[hwycov_id]],[1]hwy_speed!$B$2:$G$1648,4,FALSE),0)</f>
        <v>58</v>
      </c>
      <c r="J13">
        <f>IFERROR(VLOOKUP(Table_socioeca8.sandag.org_abm2_spd[[#This Row],[hwycov_id]],[1]hwy_speed!$B$2:$G$1648,5,FALSE),0)</f>
        <v>53</v>
      </c>
      <c r="K13">
        <f>IFERROR(VLOOKUP(Table_socioeca8.sandag.org_abm2_spd[[#This Row],[hwycov_id]],[1]hwy_speed!$B$2:$G$1648,6,FALSE),0)</f>
        <v>58</v>
      </c>
      <c r="M13">
        <f>Table_socioeca8.sandag.org_abm2_spd[[#This Row],[scenario_id]]</f>
        <v>376</v>
      </c>
      <c r="N13" s="7">
        <v>690</v>
      </c>
      <c r="O13">
        <f>VLOOKUP(Table_sql2014a8.sandag.org_ws_FreewaySpeed[[#This Row],[LinkID]],Table_socioeca8.sandag.org_abm2_spd[[hwycov_id]:[speed_ev]],2,FALSE)</f>
        <v>57</v>
      </c>
      <c r="P13">
        <f>VLOOKUP(Table_sql2014a8.sandag.org_ws_FreewaySpeed[[#This Row],[LinkID]],Table_socioeca8.sandag.org_abm2_spd[[hwycov_id]:[speed_ev]],3,FALSE)</f>
        <v>57</v>
      </c>
      <c r="Q13">
        <f>VLOOKUP(Table_sql2014a8.sandag.org_ws_FreewaySpeed[[#This Row],[LinkID]],Table_socioeca8.sandag.org_abm2_spd[[hwycov_id]:[speed_ev]],4,FALSE)</f>
        <v>57</v>
      </c>
      <c r="R13">
        <f>VLOOKUP(Table_sql2014a8.sandag.org_ws_FreewaySpeed[[#This Row],[LinkID]],Table_socioeca8.sandag.org_abm2_spd[[hwycov_id]:[speed_ev]],5,FALSE)</f>
        <v>57</v>
      </c>
      <c r="S13">
        <f>VLOOKUP(Table_sql2014a8.sandag.org_ws_FreewaySpeed[[#This Row],[LinkID]],Table_socioeca8.sandag.org_abm2_spd[[hwycov_id]:[speed_ev]],6,FALSE)</f>
        <v>57</v>
      </c>
    </row>
    <row r="14" spans="1:19" x14ac:dyDescent="0.25">
      <c r="A14" s="10" t="s">
        <v>206</v>
      </c>
      <c r="E14">
        <f t="shared" si="0"/>
        <v>376</v>
      </c>
      <c r="F14">
        <v>468</v>
      </c>
      <c r="G14">
        <f>IFERROR(VLOOKUP(Table_socioeca8.sandag.org_abm2_spd[[#This Row],[hwycov_id]],[1]hwy_speed!$B$2:$G$1648,2,FALSE),0)</f>
        <v>58</v>
      </c>
      <c r="H14">
        <f>IFERROR(VLOOKUP(Table_socioeca8.sandag.org_abm2_spd[[#This Row],[hwycov_id]],[1]hwy_speed!$B$2:$G$1648,3,FALSE),0)</f>
        <v>58</v>
      </c>
      <c r="I14">
        <f>IFERROR(VLOOKUP(Table_socioeca8.sandag.org_abm2_spd[[#This Row],[hwycov_id]],[1]hwy_speed!$B$2:$G$1648,4,FALSE),0)</f>
        <v>58</v>
      </c>
      <c r="J14">
        <f>IFERROR(VLOOKUP(Table_socioeca8.sandag.org_abm2_spd[[#This Row],[hwycov_id]],[1]hwy_speed!$B$2:$G$1648,5,FALSE),0)</f>
        <v>57</v>
      </c>
      <c r="K14">
        <f>IFERROR(VLOOKUP(Table_socioeca8.sandag.org_abm2_spd[[#This Row],[hwycov_id]],[1]hwy_speed!$B$2:$G$1648,6,FALSE),0)</f>
        <v>58</v>
      </c>
      <c r="M14">
        <f>Table_socioeca8.sandag.org_abm2_spd[[#This Row],[scenario_id]]</f>
        <v>376</v>
      </c>
      <c r="N14" s="7">
        <v>696</v>
      </c>
      <c r="O14">
        <f>VLOOKUP(Table_sql2014a8.sandag.org_ws_FreewaySpeed[[#This Row],[LinkID]],Table_socioeca8.sandag.org_abm2_spd[[hwycov_id]:[speed_ev]],2,FALSE)</f>
        <v>58</v>
      </c>
      <c r="P14">
        <f>VLOOKUP(Table_sql2014a8.sandag.org_ws_FreewaySpeed[[#This Row],[LinkID]],Table_socioeca8.sandag.org_abm2_spd[[hwycov_id]:[speed_ev]],3,FALSE)</f>
        <v>57</v>
      </c>
      <c r="Q14">
        <f>VLOOKUP(Table_sql2014a8.sandag.org_ws_FreewaySpeed[[#This Row],[LinkID]],Table_socioeca8.sandag.org_abm2_spd[[hwycov_id]:[speed_ev]],4,FALSE)</f>
        <v>57</v>
      </c>
      <c r="R14">
        <f>VLOOKUP(Table_sql2014a8.sandag.org_ws_FreewaySpeed[[#This Row],[LinkID]],Table_socioeca8.sandag.org_abm2_spd[[hwycov_id]:[speed_ev]],5,FALSE)</f>
        <v>57</v>
      </c>
      <c r="S14">
        <f>VLOOKUP(Table_sql2014a8.sandag.org_ws_FreewaySpeed[[#This Row],[LinkID]],Table_socioeca8.sandag.org_abm2_spd[[hwycov_id]:[speed_ev]],6,FALSE)</f>
        <v>58</v>
      </c>
    </row>
    <row r="15" spans="1:19" x14ac:dyDescent="0.25">
      <c r="E15">
        <f t="shared" si="0"/>
        <v>376</v>
      </c>
      <c r="F15">
        <v>469</v>
      </c>
      <c r="G15">
        <f>IFERROR(VLOOKUP(Table_socioeca8.sandag.org_abm2_spd[[#This Row],[hwycov_id]],[1]hwy_speed!$B$2:$G$1648,2,FALSE),0)</f>
        <v>58</v>
      </c>
      <c r="H15">
        <f>IFERROR(VLOOKUP(Table_socioeca8.sandag.org_abm2_spd[[#This Row],[hwycov_id]],[1]hwy_speed!$B$2:$G$1648,3,FALSE),0)</f>
        <v>58</v>
      </c>
      <c r="I15">
        <f>IFERROR(VLOOKUP(Table_socioeca8.sandag.org_abm2_spd[[#This Row],[hwycov_id]],[1]hwy_speed!$B$2:$G$1648,4,FALSE),0)</f>
        <v>58</v>
      </c>
      <c r="J15">
        <f>IFERROR(VLOOKUP(Table_socioeca8.sandag.org_abm2_spd[[#This Row],[hwycov_id]],[1]hwy_speed!$B$2:$G$1648,5,FALSE),0)</f>
        <v>49</v>
      </c>
      <c r="K15">
        <f>IFERROR(VLOOKUP(Table_socioeca8.sandag.org_abm2_spd[[#This Row],[hwycov_id]],[1]hwy_speed!$B$2:$G$1648,6,FALSE),0)</f>
        <v>58</v>
      </c>
      <c r="M15">
        <f>Table_socioeca8.sandag.org_abm2_spd[[#This Row],[scenario_id]]</f>
        <v>376</v>
      </c>
      <c r="N15" s="7">
        <v>698</v>
      </c>
      <c r="O15">
        <f>VLOOKUP(Table_sql2014a8.sandag.org_ws_FreewaySpeed[[#This Row],[LinkID]],Table_socioeca8.sandag.org_abm2_spd[[hwycov_id]:[speed_ev]],2,FALSE)</f>
        <v>58</v>
      </c>
      <c r="P15">
        <f>VLOOKUP(Table_sql2014a8.sandag.org_ws_FreewaySpeed[[#This Row],[LinkID]],Table_socioeca8.sandag.org_abm2_spd[[hwycov_id]:[speed_ev]],3,FALSE)</f>
        <v>57</v>
      </c>
      <c r="Q15">
        <f>VLOOKUP(Table_sql2014a8.sandag.org_ws_FreewaySpeed[[#This Row],[LinkID]],Table_socioeca8.sandag.org_abm2_spd[[hwycov_id]:[speed_ev]],4,FALSE)</f>
        <v>57</v>
      </c>
      <c r="R15">
        <f>VLOOKUP(Table_sql2014a8.sandag.org_ws_FreewaySpeed[[#This Row],[LinkID]],Table_socioeca8.sandag.org_abm2_spd[[hwycov_id]:[speed_ev]],5,FALSE)</f>
        <v>57</v>
      </c>
      <c r="S15">
        <f>VLOOKUP(Table_sql2014a8.sandag.org_ws_FreewaySpeed[[#This Row],[LinkID]],Table_socioeca8.sandag.org_abm2_spd[[hwycov_id]:[speed_ev]],6,FALSE)</f>
        <v>58</v>
      </c>
    </row>
    <row r="16" spans="1:19" x14ac:dyDescent="0.25">
      <c r="E16">
        <f t="shared" si="0"/>
        <v>376</v>
      </c>
      <c r="F16">
        <v>470</v>
      </c>
      <c r="G16">
        <f>IFERROR(VLOOKUP(Table_socioeca8.sandag.org_abm2_spd[[#This Row],[hwycov_id]],[1]hwy_speed!$B$2:$G$1648,2,FALSE),0)</f>
        <v>58</v>
      </c>
      <c r="H16">
        <f>IFERROR(VLOOKUP(Table_socioeca8.sandag.org_abm2_spd[[#This Row],[hwycov_id]],[1]hwy_speed!$B$2:$G$1648,3,FALSE),0)</f>
        <v>58</v>
      </c>
      <c r="I16">
        <f>IFERROR(VLOOKUP(Table_socioeca8.sandag.org_abm2_spd[[#This Row],[hwycov_id]],[1]hwy_speed!$B$2:$G$1648,4,FALSE),0)</f>
        <v>58</v>
      </c>
      <c r="J16">
        <f>IFERROR(VLOOKUP(Table_socioeca8.sandag.org_abm2_spd[[#This Row],[hwycov_id]],[1]hwy_speed!$B$2:$G$1648,5,FALSE),0)</f>
        <v>53</v>
      </c>
      <c r="K16">
        <f>IFERROR(VLOOKUP(Table_socioeca8.sandag.org_abm2_spd[[#This Row],[hwycov_id]],[1]hwy_speed!$B$2:$G$1648,6,FALSE),0)</f>
        <v>58</v>
      </c>
      <c r="M16">
        <f>Table_socioeca8.sandag.org_abm2_spd[[#This Row],[scenario_id]]</f>
        <v>376</v>
      </c>
      <c r="N16" s="7">
        <v>700</v>
      </c>
      <c r="O16">
        <f>VLOOKUP(Table_sql2014a8.sandag.org_ws_FreewaySpeed[[#This Row],[LinkID]],Table_socioeca8.sandag.org_abm2_spd[[hwycov_id]:[speed_ev]],2,FALSE)</f>
        <v>58</v>
      </c>
      <c r="P16">
        <f>VLOOKUP(Table_sql2014a8.sandag.org_ws_FreewaySpeed[[#This Row],[LinkID]],Table_socioeca8.sandag.org_abm2_spd[[hwycov_id]:[speed_ev]],3,FALSE)</f>
        <v>53</v>
      </c>
      <c r="Q16">
        <f>VLOOKUP(Table_sql2014a8.sandag.org_ws_FreewaySpeed[[#This Row],[LinkID]],Table_socioeca8.sandag.org_abm2_spd[[hwycov_id]:[speed_ev]],4,FALSE)</f>
        <v>57</v>
      </c>
      <c r="R16">
        <f>VLOOKUP(Table_sql2014a8.sandag.org_ws_FreewaySpeed[[#This Row],[LinkID]],Table_socioeca8.sandag.org_abm2_spd[[hwycov_id]:[speed_ev]],5,FALSE)</f>
        <v>57</v>
      </c>
      <c r="S16">
        <f>VLOOKUP(Table_sql2014a8.sandag.org_ws_FreewaySpeed[[#This Row],[LinkID]],Table_socioeca8.sandag.org_abm2_spd[[hwycov_id]:[speed_ev]],6,FALSE)</f>
        <v>58</v>
      </c>
    </row>
    <row r="17" spans="5:19" x14ac:dyDescent="0.25">
      <c r="E17">
        <f t="shared" si="0"/>
        <v>376</v>
      </c>
      <c r="F17">
        <v>473</v>
      </c>
      <c r="G17">
        <f>IFERROR(VLOOKUP(Table_socioeca8.sandag.org_abm2_spd[[#This Row],[hwycov_id]],[1]hwy_speed!$B$2:$G$1648,2,FALSE),0)</f>
        <v>58</v>
      </c>
      <c r="H17">
        <f>IFERROR(VLOOKUP(Table_socioeca8.sandag.org_abm2_spd[[#This Row],[hwycov_id]],[1]hwy_speed!$B$2:$G$1648,3,FALSE),0)</f>
        <v>58</v>
      </c>
      <c r="I17">
        <f>IFERROR(VLOOKUP(Table_socioeca8.sandag.org_abm2_spd[[#This Row],[hwycov_id]],[1]hwy_speed!$B$2:$G$1648,4,FALSE),0)</f>
        <v>58</v>
      </c>
      <c r="J17">
        <f>IFERROR(VLOOKUP(Table_socioeca8.sandag.org_abm2_spd[[#This Row],[hwycov_id]],[1]hwy_speed!$B$2:$G$1648,5,FALSE),0)</f>
        <v>57</v>
      </c>
      <c r="K17">
        <f>IFERROR(VLOOKUP(Table_socioeca8.sandag.org_abm2_spd[[#This Row],[hwycov_id]],[1]hwy_speed!$B$2:$G$1648,6,FALSE),0)</f>
        <v>58</v>
      </c>
      <c r="M17">
        <f>Table_socioeca8.sandag.org_abm2_spd[[#This Row],[scenario_id]]</f>
        <v>376</v>
      </c>
      <c r="N17" s="7">
        <v>708</v>
      </c>
      <c r="O17">
        <f>VLOOKUP(Table_sql2014a8.sandag.org_ws_FreewaySpeed[[#This Row],[LinkID]],Table_socioeca8.sandag.org_abm2_spd[[hwycov_id]:[speed_ev]],2,FALSE)</f>
        <v>57</v>
      </c>
      <c r="P17">
        <f>VLOOKUP(Table_sql2014a8.sandag.org_ws_FreewaySpeed[[#This Row],[LinkID]],Table_socioeca8.sandag.org_abm2_spd[[hwycov_id]:[speed_ev]],3,FALSE)</f>
        <v>53</v>
      </c>
      <c r="Q17">
        <f>VLOOKUP(Table_sql2014a8.sandag.org_ws_FreewaySpeed[[#This Row],[LinkID]],Table_socioeca8.sandag.org_abm2_spd[[hwycov_id]:[speed_ev]],4,FALSE)</f>
        <v>55</v>
      </c>
      <c r="R17">
        <f>VLOOKUP(Table_sql2014a8.sandag.org_ws_FreewaySpeed[[#This Row],[LinkID]],Table_socioeca8.sandag.org_abm2_spd[[hwycov_id]:[speed_ev]],5,FALSE)</f>
        <v>56</v>
      </c>
      <c r="S17">
        <f>VLOOKUP(Table_sql2014a8.sandag.org_ws_FreewaySpeed[[#This Row],[LinkID]],Table_socioeca8.sandag.org_abm2_spd[[hwycov_id]:[speed_ev]],6,FALSE)</f>
        <v>57</v>
      </c>
    </row>
    <row r="18" spans="5:19" x14ac:dyDescent="0.25">
      <c r="E18">
        <f t="shared" si="0"/>
        <v>376</v>
      </c>
      <c r="F18">
        <v>474</v>
      </c>
      <c r="G18">
        <f>IFERROR(VLOOKUP(Table_socioeca8.sandag.org_abm2_spd[[#This Row],[hwycov_id]],[1]hwy_speed!$B$2:$G$1648,2,FALSE),0)</f>
        <v>58</v>
      </c>
      <c r="H18">
        <f>IFERROR(VLOOKUP(Table_socioeca8.sandag.org_abm2_spd[[#This Row],[hwycov_id]],[1]hwy_speed!$B$2:$G$1648,3,FALSE),0)</f>
        <v>41</v>
      </c>
      <c r="I18">
        <f>IFERROR(VLOOKUP(Table_socioeca8.sandag.org_abm2_spd[[#This Row],[hwycov_id]],[1]hwy_speed!$B$2:$G$1648,4,FALSE),0)</f>
        <v>45</v>
      </c>
      <c r="J18">
        <f>IFERROR(VLOOKUP(Table_socioeca8.sandag.org_abm2_spd[[#This Row],[hwycov_id]],[1]hwy_speed!$B$2:$G$1648,5,FALSE),0)</f>
        <v>42</v>
      </c>
      <c r="K18">
        <f>IFERROR(VLOOKUP(Table_socioeca8.sandag.org_abm2_spd[[#This Row],[hwycov_id]],[1]hwy_speed!$B$2:$G$1648,6,FALSE),0)</f>
        <v>58</v>
      </c>
      <c r="M18">
        <f>Table_socioeca8.sandag.org_abm2_spd[[#This Row],[scenario_id]]</f>
        <v>376</v>
      </c>
      <c r="N18" s="7">
        <v>711</v>
      </c>
      <c r="O18">
        <f>VLOOKUP(Table_sql2014a8.sandag.org_ws_FreewaySpeed[[#This Row],[LinkID]],Table_socioeca8.sandag.org_abm2_spd[[hwycov_id]:[speed_ev]],2,FALSE)</f>
        <v>58</v>
      </c>
      <c r="P18">
        <f>VLOOKUP(Table_sql2014a8.sandag.org_ws_FreewaySpeed[[#This Row],[LinkID]],Table_socioeca8.sandag.org_abm2_spd[[hwycov_id]:[speed_ev]],3,FALSE)</f>
        <v>48</v>
      </c>
      <c r="Q18">
        <f>VLOOKUP(Table_sql2014a8.sandag.org_ws_FreewaySpeed[[#This Row],[LinkID]],Table_socioeca8.sandag.org_abm2_spd[[hwycov_id]:[speed_ev]],4,FALSE)</f>
        <v>55</v>
      </c>
      <c r="R18">
        <f>VLOOKUP(Table_sql2014a8.sandag.org_ws_FreewaySpeed[[#This Row],[LinkID]],Table_socioeca8.sandag.org_abm2_spd[[hwycov_id]:[speed_ev]],5,FALSE)</f>
        <v>56</v>
      </c>
      <c r="S18">
        <f>VLOOKUP(Table_sql2014a8.sandag.org_ws_FreewaySpeed[[#This Row],[LinkID]],Table_socioeca8.sandag.org_abm2_spd[[hwycov_id]:[speed_ev]],6,FALSE)</f>
        <v>58</v>
      </c>
    </row>
    <row r="19" spans="5:19" x14ac:dyDescent="0.25">
      <c r="E19">
        <f t="shared" si="0"/>
        <v>376</v>
      </c>
      <c r="F19">
        <v>505</v>
      </c>
      <c r="G19">
        <f>IFERROR(VLOOKUP(Table_socioeca8.sandag.org_abm2_spd[[#This Row],[hwycov_id]],[1]hwy_speed!$B$2:$G$1648,2,FALSE),0)</f>
        <v>57</v>
      </c>
      <c r="H19">
        <f>IFERROR(VLOOKUP(Table_socioeca8.sandag.org_abm2_spd[[#This Row],[hwycov_id]],[1]hwy_speed!$B$2:$G$1648,3,FALSE),0)</f>
        <v>48</v>
      </c>
      <c r="I19">
        <f>IFERROR(VLOOKUP(Table_socioeca8.sandag.org_abm2_spd[[#This Row],[hwycov_id]],[1]hwy_speed!$B$2:$G$1648,4,FALSE),0)</f>
        <v>57</v>
      </c>
      <c r="J19">
        <f>IFERROR(VLOOKUP(Table_socioeca8.sandag.org_abm2_spd[[#This Row],[hwycov_id]],[1]hwy_speed!$B$2:$G$1648,5,FALSE),0)</f>
        <v>57</v>
      </c>
      <c r="K19">
        <f>IFERROR(VLOOKUP(Table_socioeca8.sandag.org_abm2_spd[[#This Row],[hwycov_id]],[1]hwy_speed!$B$2:$G$1648,6,FALSE),0)</f>
        <v>57</v>
      </c>
      <c r="M19">
        <f>Table_socioeca8.sandag.org_abm2_spd[[#This Row],[scenario_id]]</f>
        <v>376</v>
      </c>
      <c r="N19" s="7">
        <v>716</v>
      </c>
      <c r="O19">
        <f>VLOOKUP(Table_sql2014a8.sandag.org_ws_FreewaySpeed[[#This Row],[LinkID]],Table_socioeca8.sandag.org_abm2_spd[[hwycov_id]:[speed_ev]],2,FALSE)</f>
        <v>57</v>
      </c>
      <c r="P19">
        <f>VLOOKUP(Table_sql2014a8.sandag.org_ws_FreewaySpeed[[#This Row],[LinkID]],Table_socioeca8.sandag.org_abm2_spd[[hwycov_id]:[speed_ev]],3,FALSE)</f>
        <v>47</v>
      </c>
      <c r="Q19">
        <f>VLOOKUP(Table_sql2014a8.sandag.org_ws_FreewaySpeed[[#This Row],[LinkID]],Table_socioeca8.sandag.org_abm2_spd[[hwycov_id]:[speed_ev]],4,FALSE)</f>
        <v>55</v>
      </c>
      <c r="R19">
        <f>VLOOKUP(Table_sql2014a8.sandag.org_ws_FreewaySpeed[[#This Row],[LinkID]],Table_socioeca8.sandag.org_abm2_spd[[hwycov_id]:[speed_ev]],5,FALSE)</f>
        <v>56</v>
      </c>
      <c r="S19">
        <f>VLOOKUP(Table_sql2014a8.sandag.org_ws_FreewaySpeed[[#This Row],[LinkID]],Table_socioeca8.sandag.org_abm2_spd[[hwycov_id]:[speed_ev]],6,FALSE)</f>
        <v>57</v>
      </c>
    </row>
    <row r="20" spans="5:19" x14ac:dyDescent="0.25">
      <c r="E20">
        <f t="shared" si="0"/>
        <v>376</v>
      </c>
      <c r="F20">
        <v>510</v>
      </c>
      <c r="G20">
        <f>IFERROR(VLOOKUP(Table_socioeca8.sandag.org_abm2_spd[[#This Row],[hwycov_id]],[1]hwy_speed!$B$2:$G$1648,2,FALSE),0)</f>
        <v>58</v>
      </c>
      <c r="H20">
        <f>IFERROR(VLOOKUP(Table_socioeca8.sandag.org_abm2_spd[[#This Row],[hwycov_id]],[1]hwy_speed!$B$2:$G$1648,3,FALSE),0)</f>
        <v>58</v>
      </c>
      <c r="I20">
        <f>IFERROR(VLOOKUP(Table_socioeca8.sandag.org_abm2_spd[[#This Row],[hwycov_id]],[1]hwy_speed!$B$2:$G$1648,4,FALSE),0)</f>
        <v>58</v>
      </c>
      <c r="J20">
        <f>IFERROR(VLOOKUP(Table_socioeca8.sandag.org_abm2_spd[[#This Row],[hwycov_id]],[1]hwy_speed!$B$2:$G$1648,5,FALSE),0)</f>
        <v>54</v>
      </c>
      <c r="K20">
        <f>IFERROR(VLOOKUP(Table_socioeca8.sandag.org_abm2_spd[[#This Row],[hwycov_id]],[1]hwy_speed!$B$2:$G$1648,6,FALSE),0)</f>
        <v>58</v>
      </c>
      <c r="M20">
        <f>Table_socioeca8.sandag.org_abm2_spd[[#This Row],[scenario_id]]</f>
        <v>376</v>
      </c>
      <c r="N20" s="7">
        <v>717</v>
      </c>
      <c r="O20">
        <f>VLOOKUP(Table_sql2014a8.sandag.org_ws_FreewaySpeed[[#This Row],[LinkID]],Table_socioeca8.sandag.org_abm2_spd[[hwycov_id]:[speed_ev]],2,FALSE)</f>
        <v>58</v>
      </c>
      <c r="P20">
        <f>VLOOKUP(Table_sql2014a8.sandag.org_ws_FreewaySpeed[[#This Row],[LinkID]],Table_socioeca8.sandag.org_abm2_spd[[hwycov_id]:[speed_ev]],3,FALSE)</f>
        <v>35</v>
      </c>
      <c r="Q20">
        <f>VLOOKUP(Table_sql2014a8.sandag.org_ws_FreewaySpeed[[#This Row],[LinkID]],Table_socioeca8.sandag.org_abm2_spd[[hwycov_id]:[speed_ev]],4,FALSE)</f>
        <v>48</v>
      </c>
      <c r="R20">
        <f>VLOOKUP(Table_sql2014a8.sandag.org_ws_FreewaySpeed[[#This Row],[LinkID]],Table_socioeca8.sandag.org_abm2_spd[[hwycov_id]:[speed_ev]],5,FALSE)</f>
        <v>52</v>
      </c>
      <c r="S20">
        <f>VLOOKUP(Table_sql2014a8.sandag.org_ws_FreewaySpeed[[#This Row],[LinkID]],Table_socioeca8.sandag.org_abm2_spd[[hwycov_id]:[speed_ev]],6,FALSE)</f>
        <v>58</v>
      </c>
    </row>
    <row r="21" spans="5:19" x14ac:dyDescent="0.25">
      <c r="E21">
        <f t="shared" si="0"/>
        <v>376</v>
      </c>
      <c r="F21">
        <v>512</v>
      </c>
      <c r="G21">
        <f>IFERROR(VLOOKUP(Table_socioeca8.sandag.org_abm2_spd[[#This Row],[hwycov_id]],[1]hwy_speed!$B$2:$G$1648,2,FALSE),0)</f>
        <v>58</v>
      </c>
      <c r="H21">
        <f>IFERROR(VLOOKUP(Table_socioeca8.sandag.org_abm2_spd[[#This Row],[hwycov_id]],[1]hwy_speed!$B$2:$G$1648,3,FALSE),0)</f>
        <v>58</v>
      </c>
      <c r="I21">
        <f>IFERROR(VLOOKUP(Table_socioeca8.sandag.org_abm2_spd[[#This Row],[hwycov_id]],[1]hwy_speed!$B$2:$G$1648,4,FALSE),0)</f>
        <v>58</v>
      </c>
      <c r="J21">
        <f>IFERROR(VLOOKUP(Table_socioeca8.sandag.org_abm2_spd[[#This Row],[hwycov_id]],[1]hwy_speed!$B$2:$G$1648,5,FALSE),0)</f>
        <v>55</v>
      </c>
      <c r="K21">
        <f>IFERROR(VLOOKUP(Table_socioeca8.sandag.org_abm2_spd[[#This Row],[hwycov_id]],[1]hwy_speed!$B$2:$G$1648,6,FALSE),0)</f>
        <v>58</v>
      </c>
      <c r="M21">
        <f>Table_socioeca8.sandag.org_abm2_spd[[#This Row],[scenario_id]]</f>
        <v>376</v>
      </c>
      <c r="N21" s="7">
        <v>722</v>
      </c>
      <c r="O21">
        <f>VLOOKUP(Table_sql2014a8.sandag.org_ws_FreewaySpeed[[#This Row],[LinkID]],Table_socioeca8.sandag.org_abm2_spd[[hwycov_id]:[speed_ev]],2,FALSE)</f>
        <v>56</v>
      </c>
      <c r="P21">
        <f>VLOOKUP(Table_sql2014a8.sandag.org_ws_FreewaySpeed[[#This Row],[LinkID]],Table_socioeca8.sandag.org_abm2_spd[[hwycov_id]:[speed_ev]],3,FALSE)</f>
        <v>25</v>
      </c>
      <c r="Q21">
        <f>VLOOKUP(Table_sql2014a8.sandag.org_ws_FreewaySpeed[[#This Row],[LinkID]],Table_socioeca8.sandag.org_abm2_spd[[hwycov_id]:[speed_ev]],4,FALSE)</f>
        <v>48</v>
      </c>
      <c r="R21">
        <f>VLOOKUP(Table_sql2014a8.sandag.org_ws_FreewaySpeed[[#This Row],[LinkID]],Table_socioeca8.sandag.org_abm2_spd[[hwycov_id]:[speed_ev]],5,FALSE)</f>
        <v>48</v>
      </c>
      <c r="S21">
        <f>VLOOKUP(Table_sql2014a8.sandag.org_ws_FreewaySpeed[[#This Row],[LinkID]],Table_socioeca8.sandag.org_abm2_spd[[hwycov_id]:[speed_ev]],6,FALSE)</f>
        <v>58</v>
      </c>
    </row>
    <row r="22" spans="5:19" x14ac:dyDescent="0.25">
      <c r="E22">
        <f t="shared" si="0"/>
        <v>376</v>
      </c>
      <c r="F22">
        <v>513</v>
      </c>
      <c r="G22">
        <f>IFERROR(VLOOKUP(Table_socioeca8.sandag.org_abm2_spd[[#This Row],[hwycov_id]],[1]hwy_speed!$B$2:$G$1648,2,FALSE),0)</f>
        <v>58</v>
      </c>
      <c r="H22">
        <f>IFERROR(VLOOKUP(Table_socioeca8.sandag.org_abm2_spd[[#This Row],[hwycov_id]],[1]hwy_speed!$B$2:$G$1648,3,FALSE),0)</f>
        <v>57</v>
      </c>
      <c r="I22">
        <f>IFERROR(VLOOKUP(Table_socioeca8.sandag.org_abm2_spd[[#This Row],[hwycov_id]],[1]hwy_speed!$B$2:$G$1648,4,FALSE),0)</f>
        <v>58</v>
      </c>
      <c r="J22">
        <f>IFERROR(VLOOKUP(Table_socioeca8.sandag.org_abm2_spd[[#This Row],[hwycov_id]],[1]hwy_speed!$B$2:$G$1648,5,FALSE),0)</f>
        <v>58</v>
      </c>
      <c r="K22">
        <f>IFERROR(VLOOKUP(Table_socioeca8.sandag.org_abm2_spd[[#This Row],[hwycov_id]],[1]hwy_speed!$B$2:$G$1648,6,FALSE),0)</f>
        <v>58</v>
      </c>
      <c r="M22">
        <f>Table_socioeca8.sandag.org_abm2_spd[[#This Row],[scenario_id]]</f>
        <v>376</v>
      </c>
      <c r="N22" s="7">
        <v>726</v>
      </c>
      <c r="O22">
        <f>VLOOKUP(Table_sql2014a8.sandag.org_ws_FreewaySpeed[[#This Row],[LinkID]],Table_socioeca8.sandag.org_abm2_spd[[hwycov_id]:[speed_ev]],2,FALSE)</f>
        <v>58</v>
      </c>
      <c r="P22">
        <f>VLOOKUP(Table_sql2014a8.sandag.org_ws_FreewaySpeed[[#This Row],[LinkID]],Table_socioeca8.sandag.org_abm2_spd[[hwycov_id]:[speed_ev]],3,FALSE)</f>
        <v>45</v>
      </c>
      <c r="Q22">
        <f>VLOOKUP(Table_sql2014a8.sandag.org_ws_FreewaySpeed[[#This Row],[LinkID]],Table_socioeca8.sandag.org_abm2_spd[[hwycov_id]:[speed_ev]],4,FALSE)</f>
        <v>54</v>
      </c>
      <c r="R22">
        <f>VLOOKUP(Table_sql2014a8.sandag.org_ws_FreewaySpeed[[#This Row],[LinkID]],Table_socioeca8.sandag.org_abm2_spd[[hwycov_id]:[speed_ev]],5,FALSE)</f>
        <v>56</v>
      </c>
      <c r="S22">
        <f>VLOOKUP(Table_sql2014a8.sandag.org_ws_FreewaySpeed[[#This Row],[LinkID]],Table_socioeca8.sandag.org_abm2_spd[[hwycov_id]:[speed_ev]],6,FALSE)</f>
        <v>58</v>
      </c>
    </row>
    <row r="23" spans="5:19" x14ac:dyDescent="0.25">
      <c r="E23">
        <f t="shared" si="0"/>
        <v>376</v>
      </c>
      <c r="F23">
        <v>514</v>
      </c>
      <c r="G23">
        <f>IFERROR(VLOOKUP(Table_socioeca8.sandag.org_abm2_spd[[#This Row],[hwycov_id]],[1]hwy_speed!$B$2:$G$1648,2,FALSE),0)</f>
        <v>57</v>
      </c>
      <c r="H23">
        <f>IFERROR(VLOOKUP(Table_socioeca8.sandag.org_abm2_spd[[#This Row],[hwycov_id]],[1]hwy_speed!$B$2:$G$1648,3,FALSE),0)</f>
        <v>56</v>
      </c>
      <c r="I23">
        <f>IFERROR(VLOOKUP(Table_socioeca8.sandag.org_abm2_spd[[#This Row],[hwycov_id]],[1]hwy_speed!$B$2:$G$1648,4,FALSE),0)</f>
        <v>56</v>
      </c>
      <c r="J23">
        <f>IFERROR(VLOOKUP(Table_socioeca8.sandag.org_abm2_spd[[#This Row],[hwycov_id]],[1]hwy_speed!$B$2:$G$1648,5,FALSE),0)</f>
        <v>43</v>
      </c>
      <c r="K23">
        <f>IFERROR(VLOOKUP(Table_socioeca8.sandag.org_abm2_spd[[#This Row],[hwycov_id]],[1]hwy_speed!$B$2:$G$1648,6,FALSE),0)</f>
        <v>57</v>
      </c>
      <c r="M23">
        <f>Table_socioeca8.sandag.org_abm2_spd[[#This Row],[scenario_id]]</f>
        <v>376</v>
      </c>
      <c r="N23" s="7">
        <v>729</v>
      </c>
      <c r="O23">
        <f>VLOOKUP(Table_sql2014a8.sandag.org_ws_FreewaySpeed[[#This Row],[LinkID]],Table_socioeca8.sandag.org_abm2_spd[[hwycov_id]:[speed_ev]],2,FALSE)</f>
        <v>50</v>
      </c>
      <c r="P23">
        <f>VLOOKUP(Table_sql2014a8.sandag.org_ws_FreewaySpeed[[#This Row],[LinkID]],Table_socioeca8.sandag.org_abm2_spd[[hwycov_id]:[speed_ev]],3,FALSE)</f>
        <v>32</v>
      </c>
      <c r="Q23">
        <f>VLOOKUP(Table_sql2014a8.sandag.org_ws_FreewaySpeed[[#This Row],[LinkID]],Table_socioeca8.sandag.org_abm2_spd[[hwycov_id]:[speed_ev]],4,FALSE)</f>
        <v>49</v>
      </c>
      <c r="R23">
        <f>VLOOKUP(Table_sql2014a8.sandag.org_ws_FreewaySpeed[[#This Row],[LinkID]],Table_socioeca8.sandag.org_abm2_spd[[hwycov_id]:[speed_ev]],5,FALSE)</f>
        <v>49</v>
      </c>
      <c r="S23">
        <f>VLOOKUP(Table_sql2014a8.sandag.org_ws_FreewaySpeed[[#This Row],[LinkID]],Table_socioeca8.sandag.org_abm2_spd[[hwycov_id]:[speed_ev]],6,FALSE)</f>
        <v>50</v>
      </c>
    </row>
    <row r="24" spans="5:19" x14ac:dyDescent="0.25">
      <c r="E24">
        <f t="shared" si="0"/>
        <v>376</v>
      </c>
      <c r="F24">
        <v>515</v>
      </c>
      <c r="G24">
        <f>IFERROR(VLOOKUP(Table_socioeca8.sandag.org_abm2_spd[[#This Row],[hwycov_id]],[1]hwy_speed!$B$2:$G$1648,2,FALSE),0)</f>
        <v>58</v>
      </c>
      <c r="H24">
        <f>IFERROR(VLOOKUP(Table_socioeca8.sandag.org_abm2_spd[[#This Row],[hwycov_id]],[1]hwy_speed!$B$2:$G$1648,3,FALSE),0)</f>
        <v>56</v>
      </c>
      <c r="I24">
        <f>IFERROR(VLOOKUP(Table_socioeca8.sandag.org_abm2_spd[[#This Row],[hwycov_id]],[1]hwy_speed!$B$2:$G$1648,4,FALSE),0)</f>
        <v>58</v>
      </c>
      <c r="J24">
        <f>IFERROR(VLOOKUP(Table_socioeca8.sandag.org_abm2_spd[[#This Row],[hwycov_id]],[1]hwy_speed!$B$2:$G$1648,5,FALSE),0)</f>
        <v>58</v>
      </c>
      <c r="K24">
        <f>IFERROR(VLOOKUP(Table_socioeca8.sandag.org_abm2_spd[[#This Row],[hwycov_id]],[1]hwy_speed!$B$2:$G$1648,6,FALSE),0)</f>
        <v>58</v>
      </c>
      <c r="M24">
        <f>Table_socioeca8.sandag.org_abm2_spd[[#This Row],[scenario_id]]</f>
        <v>376</v>
      </c>
      <c r="N24" s="7">
        <v>734</v>
      </c>
      <c r="O24">
        <f>VLOOKUP(Table_sql2014a8.sandag.org_ws_FreewaySpeed[[#This Row],[LinkID]],Table_socioeca8.sandag.org_abm2_spd[[hwycov_id]:[speed_ev]],2,FALSE)</f>
        <v>58</v>
      </c>
      <c r="P24">
        <f>VLOOKUP(Table_sql2014a8.sandag.org_ws_FreewaySpeed[[#This Row],[LinkID]],Table_socioeca8.sandag.org_abm2_spd[[hwycov_id]:[speed_ev]],3,FALSE)</f>
        <v>54</v>
      </c>
      <c r="Q24">
        <f>VLOOKUP(Table_sql2014a8.sandag.org_ws_FreewaySpeed[[#This Row],[LinkID]],Table_socioeca8.sandag.org_abm2_spd[[hwycov_id]:[speed_ev]],4,FALSE)</f>
        <v>54</v>
      </c>
      <c r="R24">
        <f>VLOOKUP(Table_sql2014a8.sandag.org_ws_FreewaySpeed[[#This Row],[LinkID]],Table_socioeca8.sandag.org_abm2_spd[[hwycov_id]:[speed_ev]],5,FALSE)</f>
        <v>41</v>
      </c>
      <c r="S24">
        <f>VLOOKUP(Table_sql2014a8.sandag.org_ws_FreewaySpeed[[#This Row],[LinkID]],Table_socioeca8.sandag.org_abm2_spd[[hwycov_id]:[speed_ev]],6,FALSE)</f>
        <v>58</v>
      </c>
    </row>
    <row r="25" spans="5:19" x14ac:dyDescent="0.25">
      <c r="E25">
        <f t="shared" si="0"/>
        <v>376</v>
      </c>
      <c r="F25">
        <v>516</v>
      </c>
      <c r="G25">
        <f>IFERROR(VLOOKUP(Table_socioeca8.sandag.org_abm2_spd[[#This Row],[hwycov_id]],[1]hwy_speed!$B$2:$G$1648,2,FALSE),0)</f>
        <v>58</v>
      </c>
      <c r="H25">
        <f>IFERROR(VLOOKUP(Table_socioeca8.sandag.org_abm2_spd[[#This Row],[hwycov_id]],[1]hwy_speed!$B$2:$G$1648,3,FALSE),0)</f>
        <v>57</v>
      </c>
      <c r="I25">
        <f>IFERROR(VLOOKUP(Table_socioeca8.sandag.org_abm2_spd[[#This Row],[hwycov_id]],[1]hwy_speed!$B$2:$G$1648,4,FALSE),0)</f>
        <v>57</v>
      </c>
      <c r="J25">
        <f>IFERROR(VLOOKUP(Table_socioeca8.sandag.org_abm2_spd[[#This Row],[hwycov_id]],[1]hwy_speed!$B$2:$G$1648,5,FALSE),0)</f>
        <v>47</v>
      </c>
      <c r="K25">
        <f>IFERROR(VLOOKUP(Table_socioeca8.sandag.org_abm2_spd[[#This Row],[hwycov_id]],[1]hwy_speed!$B$2:$G$1648,6,FALSE),0)</f>
        <v>58</v>
      </c>
      <c r="M25">
        <f>Table_socioeca8.sandag.org_abm2_spd[[#This Row],[scenario_id]]</f>
        <v>376</v>
      </c>
      <c r="N25" s="7">
        <v>738</v>
      </c>
      <c r="O25">
        <f>VLOOKUP(Table_sql2014a8.sandag.org_ws_FreewaySpeed[[#This Row],[LinkID]],Table_socioeca8.sandag.org_abm2_spd[[hwycov_id]:[speed_ev]],2,FALSE)</f>
        <v>57</v>
      </c>
      <c r="P25">
        <f>VLOOKUP(Table_sql2014a8.sandag.org_ws_FreewaySpeed[[#This Row],[LinkID]],Table_socioeca8.sandag.org_abm2_spd[[hwycov_id]:[speed_ev]],3,FALSE)</f>
        <v>41</v>
      </c>
      <c r="Q25">
        <f>VLOOKUP(Table_sql2014a8.sandag.org_ws_FreewaySpeed[[#This Row],[LinkID]],Table_socioeca8.sandag.org_abm2_spd[[hwycov_id]:[speed_ev]],4,FALSE)</f>
        <v>57</v>
      </c>
      <c r="R25">
        <f>VLOOKUP(Table_sql2014a8.sandag.org_ws_FreewaySpeed[[#This Row],[LinkID]],Table_socioeca8.sandag.org_abm2_spd[[hwycov_id]:[speed_ev]],5,FALSE)</f>
        <v>57</v>
      </c>
      <c r="S25">
        <f>VLOOKUP(Table_sql2014a8.sandag.org_ws_FreewaySpeed[[#This Row],[LinkID]],Table_socioeca8.sandag.org_abm2_spd[[hwycov_id]:[speed_ev]],6,FALSE)</f>
        <v>57</v>
      </c>
    </row>
    <row r="26" spans="5:19" x14ac:dyDescent="0.25">
      <c r="E26">
        <f t="shared" si="0"/>
        <v>376</v>
      </c>
      <c r="F26">
        <v>517</v>
      </c>
      <c r="G26">
        <f>IFERROR(VLOOKUP(Table_socioeca8.sandag.org_abm2_spd[[#This Row],[hwycov_id]],[1]hwy_speed!$B$2:$G$1648,2,FALSE),0)</f>
        <v>58</v>
      </c>
      <c r="H26">
        <f>IFERROR(VLOOKUP(Table_socioeca8.sandag.org_abm2_spd[[#This Row],[hwycov_id]],[1]hwy_speed!$B$2:$G$1648,3,FALSE),0)</f>
        <v>57</v>
      </c>
      <c r="I26">
        <f>IFERROR(VLOOKUP(Table_socioeca8.sandag.org_abm2_spd[[#This Row],[hwycov_id]],[1]hwy_speed!$B$2:$G$1648,4,FALSE),0)</f>
        <v>58</v>
      </c>
      <c r="J26">
        <f>IFERROR(VLOOKUP(Table_socioeca8.sandag.org_abm2_spd[[#This Row],[hwycov_id]],[1]hwy_speed!$B$2:$G$1648,5,FALSE),0)</f>
        <v>58</v>
      </c>
      <c r="K26">
        <f>IFERROR(VLOOKUP(Table_socioeca8.sandag.org_abm2_spd[[#This Row],[hwycov_id]],[1]hwy_speed!$B$2:$G$1648,6,FALSE),0)</f>
        <v>58</v>
      </c>
      <c r="M26">
        <f>Table_socioeca8.sandag.org_abm2_spd[[#This Row],[scenario_id]]</f>
        <v>376</v>
      </c>
      <c r="N26" s="7">
        <v>744</v>
      </c>
      <c r="O26">
        <f>VLOOKUP(Table_sql2014a8.sandag.org_ws_FreewaySpeed[[#This Row],[LinkID]],Table_socioeca8.sandag.org_abm2_spd[[hwycov_id]:[speed_ev]],2,FALSE)</f>
        <v>57</v>
      </c>
      <c r="P26">
        <f>VLOOKUP(Table_sql2014a8.sandag.org_ws_FreewaySpeed[[#This Row],[LinkID]],Table_socioeca8.sandag.org_abm2_spd[[hwycov_id]:[speed_ev]],3,FALSE)</f>
        <v>35</v>
      </c>
      <c r="Q26">
        <f>VLOOKUP(Table_sql2014a8.sandag.org_ws_FreewaySpeed[[#This Row],[LinkID]],Table_socioeca8.sandag.org_abm2_spd[[hwycov_id]:[speed_ev]],4,FALSE)</f>
        <v>55</v>
      </c>
      <c r="R26">
        <f>VLOOKUP(Table_sql2014a8.sandag.org_ws_FreewaySpeed[[#This Row],[LinkID]],Table_socioeca8.sandag.org_abm2_spd[[hwycov_id]:[speed_ev]],5,FALSE)</f>
        <v>56</v>
      </c>
      <c r="S26">
        <f>VLOOKUP(Table_sql2014a8.sandag.org_ws_FreewaySpeed[[#This Row],[LinkID]],Table_socioeca8.sandag.org_abm2_spd[[hwycov_id]:[speed_ev]],6,FALSE)</f>
        <v>57</v>
      </c>
    </row>
    <row r="27" spans="5:19" x14ac:dyDescent="0.25">
      <c r="E27">
        <f t="shared" si="0"/>
        <v>376</v>
      </c>
      <c r="F27">
        <v>520</v>
      </c>
      <c r="G27">
        <f>IFERROR(VLOOKUP(Table_socioeca8.sandag.org_abm2_spd[[#This Row],[hwycov_id]],[1]hwy_speed!$B$2:$G$1648,2,FALSE),0)</f>
        <v>58</v>
      </c>
      <c r="H27">
        <f>IFERROR(VLOOKUP(Table_socioeca8.sandag.org_abm2_spd[[#This Row],[hwycov_id]],[1]hwy_speed!$B$2:$G$1648,3,FALSE),0)</f>
        <v>57</v>
      </c>
      <c r="I27">
        <f>IFERROR(VLOOKUP(Table_socioeca8.sandag.org_abm2_spd[[#This Row],[hwycov_id]],[1]hwy_speed!$B$2:$G$1648,4,FALSE),0)</f>
        <v>58</v>
      </c>
      <c r="J27">
        <f>IFERROR(VLOOKUP(Table_socioeca8.sandag.org_abm2_spd[[#This Row],[hwycov_id]],[1]hwy_speed!$B$2:$G$1648,5,FALSE),0)</f>
        <v>58</v>
      </c>
      <c r="K27">
        <f>IFERROR(VLOOKUP(Table_socioeca8.sandag.org_abm2_spd[[#This Row],[hwycov_id]],[1]hwy_speed!$B$2:$G$1648,6,FALSE),0)</f>
        <v>58</v>
      </c>
      <c r="M27">
        <f>Table_socioeca8.sandag.org_abm2_spd[[#This Row],[scenario_id]]</f>
        <v>376</v>
      </c>
      <c r="N27" s="7">
        <v>748</v>
      </c>
      <c r="O27">
        <f>VLOOKUP(Table_sql2014a8.sandag.org_ws_FreewaySpeed[[#This Row],[LinkID]],Table_socioeca8.sandag.org_abm2_spd[[hwycov_id]:[speed_ev]],2,FALSE)</f>
        <v>58</v>
      </c>
      <c r="P27">
        <f>VLOOKUP(Table_sql2014a8.sandag.org_ws_FreewaySpeed[[#This Row],[LinkID]],Table_socioeca8.sandag.org_abm2_spd[[hwycov_id]:[speed_ev]],3,FALSE)</f>
        <v>29</v>
      </c>
      <c r="Q27">
        <f>VLOOKUP(Table_sql2014a8.sandag.org_ws_FreewaySpeed[[#This Row],[LinkID]],Table_socioeca8.sandag.org_abm2_spd[[hwycov_id]:[speed_ev]],4,FALSE)</f>
        <v>52</v>
      </c>
      <c r="R27">
        <f>VLOOKUP(Table_sql2014a8.sandag.org_ws_FreewaySpeed[[#This Row],[LinkID]],Table_socioeca8.sandag.org_abm2_spd[[hwycov_id]:[speed_ev]],5,FALSE)</f>
        <v>56</v>
      </c>
      <c r="S27">
        <f>VLOOKUP(Table_sql2014a8.sandag.org_ws_FreewaySpeed[[#This Row],[LinkID]],Table_socioeca8.sandag.org_abm2_spd[[hwycov_id]:[speed_ev]],6,FALSE)</f>
        <v>58</v>
      </c>
    </row>
    <row r="28" spans="5:19" x14ac:dyDescent="0.25">
      <c r="E28">
        <f t="shared" si="0"/>
        <v>376</v>
      </c>
      <c r="F28">
        <v>521</v>
      </c>
      <c r="G28">
        <f>IFERROR(VLOOKUP(Table_socioeca8.sandag.org_abm2_spd[[#This Row],[hwycov_id]],[1]hwy_speed!$B$2:$G$1648,2,FALSE),0)</f>
        <v>58</v>
      </c>
      <c r="H28">
        <f>IFERROR(VLOOKUP(Table_socioeca8.sandag.org_abm2_spd[[#This Row],[hwycov_id]],[1]hwy_speed!$B$2:$G$1648,3,FALSE),0)</f>
        <v>57</v>
      </c>
      <c r="I28">
        <f>IFERROR(VLOOKUP(Table_socioeca8.sandag.org_abm2_spd[[#This Row],[hwycov_id]],[1]hwy_speed!$B$2:$G$1648,4,FALSE),0)</f>
        <v>57</v>
      </c>
      <c r="J28">
        <f>IFERROR(VLOOKUP(Table_socioeca8.sandag.org_abm2_spd[[#This Row],[hwycov_id]],[1]hwy_speed!$B$2:$G$1648,5,FALSE),0)</f>
        <v>55</v>
      </c>
      <c r="K28">
        <f>IFERROR(VLOOKUP(Table_socioeca8.sandag.org_abm2_spd[[#This Row],[hwycov_id]],[1]hwy_speed!$B$2:$G$1648,6,FALSE),0)</f>
        <v>58</v>
      </c>
      <c r="M28">
        <f>Table_socioeca8.sandag.org_abm2_spd[[#This Row],[scenario_id]]</f>
        <v>376</v>
      </c>
      <c r="N28" s="7">
        <v>749</v>
      </c>
      <c r="O28">
        <f>VLOOKUP(Table_sql2014a8.sandag.org_ws_FreewaySpeed[[#This Row],[LinkID]],Table_socioeca8.sandag.org_abm2_spd[[hwycov_id]:[speed_ev]],2,FALSE)</f>
        <v>58</v>
      </c>
      <c r="P28">
        <f>VLOOKUP(Table_sql2014a8.sandag.org_ws_FreewaySpeed[[#This Row],[LinkID]],Table_socioeca8.sandag.org_abm2_spd[[hwycov_id]:[speed_ev]],3,FALSE)</f>
        <v>29</v>
      </c>
      <c r="Q28">
        <f>VLOOKUP(Table_sql2014a8.sandag.org_ws_FreewaySpeed[[#This Row],[LinkID]],Table_socioeca8.sandag.org_abm2_spd[[hwycov_id]:[speed_ev]],4,FALSE)</f>
        <v>52</v>
      </c>
      <c r="R28">
        <f>VLOOKUP(Table_sql2014a8.sandag.org_ws_FreewaySpeed[[#This Row],[LinkID]],Table_socioeca8.sandag.org_abm2_spd[[hwycov_id]:[speed_ev]],5,FALSE)</f>
        <v>56</v>
      </c>
      <c r="S28">
        <f>VLOOKUP(Table_sql2014a8.sandag.org_ws_FreewaySpeed[[#This Row],[LinkID]],Table_socioeca8.sandag.org_abm2_spd[[hwycov_id]:[speed_ev]],6,FALSE)</f>
        <v>58</v>
      </c>
    </row>
    <row r="29" spans="5:19" x14ac:dyDescent="0.25">
      <c r="E29">
        <f t="shared" si="0"/>
        <v>376</v>
      </c>
      <c r="F29">
        <v>522</v>
      </c>
      <c r="G29">
        <f>IFERROR(VLOOKUP(Table_socioeca8.sandag.org_abm2_spd[[#This Row],[hwycov_id]],[1]hwy_speed!$B$2:$G$1648,2,FALSE),0)</f>
        <v>58</v>
      </c>
      <c r="H29">
        <f>IFERROR(VLOOKUP(Table_socioeca8.sandag.org_abm2_spd[[#This Row],[hwycov_id]],[1]hwy_speed!$B$2:$G$1648,3,FALSE),0)</f>
        <v>58</v>
      </c>
      <c r="I29">
        <f>IFERROR(VLOOKUP(Table_socioeca8.sandag.org_abm2_spd[[#This Row],[hwycov_id]],[1]hwy_speed!$B$2:$G$1648,4,FALSE),0)</f>
        <v>58</v>
      </c>
      <c r="J29">
        <f>IFERROR(VLOOKUP(Table_socioeca8.sandag.org_abm2_spd[[#This Row],[hwycov_id]],[1]hwy_speed!$B$2:$G$1648,5,FALSE),0)</f>
        <v>58</v>
      </c>
      <c r="K29">
        <f>IFERROR(VLOOKUP(Table_socioeca8.sandag.org_abm2_spd[[#This Row],[hwycov_id]],[1]hwy_speed!$B$2:$G$1648,6,FALSE),0)</f>
        <v>58</v>
      </c>
      <c r="M29">
        <f>Table_socioeca8.sandag.org_abm2_spd[[#This Row],[scenario_id]]</f>
        <v>376</v>
      </c>
      <c r="N29" s="7">
        <v>759</v>
      </c>
      <c r="O29">
        <f>VLOOKUP(Table_sql2014a8.sandag.org_ws_FreewaySpeed[[#This Row],[LinkID]],Table_socioeca8.sandag.org_abm2_spd[[hwycov_id]:[speed_ev]],2,FALSE)</f>
        <v>53</v>
      </c>
      <c r="P29">
        <f>VLOOKUP(Table_sql2014a8.sandag.org_ws_FreewaySpeed[[#This Row],[LinkID]],Table_socioeca8.sandag.org_abm2_spd[[hwycov_id]:[speed_ev]],3,FALSE)</f>
        <v>33</v>
      </c>
      <c r="Q29">
        <f>VLOOKUP(Table_sql2014a8.sandag.org_ws_FreewaySpeed[[#This Row],[LinkID]],Table_socioeca8.sandag.org_abm2_spd[[hwycov_id]:[speed_ev]],4,FALSE)</f>
        <v>50</v>
      </c>
      <c r="R29">
        <f>VLOOKUP(Table_sql2014a8.sandag.org_ws_FreewaySpeed[[#This Row],[LinkID]],Table_socioeca8.sandag.org_abm2_spd[[hwycov_id]:[speed_ev]],5,FALSE)</f>
        <v>49</v>
      </c>
      <c r="S29">
        <f>VLOOKUP(Table_sql2014a8.sandag.org_ws_FreewaySpeed[[#This Row],[LinkID]],Table_socioeca8.sandag.org_abm2_spd[[hwycov_id]:[speed_ev]],6,FALSE)</f>
        <v>53</v>
      </c>
    </row>
    <row r="30" spans="5:19" x14ac:dyDescent="0.25">
      <c r="E30">
        <f t="shared" si="0"/>
        <v>376</v>
      </c>
      <c r="F30">
        <v>524</v>
      </c>
      <c r="G30">
        <f>IFERROR(VLOOKUP(Table_socioeca8.sandag.org_abm2_spd[[#This Row],[hwycov_id]],[1]hwy_speed!$B$2:$G$1648,2,FALSE),0)</f>
        <v>58</v>
      </c>
      <c r="H30">
        <f>IFERROR(VLOOKUP(Table_socioeca8.sandag.org_abm2_spd[[#This Row],[hwycov_id]],[1]hwy_speed!$B$2:$G$1648,3,FALSE),0)</f>
        <v>57</v>
      </c>
      <c r="I30">
        <f>IFERROR(VLOOKUP(Table_socioeca8.sandag.org_abm2_spd[[#This Row],[hwycov_id]],[1]hwy_speed!$B$2:$G$1648,4,FALSE),0)</f>
        <v>58</v>
      </c>
      <c r="J30">
        <f>IFERROR(VLOOKUP(Table_socioeca8.sandag.org_abm2_spd[[#This Row],[hwycov_id]],[1]hwy_speed!$B$2:$G$1648,5,FALSE),0)</f>
        <v>58</v>
      </c>
      <c r="K30">
        <f>IFERROR(VLOOKUP(Table_socioeca8.sandag.org_abm2_spd[[#This Row],[hwycov_id]],[1]hwy_speed!$B$2:$G$1648,6,FALSE),0)</f>
        <v>58</v>
      </c>
      <c r="M30">
        <f>Table_socioeca8.sandag.org_abm2_spd[[#This Row],[scenario_id]]</f>
        <v>376</v>
      </c>
      <c r="N30" s="7">
        <v>762</v>
      </c>
      <c r="O30">
        <f>VLOOKUP(Table_sql2014a8.sandag.org_ws_FreewaySpeed[[#This Row],[LinkID]],Table_socioeca8.sandag.org_abm2_spd[[hwycov_id]:[speed_ev]],2,FALSE)</f>
        <v>53</v>
      </c>
      <c r="P30">
        <f>VLOOKUP(Table_sql2014a8.sandag.org_ws_FreewaySpeed[[#This Row],[LinkID]],Table_socioeca8.sandag.org_abm2_spd[[hwycov_id]:[speed_ev]],3,FALSE)</f>
        <v>40</v>
      </c>
      <c r="Q30">
        <f>VLOOKUP(Table_sql2014a8.sandag.org_ws_FreewaySpeed[[#This Row],[LinkID]],Table_socioeca8.sandag.org_abm2_spd[[hwycov_id]:[speed_ev]],4,FALSE)</f>
        <v>50</v>
      </c>
      <c r="R30">
        <f>VLOOKUP(Table_sql2014a8.sandag.org_ws_FreewaySpeed[[#This Row],[LinkID]],Table_socioeca8.sandag.org_abm2_spd[[hwycov_id]:[speed_ev]],5,FALSE)</f>
        <v>51</v>
      </c>
      <c r="S30">
        <f>VLOOKUP(Table_sql2014a8.sandag.org_ws_FreewaySpeed[[#This Row],[LinkID]],Table_socioeca8.sandag.org_abm2_spd[[hwycov_id]:[speed_ev]],6,FALSE)</f>
        <v>53</v>
      </c>
    </row>
    <row r="31" spans="5:19" x14ac:dyDescent="0.25">
      <c r="E31">
        <f t="shared" si="0"/>
        <v>376</v>
      </c>
      <c r="F31">
        <v>525</v>
      </c>
      <c r="G31">
        <f>IFERROR(VLOOKUP(Table_socioeca8.sandag.org_abm2_spd[[#This Row],[hwycov_id]],[1]hwy_speed!$B$2:$G$1648,2,FALSE),0)</f>
        <v>58</v>
      </c>
      <c r="H31">
        <f>IFERROR(VLOOKUP(Table_socioeca8.sandag.org_abm2_spd[[#This Row],[hwycov_id]],[1]hwy_speed!$B$2:$G$1648,3,FALSE),0)</f>
        <v>53</v>
      </c>
      <c r="I31">
        <f>IFERROR(VLOOKUP(Table_socioeca8.sandag.org_abm2_spd[[#This Row],[hwycov_id]],[1]hwy_speed!$B$2:$G$1648,4,FALSE),0)</f>
        <v>58</v>
      </c>
      <c r="J31">
        <f>IFERROR(VLOOKUP(Table_socioeca8.sandag.org_abm2_spd[[#This Row],[hwycov_id]],[1]hwy_speed!$B$2:$G$1648,5,FALSE),0)</f>
        <v>58</v>
      </c>
      <c r="K31">
        <f>IFERROR(VLOOKUP(Table_socioeca8.sandag.org_abm2_spd[[#This Row],[hwycov_id]],[1]hwy_speed!$B$2:$G$1648,6,FALSE),0)</f>
        <v>58</v>
      </c>
      <c r="M31">
        <f>Table_socioeca8.sandag.org_abm2_spd[[#This Row],[scenario_id]]</f>
        <v>376</v>
      </c>
      <c r="N31" s="7">
        <v>769</v>
      </c>
      <c r="O31">
        <f>VLOOKUP(Table_sql2014a8.sandag.org_ws_FreewaySpeed[[#This Row],[LinkID]],Table_socioeca8.sandag.org_abm2_spd[[hwycov_id]:[speed_ev]],2,FALSE)</f>
        <v>51</v>
      </c>
      <c r="P31">
        <f>VLOOKUP(Table_sql2014a8.sandag.org_ws_FreewaySpeed[[#This Row],[LinkID]],Table_socioeca8.sandag.org_abm2_spd[[hwycov_id]:[speed_ev]],3,FALSE)</f>
        <v>43</v>
      </c>
      <c r="Q31">
        <f>VLOOKUP(Table_sql2014a8.sandag.org_ws_FreewaySpeed[[#This Row],[LinkID]],Table_socioeca8.sandag.org_abm2_spd[[hwycov_id]:[speed_ev]],4,FALSE)</f>
        <v>48</v>
      </c>
      <c r="R31">
        <f>VLOOKUP(Table_sql2014a8.sandag.org_ws_FreewaySpeed[[#This Row],[LinkID]],Table_socioeca8.sandag.org_abm2_spd[[hwycov_id]:[speed_ev]],5,FALSE)</f>
        <v>39</v>
      </c>
      <c r="S31">
        <f>VLOOKUP(Table_sql2014a8.sandag.org_ws_FreewaySpeed[[#This Row],[LinkID]],Table_socioeca8.sandag.org_abm2_spd[[hwycov_id]:[speed_ev]],6,FALSE)</f>
        <v>51</v>
      </c>
    </row>
    <row r="32" spans="5:19" x14ac:dyDescent="0.25">
      <c r="E32">
        <f t="shared" si="0"/>
        <v>376</v>
      </c>
      <c r="F32">
        <v>526</v>
      </c>
      <c r="G32">
        <f>IFERROR(VLOOKUP(Table_socioeca8.sandag.org_abm2_spd[[#This Row],[hwycov_id]],[1]hwy_speed!$B$2:$G$1648,2,FALSE),0)</f>
        <v>58</v>
      </c>
      <c r="H32">
        <f>IFERROR(VLOOKUP(Table_socioeca8.sandag.org_abm2_spd[[#This Row],[hwycov_id]],[1]hwy_speed!$B$2:$G$1648,3,FALSE),0)</f>
        <v>58</v>
      </c>
      <c r="I32">
        <f>IFERROR(VLOOKUP(Table_socioeca8.sandag.org_abm2_spd[[#This Row],[hwycov_id]],[1]hwy_speed!$B$2:$G$1648,4,FALSE),0)</f>
        <v>58</v>
      </c>
      <c r="J32">
        <f>IFERROR(VLOOKUP(Table_socioeca8.sandag.org_abm2_spd[[#This Row],[hwycov_id]],[1]hwy_speed!$B$2:$G$1648,5,FALSE),0)</f>
        <v>55</v>
      </c>
      <c r="K32">
        <f>IFERROR(VLOOKUP(Table_socioeca8.sandag.org_abm2_spd[[#This Row],[hwycov_id]],[1]hwy_speed!$B$2:$G$1648,6,FALSE),0)</f>
        <v>58</v>
      </c>
      <c r="M32">
        <f>Table_socioeca8.sandag.org_abm2_spd[[#This Row],[scenario_id]]</f>
        <v>376</v>
      </c>
      <c r="N32" s="7">
        <v>771</v>
      </c>
      <c r="O32">
        <f>VLOOKUP(Table_sql2014a8.sandag.org_ws_FreewaySpeed[[#This Row],[LinkID]],Table_socioeca8.sandag.org_abm2_spd[[hwycov_id]:[speed_ev]],2,FALSE)</f>
        <v>53</v>
      </c>
      <c r="P32">
        <f>VLOOKUP(Table_sql2014a8.sandag.org_ws_FreewaySpeed[[#This Row],[LinkID]],Table_socioeca8.sandag.org_abm2_spd[[hwycov_id]:[speed_ev]],3,FALSE)</f>
        <v>43</v>
      </c>
      <c r="Q32">
        <f>VLOOKUP(Table_sql2014a8.sandag.org_ws_FreewaySpeed[[#This Row],[LinkID]],Table_socioeca8.sandag.org_abm2_spd[[hwycov_id]:[speed_ev]],4,FALSE)</f>
        <v>50</v>
      </c>
      <c r="R32">
        <f>VLOOKUP(Table_sql2014a8.sandag.org_ws_FreewaySpeed[[#This Row],[LinkID]],Table_socioeca8.sandag.org_abm2_spd[[hwycov_id]:[speed_ev]],5,FALSE)</f>
        <v>40</v>
      </c>
      <c r="S32">
        <f>VLOOKUP(Table_sql2014a8.sandag.org_ws_FreewaySpeed[[#This Row],[LinkID]],Table_socioeca8.sandag.org_abm2_spd[[hwycov_id]:[speed_ev]],6,FALSE)</f>
        <v>53</v>
      </c>
    </row>
    <row r="33" spans="5:19" x14ac:dyDescent="0.25">
      <c r="E33">
        <f t="shared" si="0"/>
        <v>376</v>
      </c>
      <c r="F33">
        <v>528</v>
      </c>
      <c r="G33">
        <f>IFERROR(VLOOKUP(Table_socioeca8.sandag.org_abm2_spd[[#This Row],[hwycov_id]],[1]hwy_speed!$B$2:$G$1648,2,FALSE),0)</f>
        <v>58</v>
      </c>
      <c r="H33">
        <f>IFERROR(VLOOKUP(Table_socioeca8.sandag.org_abm2_spd[[#This Row],[hwycov_id]],[1]hwy_speed!$B$2:$G$1648,3,FALSE),0)</f>
        <v>56</v>
      </c>
      <c r="I33">
        <f>IFERROR(VLOOKUP(Table_socioeca8.sandag.org_abm2_spd[[#This Row],[hwycov_id]],[1]hwy_speed!$B$2:$G$1648,4,FALSE),0)</f>
        <v>58</v>
      </c>
      <c r="J33">
        <f>IFERROR(VLOOKUP(Table_socioeca8.sandag.org_abm2_spd[[#This Row],[hwycov_id]],[1]hwy_speed!$B$2:$G$1648,5,FALSE),0)</f>
        <v>58</v>
      </c>
      <c r="K33">
        <f>IFERROR(VLOOKUP(Table_socioeca8.sandag.org_abm2_spd[[#This Row],[hwycov_id]],[1]hwy_speed!$B$2:$G$1648,6,FALSE),0)</f>
        <v>58</v>
      </c>
      <c r="M33">
        <f>Table_socioeca8.sandag.org_abm2_spd[[#This Row],[scenario_id]]</f>
        <v>376</v>
      </c>
      <c r="N33" s="7">
        <v>772</v>
      </c>
      <c r="O33">
        <f>VLOOKUP(Table_sql2014a8.sandag.org_ws_FreewaySpeed[[#This Row],[LinkID]],Table_socioeca8.sandag.org_abm2_spd[[hwycov_id]:[speed_ev]],2,FALSE)</f>
        <v>53</v>
      </c>
      <c r="P33">
        <f>VLOOKUP(Table_sql2014a8.sandag.org_ws_FreewaySpeed[[#This Row],[LinkID]],Table_socioeca8.sandag.org_abm2_spd[[hwycov_id]:[speed_ev]],3,FALSE)</f>
        <v>44</v>
      </c>
      <c r="Q33">
        <f>VLOOKUP(Table_sql2014a8.sandag.org_ws_FreewaySpeed[[#This Row],[LinkID]],Table_socioeca8.sandag.org_abm2_spd[[hwycov_id]:[speed_ev]],4,FALSE)</f>
        <v>50</v>
      </c>
      <c r="R33">
        <f>VLOOKUP(Table_sql2014a8.sandag.org_ws_FreewaySpeed[[#This Row],[LinkID]],Table_socioeca8.sandag.org_abm2_spd[[hwycov_id]:[speed_ev]],5,FALSE)</f>
        <v>39</v>
      </c>
      <c r="S33">
        <f>VLOOKUP(Table_sql2014a8.sandag.org_ws_FreewaySpeed[[#This Row],[LinkID]],Table_socioeca8.sandag.org_abm2_spd[[hwycov_id]:[speed_ev]],6,FALSE)</f>
        <v>53</v>
      </c>
    </row>
    <row r="34" spans="5:19" x14ac:dyDescent="0.25">
      <c r="E34">
        <f t="shared" si="0"/>
        <v>376</v>
      </c>
      <c r="F34">
        <v>551</v>
      </c>
      <c r="G34">
        <f>IFERROR(VLOOKUP(Table_socioeca8.sandag.org_abm2_spd[[#This Row],[hwycov_id]],[1]hwy_speed!$B$2:$G$1648,2,FALSE),0)</f>
        <v>53</v>
      </c>
      <c r="H34">
        <f>IFERROR(VLOOKUP(Table_socioeca8.sandag.org_abm2_spd[[#This Row],[hwycov_id]],[1]hwy_speed!$B$2:$G$1648,3,FALSE),0)</f>
        <v>33</v>
      </c>
      <c r="I34">
        <f>IFERROR(VLOOKUP(Table_socioeca8.sandag.org_abm2_spd[[#This Row],[hwycov_id]],[1]hwy_speed!$B$2:$G$1648,4,FALSE),0)</f>
        <v>48</v>
      </c>
      <c r="J34">
        <f>IFERROR(VLOOKUP(Table_socioeca8.sandag.org_abm2_spd[[#This Row],[hwycov_id]],[1]hwy_speed!$B$2:$G$1648,5,FALSE),0)</f>
        <v>48</v>
      </c>
      <c r="K34">
        <f>IFERROR(VLOOKUP(Table_socioeca8.sandag.org_abm2_spd[[#This Row],[hwycov_id]],[1]hwy_speed!$B$2:$G$1648,6,FALSE),0)</f>
        <v>53</v>
      </c>
      <c r="M34">
        <f>Table_socioeca8.sandag.org_abm2_spd[[#This Row],[scenario_id]]</f>
        <v>376</v>
      </c>
      <c r="N34" s="7">
        <v>774</v>
      </c>
      <c r="O34">
        <f>VLOOKUP(Table_sql2014a8.sandag.org_ws_FreewaySpeed[[#This Row],[LinkID]],Table_socioeca8.sandag.org_abm2_spd[[hwycov_id]:[speed_ev]],2,FALSE)</f>
        <v>53</v>
      </c>
      <c r="P34">
        <f>VLOOKUP(Table_sql2014a8.sandag.org_ws_FreewaySpeed[[#This Row],[LinkID]],Table_socioeca8.sandag.org_abm2_spd[[hwycov_id]:[speed_ev]],3,FALSE)</f>
        <v>46</v>
      </c>
      <c r="Q34">
        <f>VLOOKUP(Table_sql2014a8.sandag.org_ws_FreewaySpeed[[#This Row],[LinkID]],Table_socioeca8.sandag.org_abm2_spd[[hwycov_id]:[speed_ev]],4,FALSE)</f>
        <v>50</v>
      </c>
      <c r="R34">
        <f>VLOOKUP(Table_sql2014a8.sandag.org_ws_FreewaySpeed[[#This Row],[LinkID]],Table_socioeca8.sandag.org_abm2_spd[[hwycov_id]:[speed_ev]],5,FALSE)</f>
        <v>40</v>
      </c>
      <c r="S34">
        <f>VLOOKUP(Table_sql2014a8.sandag.org_ws_FreewaySpeed[[#This Row],[LinkID]],Table_socioeca8.sandag.org_abm2_spd[[hwycov_id]:[speed_ev]],6,FALSE)</f>
        <v>53</v>
      </c>
    </row>
    <row r="35" spans="5:19" x14ac:dyDescent="0.25">
      <c r="E35">
        <f t="shared" si="0"/>
        <v>376</v>
      </c>
      <c r="F35">
        <v>552</v>
      </c>
      <c r="G35">
        <f>IFERROR(VLOOKUP(Table_socioeca8.sandag.org_abm2_spd[[#This Row],[hwycov_id]],[1]hwy_speed!$B$2:$G$1648,2,FALSE),0)</f>
        <v>58</v>
      </c>
      <c r="H35">
        <f>IFERROR(VLOOKUP(Table_socioeca8.sandag.org_abm2_spd[[#This Row],[hwycov_id]],[1]hwy_speed!$B$2:$G$1648,3,FALSE),0)</f>
        <v>58</v>
      </c>
      <c r="I35">
        <f>IFERROR(VLOOKUP(Table_socioeca8.sandag.org_abm2_spd[[#This Row],[hwycov_id]],[1]hwy_speed!$B$2:$G$1648,4,FALSE),0)</f>
        <v>58</v>
      </c>
      <c r="J35">
        <f>IFERROR(VLOOKUP(Table_socioeca8.sandag.org_abm2_spd[[#This Row],[hwycov_id]],[1]hwy_speed!$B$2:$G$1648,5,FALSE),0)</f>
        <v>54</v>
      </c>
      <c r="K35">
        <f>IFERROR(VLOOKUP(Table_socioeca8.sandag.org_abm2_spd[[#This Row],[hwycov_id]],[1]hwy_speed!$B$2:$G$1648,6,FALSE),0)</f>
        <v>58</v>
      </c>
      <c r="M35">
        <f>Table_socioeca8.sandag.org_abm2_spd[[#This Row],[scenario_id]]</f>
        <v>376</v>
      </c>
      <c r="N35" s="7">
        <v>777</v>
      </c>
      <c r="O35">
        <f>VLOOKUP(Table_sql2014a8.sandag.org_ws_FreewaySpeed[[#This Row],[LinkID]],Table_socioeca8.sandag.org_abm2_spd[[hwycov_id]:[speed_ev]],2,FALSE)</f>
        <v>53</v>
      </c>
      <c r="P35">
        <f>VLOOKUP(Table_sql2014a8.sandag.org_ws_FreewaySpeed[[#This Row],[LinkID]],Table_socioeca8.sandag.org_abm2_spd[[hwycov_id]:[speed_ev]],3,FALSE)</f>
        <v>51</v>
      </c>
      <c r="Q35">
        <f>VLOOKUP(Table_sql2014a8.sandag.org_ws_FreewaySpeed[[#This Row],[LinkID]],Table_socioeca8.sandag.org_abm2_spd[[hwycov_id]:[speed_ev]],4,FALSE)</f>
        <v>52</v>
      </c>
      <c r="R35">
        <f>VLOOKUP(Table_sql2014a8.sandag.org_ws_FreewaySpeed[[#This Row],[LinkID]],Table_socioeca8.sandag.org_abm2_spd[[hwycov_id]:[speed_ev]],5,FALSE)</f>
        <v>44</v>
      </c>
      <c r="S35">
        <f>VLOOKUP(Table_sql2014a8.sandag.org_ws_FreewaySpeed[[#This Row],[LinkID]],Table_socioeca8.sandag.org_abm2_spd[[hwycov_id]:[speed_ev]],6,FALSE)</f>
        <v>53</v>
      </c>
    </row>
    <row r="36" spans="5:19" x14ac:dyDescent="0.25">
      <c r="E36">
        <f t="shared" si="0"/>
        <v>376</v>
      </c>
      <c r="F36">
        <v>553</v>
      </c>
      <c r="G36">
        <f>IFERROR(VLOOKUP(Table_socioeca8.sandag.org_abm2_spd[[#This Row],[hwycov_id]],[1]hwy_speed!$B$2:$G$1648,2,FALSE),0)</f>
        <v>58</v>
      </c>
      <c r="H36">
        <f>IFERROR(VLOOKUP(Table_socioeca8.sandag.org_abm2_spd[[#This Row],[hwycov_id]],[1]hwy_speed!$B$2:$G$1648,3,FALSE),0)</f>
        <v>56</v>
      </c>
      <c r="I36">
        <f>IFERROR(VLOOKUP(Table_socioeca8.sandag.org_abm2_spd[[#This Row],[hwycov_id]],[1]hwy_speed!$B$2:$G$1648,4,FALSE),0)</f>
        <v>58</v>
      </c>
      <c r="J36">
        <f>IFERROR(VLOOKUP(Table_socioeca8.sandag.org_abm2_spd[[#This Row],[hwycov_id]],[1]hwy_speed!$B$2:$G$1648,5,FALSE),0)</f>
        <v>58</v>
      </c>
      <c r="K36">
        <f>IFERROR(VLOOKUP(Table_socioeca8.sandag.org_abm2_spd[[#This Row],[hwycov_id]],[1]hwy_speed!$B$2:$G$1648,6,FALSE),0)</f>
        <v>58</v>
      </c>
      <c r="M36">
        <f>Table_socioeca8.sandag.org_abm2_spd[[#This Row],[scenario_id]]</f>
        <v>376</v>
      </c>
      <c r="N36" s="7">
        <v>778</v>
      </c>
      <c r="O36">
        <f>VLOOKUP(Table_sql2014a8.sandag.org_ws_FreewaySpeed[[#This Row],[LinkID]],Table_socioeca8.sandag.org_abm2_spd[[hwycov_id]:[speed_ev]],2,FALSE)</f>
        <v>52</v>
      </c>
      <c r="P36">
        <f>VLOOKUP(Table_sql2014a8.sandag.org_ws_FreewaySpeed[[#This Row],[LinkID]],Table_socioeca8.sandag.org_abm2_spd[[hwycov_id]:[speed_ev]],3,FALSE)</f>
        <v>50</v>
      </c>
      <c r="Q36">
        <f>VLOOKUP(Table_sql2014a8.sandag.org_ws_FreewaySpeed[[#This Row],[LinkID]],Table_socioeca8.sandag.org_abm2_spd[[hwycov_id]:[speed_ev]],4,FALSE)</f>
        <v>52</v>
      </c>
      <c r="R36">
        <f>VLOOKUP(Table_sql2014a8.sandag.org_ws_FreewaySpeed[[#This Row],[LinkID]],Table_socioeca8.sandag.org_abm2_spd[[hwycov_id]:[speed_ev]],5,FALSE)</f>
        <v>43</v>
      </c>
      <c r="S36">
        <f>VLOOKUP(Table_sql2014a8.sandag.org_ws_FreewaySpeed[[#This Row],[LinkID]],Table_socioeca8.sandag.org_abm2_spd[[hwycov_id]:[speed_ev]],6,FALSE)</f>
        <v>52</v>
      </c>
    </row>
    <row r="37" spans="5:19" x14ac:dyDescent="0.25">
      <c r="E37">
        <f t="shared" si="0"/>
        <v>376</v>
      </c>
      <c r="F37">
        <v>554</v>
      </c>
      <c r="G37">
        <f>IFERROR(VLOOKUP(Table_socioeca8.sandag.org_abm2_spd[[#This Row],[hwycov_id]],[1]hwy_speed!$B$2:$G$1648,2,FALSE),0)</f>
        <v>58</v>
      </c>
      <c r="H37">
        <f>IFERROR(VLOOKUP(Table_socioeca8.sandag.org_abm2_spd[[#This Row],[hwycov_id]],[1]hwy_speed!$B$2:$G$1648,3,FALSE),0)</f>
        <v>56</v>
      </c>
      <c r="I37">
        <f>IFERROR(VLOOKUP(Table_socioeca8.sandag.org_abm2_spd[[#This Row],[hwycov_id]],[1]hwy_speed!$B$2:$G$1648,4,FALSE),0)</f>
        <v>57</v>
      </c>
      <c r="J37">
        <f>IFERROR(VLOOKUP(Table_socioeca8.sandag.org_abm2_spd[[#This Row],[hwycov_id]],[1]hwy_speed!$B$2:$G$1648,5,FALSE),0)</f>
        <v>42</v>
      </c>
      <c r="K37">
        <f>IFERROR(VLOOKUP(Table_socioeca8.sandag.org_abm2_spd[[#This Row],[hwycov_id]],[1]hwy_speed!$B$2:$G$1648,6,FALSE),0)</f>
        <v>58</v>
      </c>
      <c r="M37">
        <f>Table_socioeca8.sandag.org_abm2_spd[[#This Row],[scenario_id]]</f>
        <v>376</v>
      </c>
      <c r="N37" s="7">
        <v>782</v>
      </c>
      <c r="O37">
        <f>VLOOKUP(Table_sql2014a8.sandag.org_ws_FreewaySpeed[[#This Row],[LinkID]],Table_socioeca8.sandag.org_abm2_spd[[hwycov_id]:[speed_ev]],2,FALSE)</f>
        <v>57</v>
      </c>
      <c r="P37">
        <f>VLOOKUP(Table_sql2014a8.sandag.org_ws_FreewaySpeed[[#This Row],[LinkID]],Table_socioeca8.sandag.org_abm2_spd[[hwycov_id]:[speed_ev]],3,FALSE)</f>
        <v>30</v>
      </c>
      <c r="Q37">
        <f>VLOOKUP(Table_sql2014a8.sandag.org_ws_FreewaySpeed[[#This Row],[LinkID]],Table_socioeca8.sandag.org_abm2_spd[[hwycov_id]:[speed_ev]],4,FALSE)</f>
        <v>52</v>
      </c>
      <c r="R37">
        <f>VLOOKUP(Table_sql2014a8.sandag.org_ws_FreewaySpeed[[#This Row],[LinkID]],Table_socioeca8.sandag.org_abm2_spd[[hwycov_id]:[speed_ev]],5,FALSE)</f>
        <v>53</v>
      </c>
      <c r="S37">
        <f>VLOOKUP(Table_sql2014a8.sandag.org_ws_FreewaySpeed[[#This Row],[LinkID]],Table_socioeca8.sandag.org_abm2_spd[[hwycov_id]:[speed_ev]],6,FALSE)</f>
        <v>58</v>
      </c>
    </row>
    <row r="38" spans="5:19" x14ac:dyDescent="0.25">
      <c r="E38">
        <f t="shared" si="0"/>
        <v>376</v>
      </c>
      <c r="F38">
        <v>556</v>
      </c>
      <c r="G38">
        <f>IFERROR(VLOOKUP(Table_socioeca8.sandag.org_abm2_spd[[#This Row],[hwycov_id]],[1]hwy_speed!$B$2:$G$1648,2,FALSE),0)</f>
        <v>58</v>
      </c>
      <c r="H38">
        <f>IFERROR(VLOOKUP(Table_socioeca8.sandag.org_abm2_spd[[#This Row],[hwycov_id]],[1]hwy_speed!$B$2:$G$1648,3,FALSE),0)</f>
        <v>57</v>
      </c>
      <c r="I38">
        <f>IFERROR(VLOOKUP(Table_socioeca8.sandag.org_abm2_spd[[#This Row],[hwycov_id]],[1]hwy_speed!$B$2:$G$1648,4,FALSE),0)</f>
        <v>57</v>
      </c>
      <c r="J38">
        <f>IFERROR(VLOOKUP(Table_socioeca8.sandag.org_abm2_spd[[#This Row],[hwycov_id]],[1]hwy_speed!$B$2:$G$1648,5,FALSE),0)</f>
        <v>49</v>
      </c>
      <c r="K38">
        <f>IFERROR(VLOOKUP(Table_socioeca8.sandag.org_abm2_spd[[#This Row],[hwycov_id]],[1]hwy_speed!$B$2:$G$1648,6,FALSE),0)</f>
        <v>58</v>
      </c>
      <c r="M38">
        <f>Table_socioeca8.sandag.org_abm2_spd[[#This Row],[scenario_id]]</f>
        <v>376</v>
      </c>
      <c r="N38" s="7">
        <v>787</v>
      </c>
      <c r="O38">
        <f>VLOOKUP(Table_sql2014a8.sandag.org_ws_FreewaySpeed[[#This Row],[LinkID]],Table_socioeca8.sandag.org_abm2_spd[[hwycov_id]:[speed_ev]],2,FALSE)</f>
        <v>53</v>
      </c>
      <c r="P38">
        <f>VLOOKUP(Table_sql2014a8.sandag.org_ws_FreewaySpeed[[#This Row],[LinkID]],Table_socioeca8.sandag.org_abm2_spd[[hwycov_id]:[speed_ev]],3,FALSE)</f>
        <v>51</v>
      </c>
      <c r="Q38">
        <f>VLOOKUP(Table_sql2014a8.sandag.org_ws_FreewaySpeed[[#This Row],[LinkID]],Table_socioeca8.sandag.org_abm2_spd[[hwycov_id]:[speed_ev]],4,FALSE)</f>
        <v>52</v>
      </c>
      <c r="R38">
        <f>VLOOKUP(Table_sql2014a8.sandag.org_ws_FreewaySpeed[[#This Row],[LinkID]],Table_socioeca8.sandag.org_abm2_spd[[hwycov_id]:[speed_ev]],5,FALSE)</f>
        <v>37</v>
      </c>
      <c r="S38">
        <f>VLOOKUP(Table_sql2014a8.sandag.org_ws_FreewaySpeed[[#This Row],[LinkID]],Table_socioeca8.sandag.org_abm2_spd[[hwycov_id]:[speed_ev]],6,FALSE)</f>
        <v>53</v>
      </c>
    </row>
    <row r="39" spans="5:19" x14ac:dyDescent="0.25">
      <c r="E39">
        <f t="shared" si="0"/>
        <v>376</v>
      </c>
      <c r="F39">
        <v>558</v>
      </c>
      <c r="G39">
        <f>IFERROR(VLOOKUP(Table_socioeca8.sandag.org_abm2_spd[[#This Row],[hwycov_id]],[1]hwy_speed!$B$2:$G$1648,2,FALSE),0)</f>
        <v>56</v>
      </c>
      <c r="H39">
        <f>IFERROR(VLOOKUP(Table_socioeca8.sandag.org_abm2_spd[[#This Row],[hwycov_id]],[1]hwy_speed!$B$2:$G$1648,3,FALSE),0)</f>
        <v>56</v>
      </c>
      <c r="I39">
        <f>IFERROR(VLOOKUP(Table_socioeca8.sandag.org_abm2_spd[[#This Row],[hwycov_id]],[1]hwy_speed!$B$2:$G$1648,4,FALSE),0)</f>
        <v>55</v>
      </c>
      <c r="J39">
        <f>IFERROR(VLOOKUP(Table_socioeca8.sandag.org_abm2_spd[[#This Row],[hwycov_id]],[1]hwy_speed!$B$2:$G$1648,5,FALSE),0)</f>
        <v>54</v>
      </c>
      <c r="K39">
        <f>IFERROR(VLOOKUP(Table_socioeca8.sandag.org_abm2_spd[[#This Row],[hwycov_id]],[1]hwy_speed!$B$2:$G$1648,6,FALSE),0)</f>
        <v>56</v>
      </c>
      <c r="M39">
        <f>Table_socioeca8.sandag.org_abm2_spd[[#This Row],[scenario_id]]</f>
        <v>376</v>
      </c>
      <c r="N39" s="7">
        <v>799</v>
      </c>
      <c r="O39">
        <f>VLOOKUP(Table_sql2014a8.sandag.org_ws_FreewaySpeed[[#This Row],[LinkID]],Table_socioeca8.sandag.org_abm2_spd[[hwycov_id]:[speed_ev]],2,FALSE)</f>
        <v>53</v>
      </c>
      <c r="P39">
        <f>VLOOKUP(Table_sql2014a8.sandag.org_ws_FreewaySpeed[[#This Row],[LinkID]],Table_socioeca8.sandag.org_abm2_spd[[hwycov_id]:[speed_ev]],3,FALSE)</f>
        <v>53</v>
      </c>
      <c r="Q39">
        <f>VLOOKUP(Table_sql2014a8.sandag.org_ws_FreewaySpeed[[#This Row],[LinkID]],Table_socioeca8.sandag.org_abm2_spd[[hwycov_id]:[speed_ev]],4,FALSE)</f>
        <v>53</v>
      </c>
      <c r="R39">
        <f>VLOOKUP(Table_sql2014a8.sandag.org_ws_FreewaySpeed[[#This Row],[LinkID]],Table_socioeca8.sandag.org_abm2_spd[[hwycov_id]:[speed_ev]],5,FALSE)</f>
        <v>44</v>
      </c>
      <c r="S39">
        <f>VLOOKUP(Table_sql2014a8.sandag.org_ws_FreewaySpeed[[#This Row],[LinkID]],Table_socioeca8.sandag.org_abm2_spd[[hwycov_id]:[speed_ev]],6,FALSE)</f>
        <v>53</v>
      </c>
    </row>
    <row r="40" spans="5:19" x14ac:dyDescent="0.25">
      <c r="E40">
        <f t="shared" si="0"/>
        <v>376</v>
      </c>
      <c r="F40">
        <v>562</v>
      </c>
      <c r="G40">
        <f>IFERROR(VLOOKUP(Table_socioeca8.sandag.org_abm2_spd[[#This Row],[hwycov_id]],[1]hwy_speed!$B$2:$G$1648,2,FALSE),0)</f>
        <v>57</v>
      </c>
      <c r="H40">
        <f>IFERROR(VLOOKUP(Table_socioeca8.sandag.org_abm2_spd[[#This Row],[hwycov_id]],[1]hwy_speed!$B$2:$G$1648,3,FALSE),0)</f>
        <v>38</v>
      </c>
      <c r="I40">
        <f>IFERROR(VLOOKUP(Table_socioeca8.sandag.org_abm2_spd[[#This Row],[hwycov_id]],[1]hwy_speed!$B$2:$G$1648,4,FALSE),0)</f>
        <v>53</v>
      </c>
      <c r="J40">
        <f>IFERROR(VLOOKUP(Table_socioeca8.sandag.org_abm2_spd[[#This Row],[hwycov_id]],[1]hwy_speed!$B$2:$G$1648,5,FALSE),0)</f>
        <v>53</v>
      </c>
      <c r="K40">
        <f>IFERROR(VLOOKUP(Table_socioeca8.sandag.org_abm2_spd[[#This Row],[hwycov_id]],[1]hwy_speed!$B$2:$G$1648,6,FALSE),0)</f>
        <v>58</v>
      </c>
      <c r="M40">
        <f>Table_socioeca8.sandag.org_abm2_spd[[#This Row],[scenario_id]]</f>
        <v>376</v>
      </c>
      <c r="N40" s="7">
        <v>801</v>
      </c>
      <c r="O40">
        <f>VLOOKUP(Table_sql2014a8.sandag.org_ws_FreewaySpeed[[#This Row],[LinkID]],Table_socioeca8.sandag.org_abm2_spd[[hwycov_id]:[speed_ev]],2,FALSE)</f>
        <v>52</v>
      </c>
      <c r="P40">
        <f>VLOOKUP(Table_sql2014a8.sandag.org_ws_FreewaySpeed[[#This Row],[LinkID]],Table_socioeca8.sandag.org_abm2_spd[[hwycov_id]:[speed_ev]],3,FALSE)</f>
        <v>51</v>
      </c>
      <c r="Q40">
        <f>VLOOKUP(Table_sql2014a8.sandag.org_ws_FreewaySpeed[[#This Row],[LinkID]],Table_socioeca8.sandag.org_abm2_spd[[hwycov_id]:[speed_ev]],4,FALSE)</f>
        <v>51</v>
      </c>
      <c r="R40">
        <f>VLOOKUP(Table_sql2014a8.sandag.org_ws_FreewaySpeed[[#This Row],[LinkID]],Table_socioeca8.sandag.org_abm2_spd[[hwycov_id]:[speed_ev]],5,FALSE)</f>
        <v>39</v>
      </c>
      <c r="S40">
        <f>VLOOKUP(Table_sql2014a8.sandag.org_ws_FreewaySpeed[[#This Row],[LinkID]],Table_socioeca8.sandag.org_abm2_spd[[hwycov_id]:[speed_ev]],6,FALSE)</f>
        <v>52</v>
      </c>
    </row>
    <row r="41" spans="5:19" x14ac:dyDescent="0.25">
      <c r="E41">
        <f t="shared" si="0"/>
        <v>376</v>
      </c>
      <c r="F41">
        <v>564</v>
      </c>
      <c r="G41">
        <f>IFERROR(VLOOKUP(Table_socioeca8.sandag.org_abm2_spd[[#This Row],[hwycov_id]],[1]hwy_speed!$B$2:$G$1648,2,FALSE),0)</f>
        <v>53</v>
      </c>
      <c r="H41">
        <f>IFERROR(VLOOKUP(Table_socioeca8.sandag.org_abm2_spd[[#This Row],[hwycov_id]],[1]hwy_speed!$B$2:$G$1648,3,FALSE),0)</f>
        <v>47</v>
      </c>
      <c r="I41">
        <f>IFERROR(VLOOKUP(Table_socioeca8.sandag.org_abm2_spd[[#This Row],[hwycov_id]],[1]hwy_speed!$B$2:$G$1648,4,FALSE),0)</f>
        <v>53</v>
      </c>
      <c r="J41">
        <f>IFERROR(VLOOKUP(Table_socioeca8.sandag.org_abm2_spd[[#This Row],[hwycov_id]],[1]hwy_speed!$B$2:$G$1648,5,FALSE),0)</f>
        <v>53</v>
      </c>
      <c r="K41">
        <f>IFERROR(VLOOKUP(Table_socioeca8.sandag.org_abm2_spd[[#This Row],[hwycov_id]],[1]hwy_speed!$B$2:$G$1648,6,FALSE),0)</f>
        <v>53</v>
      </c>
      <c r="M41">
        <f>Table_socioeca8.sandag.org_abm2_spd[[#This Row],[scenario_id]]</f>
        <v>376</v>
      </c>
      <c r="N41" s="7">
        <v>803</v>
      </c>
      <c r="O41">
        <f>VLOOKUP(Table_sql2014a8.sandag.org_ws_FreewaySpeed[[#This Row],[LinkID]],Table_socioeca8.sandag.org_abm2_spd[[hwycov_id]:[speed_ev]],2,FALSE)</f>
        <v>62</v>
      </c>
      <c r="P41">
        <f>VLOOKUP(Table_sql2014a8.sandag.org_ws_FreewaySpeed[[#This Row],[LinkID]],Table_socioeca8.sandag.org_abm2_spd[[hwycov_id]:[speed_ev]],3,FALSE)</f>
        <v>55</v>
      </c>
      <c r="Q41">
        <f>VLOOKUP(Table_sql2014a8.sandag.org_ws_FreewaySpeed[[#This Row],[LinkID]],Table_socioeca8.sandag.org_abm2_spd[[hwycov_id]:[speed_ev]],4,FALSE)</f>
        <v>54</v>
      </c>
      <c r="R41">
        <f>VLOOKUP(Table_sql2014a8.sandag.org_ws_FreewaySpeed[[#This Row],[LinkID]],Table_socioeca8.sandag.org_abm2_spd[[hwycov_id]:[speed_ev]],5,FALSE)</f>
        <v>32</v>
      </c>
      <c r="S41">
        <f>VLOOKUP(Table_sql2014a8.sandag.org_ws_FreewaySpeed[[#This Row],[LinkID]],Table_socioeca8.sandag.org_abm2_spd[[hwycov_id]:[speed_ev]],6,FALSE)</f>
        <v>62</v>
      </c>
    </row>
    <row r="42" spans="5:19" x14ac:dyDescent="0.25">
      <c r="E42">
        <f t="shared" si="0"/>
        <v>376</v>
      </c>
      <c r="F42">
        <v>568</v>
      </c>
      <c r="G42">
        <f>IFERROR(VLOOKUP(Table_socioeca8.sandag.org_abm2_spd[[#This Row],[hwycov_id]],[1]hwy_speed!$B$2:$G$1648,2,FALSE),0)</f>
        <v>58</v>
      </c>
      <c r="H42">
        <f>IFERROR(VLOOKUP(Table_socioeca8.sandag.org_abm2_spd[[#This Row],[hwycov_id]],[1]hwy_speed!$B$2:$G$1648,3,FALSE),0)</f>
        <v>44</v>
      </c>
      <c r="I42">
        <f>IFERROR(VLOOKUP(Table_socioeca8.sandag.org_abm2_spd[[#This Row],[hwycov_id]],[1]hwy_speed!$B$2:$G$1648,4,FALSE),0)</f>
        <v>57</v>
      </c>
      <c r="J42">
        <f>IFERROR(VLOOKUP(Table_socioeca8.sandag.org_abm2_spd[[#This Row],[hwycov_id]],[1]hwy_speed!$B$2:$G$1648,5,FALSE),0)</f>
        <v>57</v>
      </c>
      <c r="K42">
        <f>IFERROR(VLOOKUP(Table_socioeca8.sandag.org_abm2_spd[[#This Row],[hwycov_id]],[1]hwy_speed!$B$2:$G$1648,6,FALSE),0)</f>
        <v>58</v>
      </c>
      <c r="M42">
        <f>Table_socioeca8.sandag.org_abm2_spd[[#This Row],[scenario_id]]</f>
        <v>376</v>
      </c>
      <c r="N42" s="7">
        <v>806</v>
      </c>
      <c r="O42">
        <f>VLOOKUP(Table_sql2014a8.sandag.org_ws_FreewaySpeed[[#This Row],[LinkID]],Table_socioeca8.sandag.org_abm2_spd[[hwycov_id]:[speed_ev]],2,FALSE)</f>
        <v>62</v>
      </c>
      <c r="P42">
        <f>VLOOKUP(Table_sql2014a8.sandag.org_ws_FreewaySpeed[[#This Row],[LinkID]],Table_socioeca8.sandag.org_abm2_spd[[hwycov_id]:[speed_ev]],3,FALSE)</f>
        <v>58</v>
      </c>
      <c r="Q42">
        <f>VLOOKUP(Table_sql2014a8.sandag.org_ws_FreewaySpeed[[#This Row],[LinkID]],Table_socioeca8.sandag.org_abm2_spd[[hwycov_id]:[speed_ev]],4,FALSE)</f>
        <v>60</v>
      </c>
      <c r="R42">
        <f>VLOOKUP(Table_sql2014a8.sandag.org_ws_FreewaySpeed[[#This Row],[LinkID]],Table_socioeca8.sandag.org_abm2_spd[[hwycov_id]:[speed_ev]],5,FALSE)</f>
        <v>49</v>
      </c>
      <c r="S42">
        <f>VLOOKUP(Table_sql2014a8.sandag.org_ws_FreewaySpeed[[#This Row],[LinkID]],Table_socioeca8.sandag.org_abm2_spd[[hwycov_id]:[speed_ev]],6,FALSE)</f>
        <v>62</v>
      </c>
    </row>
    <row r="43" spans="5:19" x14ac:dyDescent="0.25">
      <c r="E43">
        <f t="shared" si="0"/>
        <v>376</v>
      </c>
      <c r="F43">
        <v>570</v>
      </c>
      <c r="G43">
        <f>IFERROR(VLOOKUP(Table_socioeca8.sandag.org_abm2_spd[[#This Row],[hwycov_id]],[1]hwy_speed!$B$2:$G$1648,2,FALSE),0)</f>
        <v>57</v>
      </c>
      <c r="H43">
        <f>IFERROR(VLOOKUP(Table_socioeca8.sandag.org_abm2_spd[[#This Row],[hwycov_id]],[1]hwy_speed!$B$2:$G$1648,3,FALSE),0)</f>
        <v>46</v>
      </c>
      <c r="I43">
        <f>IFERROR(VLOOKUP(Table_socioeca8.sandag.org_abm2_spd[[#This Row],[hwycov_id]],[1]hwy_speed!$B$2:$G$1648,4,FALSE),0)</f>
        <v>56</v>
      </c>
      <c r="J43">
        <f>IFERROR(VLOOKUP(Table_socioeca8.sandag.org_abm2_spd[[#This Row],[hwycov_id]],[1]hwy_speed!$B$2:$G$1648,5,FALSE),0)</f>
        <v>56</v>
      </c>
      <c r="K43">
        <f>IFERROR(VLOOKUP(Table_socioeca8.sandag.org_abm2_spd[[#This Row],[hwycov_id]],[1]hwy_speed!$B$2:$G$1648,6,FALSE),0)</f>
        <v>57</v>
      </c>
      <c r="M43">
        <f>Table_socioeca8.sandag.org_abm2_spd[[#This Row],[scenario_id]]</f>
        <v>376</v>
      </c>
      <c r="N43" s="7">
        <v>809</v>
      </c>
      <c r="O43">
        <f>VLOOKUP(Table_sql2014a8.sandag.org_ws_FreewaySpeed[[#This Row],[LinkID]],Table_socioeca8.sandag.org_abm2_spd[[hwycov_id]:[speed_ev]],2,FALSE)</f>
        <v>57</v>
      </c>
      <c r="P43">
        <f>VLOOKUP(Table_sql2014a8.sandag.org_ws_FreewaySpeed[[#This Row],[LinkID]],Table_socioeca8.sandag.org_abm2_spd[[hwycov_id]:[speed_ev]],3,FALSE)</f>
        <v>53</v>
      </c>
      <c r="Q43">
        <f>VLOOKUP(Table_sql2014a8.sandag.org_ws_FreewaySpeed[[#This Row],[LinkID]],Table_socioeca8.sandag.org_abm2_spd[[hwycov_id]:[speed_ev]],4,FALSE)</f>
        <v>55</v>
      </c>
      <c r="R43">
        <f>VLOOKUP(Table_sql2014a8.sandag.org_ws_FreewaySpeed[[#This Row],[LinkID]],Table_socioeca8.sandag.org_abm2_spd[[hwycov_id]:[speed_ev]],5,FALSE)</f>
        <v>39</v>
      </c>
      <c r="S43">
        <f>VLOOKUP(Table_sql2014a8.sandag.org_ws_FreewaySpeed[[#This Row],[LinkID]],Table_socioeca8.sandag.org_abm2_spd[[hwycov_id]:[speed_ev]],6,FALSE)</f>
        <v>57</v>
      </c>
    </row>
    <row r="44" spans="5:19" x14ac:dyDescent="0.25">
      <c r="E44">
        <f t="shared" si="0"/>
        <v>376</v>
      </c>
      <c r="F44">
        <v>573</v>
      </c>
      <c r="G44">
        <f>IFERROR(VLOOKUP(Table_socioeca8.sandag.org_abm2_spd[[#This Row],[hwycov_id]],[1]hwy_speed!$B$2:$G$1648,2,FALSE),0)</f>
        <v>54</v>
      </c>
      <c r="H44">
        <f>IFERROR(VLOOKUP(Table_socioeca8.sandag.org_abm2_spd[[#This Row],[hwycov_id]],[1]hwy_speed!$B$2:$G$1648,3,FALSE),0)</f>
        <v>52</v>
      </c>
      <c r="I44">
        <f>IFERROR(VLOOKUP(Table_socioeca8.sandag.org_abm2_spd[[#This Row],[hwycov_id]],[1]hwy_speed!$B$2:$G$1648,4,FALSE),0)</f>
        <v>52</v>
      </c>
      <c r="J44">
        <f>IFERROR(VLOOKUP(Table_socioeca8.sandag.org_abm2_spd[[#This Row],[hwycov_id]],[1]hwy_speed!$B$2:$G$1648,5,FALSE),0)</f>
        <v>47</v>
      </c>
      <c r="K44">
        <f>IFERROR(VLOOKUP(Table_socioeca8.sandag.org_abm2_spd[[#This Row],[hwycov_id]],[1]hwy_speed!$B$2:$G$1648,6,FALSE),0)</f>
        <v>54</v>
      </c>
      <c r="M44">
        <f>Table_socioeca8.sandag.org_abm2_spd[[#This Row],[scenario_id]]</f>
        <v>376</v>
      </c>
      <c r="N44" s="7">
        <v>811</v>
      </c>
      <c r="O44">
        <f>VLOOKUP(Table_sql2014a8.sandag.org_ws_FreewaySpeed[[#This Row],[LinkID]],Table_socioeca8.sandag.org_abm2_spd[[hwycov_id]:[speed_ev]],2,FALSE)</f>
        <v>58</v>
      </c>
      <c r="P44">
        <f>VLOOKUP(Table_sql2014a8.sandag.org_ws_FreewaySpeed[[#This Row],[LinkID]],Table_socioeca8.sandag.org_abm2_spd[[hwycov_id]:[speed_ev]],3,FALSE)</f>
        <v>53</v>
      </c>
      <c r="Q44">
        <f>VLOOKUP(Table_sql2014a8.sandag.org_ws_FreewaySpeed[[#This Row],[LinkID]],Table_socioeca8.sandag.org_abm2_spd[[hwycov_id]:[speed_ev]],4,FALSE)</f>
        <v>55</v>
      </c>
      <c r="R44">
        <f>VLOOKUP(Table_sql2014a8.sandag.org_ws_FreewaySpeed[[#This Row],[LinkID]],Table_socioeca8.sandag.org_abm2_spd[[hwycov_id]:[speed_ev]],5,FALSE)</f>
        <v>41</v>
      </c>
      <c r="S44">
        <f>VLOOKUP(Table_sql2014a8.sandag.org_ws_FreewaySpeed[[#This Row],[LinkID]],Table_socioeca8.sandag.org_abm2_spd[[hwycov_id]:[speed_ev]],6,FALSE)</f>
        <v>58</v>
      </c>
    </row>
    <row r="45" spans="5:19" x14ac:dyDescent="0.25">
      <c r="E45">
        <f t="shared" si="0"/>
        <v>376</v>
      </c>
      <c r="F45">
        <v>574</v>
      </c>
      <c r="G45">
        <f>IFERROR(VLOOKUP(Table_socioeca8.sandag.org_abm2_spd[[#This Row],[hwycov_id]],[1]hwy_speed!$B$2:$G$1648,2,FALSE),0)</f>
        <v>58</v>
      </c>
      <c r="H45">
        <f>IFERROR(VLOOKUP(Table_socioeca8.sandag.org_abm2_spd[[#This Row],[hwycov_id]],[1]hwy_speed!$B$2:$G$1648,3,FALSE),0)</f>
        <v>52</v>
      </c>
      <c r="I45">
        <f>IFERROR(VLOOKUP(Table_socioeca8.sandag.org_abm2_spd[[#This Row],[hwycov_id]],[1]hwy_speed!$B$2:$G$1648,4,FALSE),0)</f>
        <v>56</v>
      </c>
      <c r="J45">
        <f>IFERROR(VLOOKUP(Table_socioeca8.sandag.org_abm2_spd[[#This Row],[hwycov_id]],[1]hwy_speed!$B$2:$G$1648,5,FALSE),0)</f>
        <v>46</v>
      </c>
      <c r="K45">
        <f>IFERROR(VLOOKUP(Table_socioeca8.sandag.org_abm2_spd[[#This Row],[hwycov_id]],[1]hwy_speed!$B$2:$G$1648,6,FALSE),0)</f>
        <v>58</v>
      </c>
      <c r="M45">
        <f>Table_socioeca8.sandag.org_abm2_spd[[#This Row],[scenario_id]]</f>
        <v>376</v>
      </c>
      <c r="N45" s="7">
        <v>823</v>
      </c>
      <c r="O45">
        <f>VLOOKUP(Table_sql2014a8.sandag.org_ws_FreewaySpeed[[#This Row],[LinkID]],Table_socioeca8.sandag.org_abm2_spd[[hwycov_id]:[speed_ev]],2,FALSE)</f>
        <v>61</v>
      </c>
      <c r="P45">
        <f>VLOOKUP(Table_sql2014a8.sandag.org_ws_FreewaySpeed[[#This Row],[LinkID]],Table_socioeca8.sandag.org_abm2_spd[[hwycov_id]:[speed_ev]],3,FALSE)</f>
        <v>60</v>
      </c>
      <c r="Q45">
        <f>VLOOKUP(Table_sql2014a8.sandag.org_ws_FreewaySpeed[[#This Row],[LinkID]],Table_socioeca8.sandag.org_abm2_spd[[hwycov_id]:[speed_ev]],4,FALSE)</f>
        <v>60</v>
      </c>
      <c r="R45">
        <f>VLOOKUP(Table_sql2014a8.sandag.org_ws_FreewaySpeed[[#This Row],[LinkID]],Table_socioeca8.sandag.org_abm2_spd[[hwycov_id]:[speed_ev]],5,FALSE)</f>
        <v>54</v>
      </c>
      <c r="S45">
        <f>VLOOKUP(Table_sql2014a8.sandag.org_ws_FreewaySpeed[[#This Row],[LinkID]],Table_socioeca8.sandag.org_abm2_spd[[hwycov_id]:[speed_ev]],6,FALSE)</f>
        <v>61</v>
      </c>
    </row>
    <row r="46" spans="5:19" x14ac:dyDescent="0.25">
      <c r="E46">
        <f t="shared" si="0"/>
        <v>376</v>
      </c>
      <c r="F46">
        <v>575</v>
      </c>
      <c r="G46">
        <f>IFERROR(VLOOKUP(Table_socioeca8.sandag.org_abm2_spd[[#This Row],[hwycov_id]],[1]hwy_speed!$B$2:$G$1648,2,FALSE),0)</f>
        <v>58</v>
      </c>
      <c r="H46">
        <f>IFERROR(VLOOKUP(Table_socioeca8.sandag.org_abm2_spd[[#This Row],[hwycov_id]],[1]hwy_speed!$B$2:$G$1648,3,FALSE),0)</f>
        <v>56</v>
      </c>
      <c r="I46">
        <f>IFERROR(VLOOKUP(Table_socioeca8.sandag.org_abm2_spd[[#This Row],[hwycov_id]],[1]hwy_speed!$B$2:$G$1648,4,FALSE),0)</f>
        <v>57</v>
      </c>
      <c r="J46">
        <f>IFERROR(VLOOKUP(Table_socioeca8.sandag.org_abm2_spd[[#This Row],[hwycov_id]],[1]hwy_speed!$B$2:$G$1648,5,FALSE),0)</f>
        <v>45</v>
      </c>
      <c r="K46">
        <f>IFERROR(VLOOKUP(Table_socioeca8.sandag.org_abm2_spd[[#This Row],[hwycov_id]],[1]hwy_speed!$B$2:$G$1648,6,FALSE),0)</f>
        <v>58</v>
      </c>
      <c r="M46">
        <f>Table_socioeca8.sandag.org_abm2_spd[[#This Row],[scenario_id]]</f>
        <v>376</v>
      </c>
      <c r="N46" s="7">
        <v>824</v>
      </c>
      <c r="O46">
        <f>VLOOKUP(Table_sql2014a8.sandag.org_ws_FreewaySpeed[[#This Row],[LinkID]],Table_socioeca8.sandag.org_abm2_spd[[hwycov_id]:[speed_ev]],2,FALSE)</f>
        <v>57</v>
      </c>
      <c r="P46">
        <f>VLOOKUP(Table_sql2014a8.sandag.org_ws_FreewaySpeed[[#This Row],[LinkID]],Table_socioeca8.sandag.org_abm2_spd[[hwycov_id]:[speed_ev]],3,FALSE)</f>
        <v>56</v>
      </c>
      <c r="Q46">
        <f>VLOOKUP(Table_sql2014a8.sandag.org_ws_FreewaySpeed[[#This Row],[LinkID]],Table_socioeca8.sandag.org_abm2_spd[[hwycov_id]:[speed_ev]],4,FALSE)</f>
        <v>56</v>
      </c>
      <c r="R46">
        <f>VLOOKUP(Table_sql2014a8.sandag.org_ws_FreewaySpeed[[#This Row],[LinkID]],Table_socioeca8.sandag.org_abm2_spd[[hwycov_id]:[speed_ev]],5,FALSE)</f>
        <v>49</v>
      </c>
      <c r="S46">
        <f>VLOOKUP(Table_sql2014a8.sandag.org_ws_FreewaySpeed[[#This Row],[LinkID]],Table_socioeca8.sandag.org_abm2_spd[[hwycov_id]:[speed_ev]],6,FALSE)</f>
        <v>57</v>
      </c>
    </row>
    <row r="47" spans="5:19" x14ac:dyDescent="0.25">
      <c r="E47">
        <f t="shared" si="0"/>
        <v>376</v>
      </c>
      <c r="F47">
        <v>578</v>
      </c>
      <c r="G47">
        <f>IFERROR(VLOOKUP(Table_socioeca8.sandag.org_abm2_spd[[#This Row],[hwycov_id]],[1]hwy_speed!$B$2:$G$1648,2,FALSE),0)</f>
        <v>58</v>
      </c>
      <c r="H47">
        <f>IFERROR(VLOOKUP(Table_socioeca8.sandag.org_abm2_spd[[#This Row],[hwycov_id]],[1]hwy_speed!$B$2:$G$1648,3,FALSE),0)</f>
        <v>56</v>
      </c>
      <c r="I47">
        <f>IFERROR(VLOOKUP(Table_socioeca8.sandag.org_abm2_spd[[#This Row],[hwycov_id]],[1]hwy_speed!$B$2:$G$1648,4,FALSE),0)</f>
        <v>56</v>
      </c>
      <c r="J47">
        <f>IFERROR(VLOOKUP(Table_socioeca8.sandag.org_abm2_spd[[#This Row],[hwycov_id]],[1]hwy_speed!$B$2:$G$1648,5,FALSE),0)</f>
        <v>50</v>
      </c>
      <c r="K47">
        <f>IFERROR(VLOOKUP(Table_socioeca8.sandag.org_abm2_spd[[#This Row],[hwycov_id]],[1]hwy_speed!$B$2:$G$1648,6,FALSE),0)</f>
        <v>58</v>
      </c>
      <c r="M47">
        <f>Table_socioeca8.sandag.org_abm2_spd[[#This Row],[scenario_id]]</f>
        <v>376</v>
      </c>
      <c r="N47" s="7">
        <v>834</v>
      </c>
      <c r="O47">
        <f>VLOOKUP(Table_sql2014a8.sandag.org_ws_FreewaySpeed[[#This Row],[LinkID]],Table_socioeca8.sandag.org_abm2_spd[[hwycov_id]:[speed_ev]],2,FALSE)</f>
        <v>58</v>
      </c>
      <c r="P47">
        <f>VLOOKUP(Table_sql2014a8.sandag.org_ws_FreewaySpeed[[#This Row],[LinkID]],Table_socioeca8.sandag.org_abm2_spd[[hwycov_id]:[speed_ev]],3,FALSE)</f>
        <v>56</v>
      </c>
      <c r="Q47">
        <f>VLOOKUP(Table_sql2014a8.sandag.org_ws_FreewaySpeed[[#This Row],[LinkID]],Table_socioeca8.sandag.org_abm2_spd[[hwycov_id]:[speed_ev]],4,FALSE)</f>
        <v>56</v>
      </c>
      <c r="R47">
        <f>VLOOKUP(Table_sql2014a8.sandag.org_ws_FreewaySpeed[[#This Row],[LinkID]],Table_socioeca8.sandag.org_abm2_spd[[hwycov_id]:[speed_ev]],5,FALSE)</f>
        <v>50</v>
      </c>
      <c r="S47">
        <f>VLOOKUP(Table_sql2014a8.sandag.org_ws_FreewaySpeed[[#This Row],[LinkID]],Table_socioeca8.sandag.org_abm2_spd[[hwycov_id]:[speed_ev]],6,FALSE)</f>
        <v>58</v>
      </c>
    </row>
    <row r="48" spans="5:19" x14ac:dyDescent="0.25">
      <c r="E48">
        <f t="shared" si="0"/>
        <v>376</v>
      </c>
      <c r="F48">
        <v>579</v>
      </c>
      <c r="G48">
        <f>IFERROR(VLOOKUP(Table_socioeca8.sandag.org_abm2_spd[[#This Row],[hwycov_id]],[1]hwy_speed!$B$2:$G$1648,2,FALSE),0)</f>
        <v>53</v>
      </c>
      <c r="H48">
        <f>IFERROR(VLOOKUP(Table_socioeca8.sandag.org_abm2_spd[[#This Row],[hwycov_id]],[1]hwy_speed!$B$2:$G$1648,3,FALSE),0)</f>
        <v>52</v>
      </c>
      <c r="I48">
        <f>IFERROR(VLOOKUP(Table_socioeca8.sandag.org_abm2_spd[[#This Row],[hwycov_id]],[1]hwy_speed!$B$2:$G$1648,4,FALSE),0)</f>
        <v>53</v>
      </c>
      <c r="J48">
        <f>IFERROR(VLOOKUP(Table_socioeca8.sandag.org_abm2_spd[[#This Row],[hwycov_id]],[1]hwy_speed!$B$2:$G$1648,5,FALSE),0)</f>
        <v>53</v>
      </c>
      <c r="K48">
        <f>IFERROR(VLOOKUP(Table_socioeca8.sandag.org_abm2_spd[[#This Row],[hwycov_id]],[1]hwy_speed!$B$2:$G$1648,6,FALSE),0)</f>
        <v>53</v>
      </c>
      <c r="M48">
        <f>Table_socioeca8.sandag.org_abm2_spd[[#This Row],[scenario_id]]</f>
        <v>376</v>
      </c>
      <c r="N48" s="7">
        <v>836</v>
      </c>
      <c r="O48">
        <f>VLOOKUP(Table_sql2014a8.sandag.org_ws_FreewaySpeed[[#This Row],[LinkID]],Table_socioeca8.sandag.org_abm2_spd[[hwycov_id]:[speed_ev]],2,FALSE)</f>
        <v>57</v>
      </c>
      <c r="P48">
        <f>VLOOKUP(Table_sql2014a8.sandag.org_ws_FreewaySpeed[[#This Row],[LinkID]],Table_socioeca8.sandag.org_abm2_spd[[hwycov_id]:[speed_ev]],3,FALSE)</f>
        <v>55</v>
      </c>
      <c r="Q48">
        <f>VLOOKUP(Table_sql2014a8.sandag.org_ws_FreewaySpeed[[#This Row],[LinkID]],Table_socioeca8.sandag.org_abm2_spd[[hwycov_id]:[speed_ev]],4,FALSE)</f>
        <v>54</v>
      </c>
      <c r="R48">
        <f>VLOOKUP(Table_sql2014a8.sandag.org_ws_FreewaySpeed[[#This Row],[LinkID]],Table_socioeca8.sandag.org_abm2_spd[[hwycov_id]:[speed_ev]],5,FALSE)</f>
        <v>50</v>
      </c>
      <c r="S48">
        <f>VLOOKUP(Table_sql2014a8.sandag.org_ws_FreewaySpeed[[#This Row],[LinkID]],Table_socioeca8.sandag.org_abm2_spd[[hwycov_id]:[speed_ev]],6,FALSE)</f>
        <v>57</v>
      </c>
    </row>
    <row r="49" spans="5:19" x14ac:dyDescent="0.25">
      <c r="E49">
        <f t="shared" si="0"/>
        <v>376</v>
      </c>
      <c r="F49">
        <v>580</v>
      </c>
      <c r="G49">
        <f>IFERROR(VLOOKUP(Table_socioeca8.sandag.org_abm2_spd[[#This Row],[hwycov_id]],[1]hwy_speed!$B$2:$G$1648,2,FALSE),0)</f>
        <v>57</v>
      </c>
      <c r="H49">
        <f>IFERROR(VLOOKUP(Table_socioeca8.sandag.org_abm2_spd[[#This Row],[hwycov_id]],[1]hwy_speed!$B$2:$G$1648,3,FALSE),0)</f>
        <v>43</v>
      </c>
      <c r="I49">
        <f>IFERROR(VLOOKUP(Table_socioeca8.sandag.org_abm2_spd[[#This Row],[hwycov_id]],[1]hwy_speed!$B$2:$G$1648,4,FALSE),0)</f>
        <v>53</v>
      </c>
      <c r="J49">
        <f>IFERROR(VLOOKUP(Table_socioeca8.sandag.org_abm2_spd[[#This Row],[hwycov_id]],[1]hwy_speed!$B$2:$G$1648,5,FALSE),0)</f>
        <v>56</v>
      </c>
      <c r="K49">
        <f>IFERROR(VLOOKUP(Table_socioeca8.sandag.org_abm2_spd[[#This Row],[hwycov_id]],[1]hwy_speed!$B$2:$G$1648,6,FALSE),0)</f>
        <v>57</v>
      </c>
      <c r="M49">
        <f>Table_socioeca8.sandag.org_abm2_spd[[#This Row],[scenario_id]]</f>
        <v>376</v>
      </c>
      <c r="N49" s="7">
        <v>839</v>
      </c>
      <c r="O49">
        <f>VLOOKUP(Table_sql2014a8.sandag.org_ws_FreewaySpeed[[#This Row],[LinkID]],Table_socioeca8.sandag.org_abm2_spd[[hwycov_id]:[speed_ev]],2,FALSE)</f>
        <v>58</v>
      </c>
      <c r="P49">
        <f>VLOOKUP(Table_sql2014a8.sandag.org_ws_FreewaySpeed[[#This Row],[LinkID]],Table_socioeca8.sandag.org_abm2_spd[[hwycov_id]:[speed_ev]],3,FALSE)</f>
        <v>57</v>
      </c>
      <c r="Q49">
        <f>VLOOKUP(Table_sql2014a8.sandag.org_ws_FreewaySpeed[[#This Row],[LinkID]],Table_socioeca8.sandag.org_abm2_spd[[hwycov_id]:[speed_ev]],4,FALSE)</f>
        <v>57</v>
      </c>
      <c r="R49">
        <f>VLOOKUP(Table_sql2014a8.sandag.org_ws_FreewaySpeed[[#This Row],[LinkID]],Table_socioeca8.sandag.org_abm2_spd[[hwycov_id]:[speed_ev]],5,FALSE)</f>
        <v>55</v>
      </c>
      <c r="S49">
        <f>VLOOKUP(Table_sql2014a8.sandag.org_ws_FreewaySpeed[[#This Row],[LinkID]],Table_socioeca8.sandag.org_abm2_spd[[hwycov_id]:[speed_ev]],6,FALSE)</f>
        <v>58</v>
      </c>
    </row>
    <row r="50" spans="5:19" x14ac:dyDescent="0.25">
      <c r="E50">
        <f t="shared" si="0"/>
        <v>376</v>
      </c>
      <c r="F50">
        <v>589</v>
      </c>
      <c r="G50">
        <f>IFERROR(VLOOKUP(Table_socioeca8.sandag.org_abm2_spd[[#This Row],[hwycov_id]],[1]hwy_speed!$B$2:$G$1648,2,FALSE),0)</f>
        <v>53</v>
      </c>
      <c r="H50">
        <f>IFERROR(VLOOKUP(Table_socioeca8.sandag.org_abm2_spd[[#This Row],[hwycov_id]],[1]hwy_speed!$B$2:$G$1648,3,FALSE),0)</f>
        <v>53</v>
      </c>
      <c r="I50">
        <f>IFERROR(VLOOKUP(Table_socioeca8.sandag.org_abm2_spd[[#This Row],[hwycov_id]],[1]hwy_speed!$B$2:$G$1648,4,FALSE),0)</f>
        <v>53</v>
      </c>
      <c r="J50">
        <f>IFERROR(VLOOKUP(Table_socioeca8.sandag.org_abm2_spd[[#This Row],[hwycov_id]],[1]hwy_speed!$B$2:$G$1648,5,FALSE),0)</f>
        <v>51</v>
      </c>
      <c r="K50">
        <f>IFERROR(VLOOKUP(Table_socioeca8.sandag.org_abm2_spd[[#This Row],[hwycov_id]],[1]hwy_speed!$B$2:$G$1648,6,FALSE),0)</f>
        <v>53</v>
      </c>
      <c r="M50">
        <f>Table_socioeca8.sandag.org_abm2_spd[[#This Row],[scenario_id]]</f>
        <v>376</v>
      </c>
      <c r="N50" s="7">
        <v>841</v>
      </c>
      <c r="O50">
        <f>VLOOKUP(Table_sql2014a8.sandag.org_ws_FreewaySpeed[[#This Row],[LinkID]],Table_socioeca8.sandag.org_abm2_spd[[hwycov_id]:[speed_ev]],2,FALSE)</f>
        <v>58</v>
      </c>
      <c r="P50">
        <f>VLOOKUP(Table_sql2014a8.sandag.org_ws_FreewaySpeed[[#This Row],[LinkID]],Table_socioeca8.sandag.org_abm2_spd[[hwycov_id]:[speed_ev]],3,FALSE)</f>
        <v>55</v>
      </c>
      <c r="Q50">
        <f>VLOOKUP(Table_sql2014a8.sandag.org_ws_FreewaySpeed[[#This Row],[LinkID]],Table_socioeca8.sandag.org_abm2_spd[[hwycov_id]:[speed_ev]],4,FALSE)</f>
        <v>57</v>
      </c>
      <c r="R50">
        <f>VLOOKUP(Table_sql2014a8.sandag.org_ws_FreewaySpeed[[#This Row],[LinkID]],Table_socioeca8.sandag.org_abm2_spd[[hwycov_id]:[speed_ev]],5,FALSE)</f>
        <v>52</v>
      </c>
      <c r="S50">
        <f>VLOOKUP(Table_sql2014a8.sandag.org_ws_FreewaySpeed[[#This Row],[LinkID]],Table_socioeca8.sandag.org_abm2_spd[[hwycov_id]:[speed_ev]],6,FALSE)</f>
        <v>58</v>
      </c>
    </row>
    <row r="51" spans="5:19" x14ac:dyDescent="0.25">
      <c r="E51">
        <f t="shared" si="0"/>
        <v>376</v>
      </c>
      <c r="F51">
        <v>590</v>
      </c>
      <c r="G51">
        <f>IFERROR(VLOOKUP(Table_socioeca8.sandag.org_abm2_spd[[#This Row],[hwycov_id]],[1]hwy_speed!$B$2:$G$1648,2,FALSE),0)</f>
        <v>53</v>
      </c>
      <c r="H51">
        <f>IFERROR(VLOOKUP(Table_socioeca8.sandag.org_abm2_spd[[#This Row],[hwycov_id]],[1]hwy_speed!$B$2:$G$1648,3,FALSE),0)</f>
        <v>50</v>
      </c>
      <c r="I51">
        <f>IFERROR(VLOOKUP(Table_socioeca8.sandag.org_abm2_spd[[#This Row],[hwycov_id]],[1]hwy_speed!$B$2:$G$1648,4,FALSE),0)</f>
        <v>52</v>
      </c>
      <c r="J51">
        <f>IFERROR(VLOOKUP(Table_socioeca8.sandag.org_abm2_spd[[#This Row],[hwycov_id]],[1]hwy_speed!$B$2:$G$1648,5,FALSE),0)</f>
        <v>46</v>
      </c>
      <c r="K51">
        <f>IFERROR(VLOOKUP(Table_socioeca8.sandag.org_abm2_spd[[#This Row],[hwycov_id]],[1]hwy_speed!$B$2:$G$1648,6,FALSE),0)</f>
        <v>53</v>
      </c>
      <c r="M51">
        <f>Table_socioeca8.sandag.org_abm2_spd[[#This Row],[scenario_id]]</f>
        <v>376</v>
      </c>
      <c r="N51" s="7">
        <v>842</v>
      </c>
      <c r="O51">
        <f>VLOOKUP(Table_sql2014a8.sandag.org_ws_FreewaySpeed[[#This Row],[LinkID]],Table_socioeca8.sandag.org_abm2_spd[[hwycov_id]:[speed_ev]],2,FALSE)</f>
        <v>58</v>
      </c>
      <c r="P51">
        <f>VLOOKUP(Table_sql2014a8.sandag.org_ws_FreewaySpeed[[#This Row],[LinkID]],Table_socioeca8.sandag.org_abm2_spd[[hwycov_id]:[speed_ev]],3,FALSE)</f>
        <v>57</v>
      </c>
      <c r="Q51">
        <f>VLOOKUP(Table_sql2014a8.sandag.org_ws_FreewaySpeed[[#This Row],[LinkID]],Table_socioeca8.sandag.org_abm2_spd[[hwycov_id]:[speed_ev]],4,FALSE)</f>
        <v>58</v>
      </c>
      <c r="R51">
        <f>VLOOKUP(Table_sql2014a8.sandag.org_ws_FreewaySpeed[[#This Row],[LinkID]],Table_socioeca8.sandag.org_abm2_spd[[hwycov_id]:[speed_ev]],5,FALSE)</f>
        <v>57</v>
      </c>
      <c r="S51">
        <f>VLOOKUP(Table_sql2014a8.sandag.org_ws_FreewaySpeed[[#This Row],[LinkID]],Table_socioeca8.sandag.org_abm2_spd[[hwycov_id]:[speed_ev]],6,FALSE)</f>
        <v>58</v>
      </c>
    </row>
    <row r="52" spans="5:19" x14ac:dyDescent="0.25">
      <c r="E52">
        <f t="shared" si="0"/>
        <v>376</v>
      </c>
      <c r="F52">
        <v>605</v>
      </c>
      <c r="G52">
        <f>IFERROR(VLOOKUP(Table_socioeca8.sandag.org_abm2_spd[[#This Row],[hwycov_id]],[1]hwy_speed!$B$2:$G$1648,2,FALSE),0)</f>
        <v>58</v>
      </c>
      <c r="H52">
        <f>IFERROR(VLOOKUP(Table_socioeca8.sandag.org_abm2_spd[[#This Row],[hwycov_id]],[1]hwy_speed!$B$2:$G$1648,3,FALSE),0)</f>
        <v>58</v>
      </c>
      <c r="I52">
        <f>IFERROR(VLOOKUP(Table_socioeca8.sandag.org_abm2_spd[[#This Row],[hwycov_id]],[1]hwy_speed!$B$2:$G$1648,4,FALSE),0)</f>
        <v>58</v>
      </c>
      <c r="J52">
        <f>IFERROR(VLOOKUP(Table_socioeca8.sandag.org_abm2_spd[[#This Row],[hwycov_id]],[1]hwy_speed!$B$2:$G$1648,5,FALSE),0)</f>
        <v>58</v>
      </c>
      <c r="K52">
        <f>IFERROR(VLOOKUP(Table_socioeca8.sandag.org_abm2_spd[[#This Row],[hwycov_id]],[1]hwy_speed!$B$2:$G$1648,6,FALSE),0)</f>
        <v>58</v>
      </c>
      <c r="M52">
        <f>Table_socioeca8.sandag.org_abm2_spd[[#This Row],[scenario_id]]</f>
        <v>376</v>
      </c>
      <c r="N52" s="7">
        <v>851</v>
      </c>
      <c r="O52">
        <f>VLOOKUP(Table_sql2014a8.sandag.org_ws_FreewaySpeed[[#This Row],[LinkID]],Table_socioeca8.sandag.org_abm2_spd[[hwycov_id]:[speed_ev]],2,FALSE)</f>
        <v>58</v>
      </c>
      <c r="P52">
        <f>VLOOKUP(Table_sql2014a8.sandag.org_ws_FreewaySpeed[[#This Row],[LinkID]],Table_socioeca8.sandag.org_abm2_spd[[hwycov_id]:[speed_ev]],3,FALSE)</f>
        <v>56</v>
      </c>
      <c r="Q52">
        <f>VLOOKUP(Table_sql2014a8.sandag.org_ws_FreewaySpeed[[#This Row],[LinkID]],Table_socioeca8.sandag.org_abm2_spd[[hwycov_id]:[speed_ev]],4,FALSE)</f>
        <v>58</v>
      </c>
      <c r="R52">
        <f>VLOOKUP(Table_sql2014a8.sandag.org_ws_FreewaySpeed[[#This Row],[LinkID]],Table_socioeca8.sandag.org_abm2_spd[[hwycov_id]:[speed_ev]],5,FALSE)</f>
        <v>57</v>
      </c>
      <c r="S52">
        <f>VLOOKUP(Table_sql2014a8.sandag.org_ws_FreewaySpeed[[#This Row],[LinkID]],Table_socioeca8.sandag.org_abm2_spd[[hwycov_id]:[speed_ev]],6,FALSE)</f>
        <v>58</v>
      </c>
    </row>
    <row r="53" spans="5:19" x14ac:dyDescent="0.25">
      <c r="E53">
        <f t="shared" si="0"/>
        <v>376</v>
      </c>
      <c r="F53">
        <v>610</v>
      </c>
      <c r="G53">
        <f>IFERROR(VLOOKUP(Table_socioeca8.sandag.org_abm2_spd[[#This Row],[hwycov_id]],[1]hwy_speed!$B$2:$G$1648,2,FALSE),0)</f>
        <v>62</v>
      </c>
      <c r="H53">
        <f>IFERROR(VLOOKUP(Table_socioeca8.sandag.org_abm2_spd[[#This Row],[hwycov_id]],[1]hwy_speed!$B$2:$G$1648,3,FALSE),0)</f>
        <v>61</v>
      </c>
      <c r="I53">
        <f>IFERROR(VLOOKUP(Table_socioeca8.sandag.org_abm2_spd[[#This Row],[hwycov_id]],[1]hwy_speed!$B$2:$G$1648,4,FALSE),0)</f>
        <v>61</v>
      </c>
      <c r="J53">
        <f>IFERROR(VLOOKUP(Table_socioeca8.sandag.org_abm2_spd[[#This Row],[hwycov_id]],[1]hwy_speed!$B$2:$G$1648,5,FALSE),0)</f>
        <v>61</v>
      </c>
      <c r="K53">
        <f>IFERROR(VLOOKUP(Table_socioeca8.sandag.org_abm2_spd[[#This Row],[hwycov_id]],[1]hwy_speed!$B$2:$G$1648,6,FALSE),0)</f>
        <v>62</v>
      </c>
      <c r="M53">
        <f>Table_socioeca8.sandag.org_abm2_spd[[#This Row],[scenario_id]]</f>
        <v>376</v>
      </c>
      <c r="N53" s="7">
        <v>853</v>
      </c>
      <c r="O53">
        <f>VLOOKUP(Table_sql2014a8.sandag.org_ws_FreewaySpeed[[#This Row],[LinkID]],Table_socioeca8.sandag.org_abm2_spd[[hwycov_id]:[speed_ev]],2,FALSE)</f>
        <v>58</v>
      </c>
      <c r="P53">
        <f>VLOOKUP(Table_sql2014a8.sandag.org_ws_FreewaySpeed[[#This Row],[LinkID]],Table_socioeca8.sandag.org_abm2_spd[[hwycov_id]:[speed_ev]],3,FALSE)</f>
        <v>57</v>
      </c>
      <c r="Q53">
        <f>VLOOKUP(Table_sql2014a8.sandag.org_ws_FreewaySpeed[[#This Row],[LinkID]],Table_socioeca8.sandag.org_abm2_spd[[hwycov_id]:[speed_ev]],4,FALSE)</f>
        <v>58</v>
      </c>
      <c r="R53">
        <f>VLOOKUP(Table_sql2014a8.sandag.org_ws_FreewaySpeed[[#This Row],[LinkID]],Table_socioeca8.sandag.org_abm2_spd[[hwycov_id]:[speed_ev]],5,FALSE)</f>
        <v>57</v>
      </c>
      <c r="S53">
        <f>VLOOKUP(Table_sql2014a8.sandag.org_ws_FreewaySpeed[[#This Row],[LinkID]],Table_socioeca8.sandag.org_abm2_spd[[hwycov_id]:[speed_ev]],6,FALSE)</f>
        <v>58</v>
      </c>
    </row>
    <row r="54" spans="5:19" x14ac:dyDescent="0.25">
      <c r="E54">
        <f t="shared" si="0"/>
        <v>376</v>
      </c>
      <c r="F54">
        <v>611</v>
      </c>
      <c r="G54">
        <f>IFERROR(VLOOKUP(Table_socioeca8.sandag.org_abm2_spd[[#This Row],[hwycov_id]],[1]hwy_speed!$B$2:$G$1648,2,FALSE),0)</f>
        <v>62</v>
      </c>
      <c r="H54">
        <f>IFERROR(VLOOKUP(Table_socioeca8.sandag.org_abm2_spd[[#This Row],[hwycov_id]],[1]hwy_speed!$B$2:$G$1648,3,FALSE),0)</f>
        <v>61</v>
      </c>
      <c r="I54">
        <f>IFERROR(VLOOKUP(Table_socioeca8.sandag.org_abm2_spd[[#This Row],[hwycov_id]],[1]hwy_speed!$B$2:$G$1648,4,FALSE),0)</f>
        <v>61</v>
      </c>
      <c r="J54">
        <f>IFERROR(VLOOKUP(Table_socioeca8.sandag.org_abm2_spd[[#This Row],[hwycov_id]],[1]hwy_speed!$B$2:$G$1648,5,FALSE),0)</f>
        <v>61</v>
      </c>
      <c r="K54">
        <f>IFERROR(VLOOKUP(Table_socioeca8.sandag.org_abm2_spd[[#This Row],[hwycov_id]],[1]hwy_speed!$B$2:$G$1648,6,FALSE),0)</f>
        <v>62</v>
      </c>
      <c r="M54">
        <f>Table_socioeca8.sandag.org_abm2_spd[[#This Row],[scenario_id]]</f>
        <v>376</v>
      </c>
      <c r="N54" s="7">
        <v>855</v>
      </c>
      <c r="O54">
        <f>VLOOKUP(Table_sql2014a8.sandag.org_ws_FreewaySpeed[[#This Row],[LinkID]],Table_socioeca8.sandag.org_abm2_spd[[hwycov_id]:[speed_ev]],2,FALSE)</f>
        <v>60</v>
      </c>
      <c r="P54">
        <f>VLOOKUP(Table_sql2014a8.sandag.org_ws_FreewaySpeed[[#This Row],[LinkID]],Table_socioeca8.sandag.org_abm2_spd[[hwycov_id]:[speed_ev]],3,FALSE)</f>
        <v>60</v>
      </c>
      <c r="Q54">
        <f>VLOOKUP(Table_sql2014a8.sandag.org_ws_FreewaySpeed[[#This Row],[LinkID]],Table_socioeca8.sandag.org_abm2_spd[[hwycov_id]:[speed_ev]],4,FALSE)</f>
        <v>60</v>
      </c>
      <c r="R54">
        <f>VLOOKUP(Table_sql2014a8.sandag.org_ws_FreewaySpeed[[#This Row],[LinkID]],Table_socioeca8.sandag.org_abm2_spd[[hwycov_id]:[speed_ev]],5,FALSE)</f>
        <v>60</v>
      </c>
      <c r="S54">
        <f>VLOOKUP(Table_sql2014a8.sandag.org_ws_FreewaySpeed[[#This Row],[LinkID]],Table_socioeca8.sandag.org_abm2_spd[[hwycov_id]:[speed_ev]],6,FALSE)</f>
        <v>60</v>
      </c>
    </row>
    <row r="55" spans="5:19" x14ac:dyDescent="0.25">
      <c r="E55">
        <f t="shared" si="0"/>
        <v>376</v>
      </c>
      <c r="F55">
        <v>615</v>
      </c>
      <c r="G55">
        <f>IFERROR(VLOOKUP(Table_socioeca8.sandag.org_abm2_spd[[#This Row],[hwycov_id]],[1]hwy_speed!$B$2:$G$1648,2,FALSE),0)</f>
        <v>58</v>
      </c>
      <c r="H55">
        <f>IFERROR(VLOOKUP(Table_socioeca8.sandag.org_abm2_spd[[#This Row],[hwycov_id]],[1]hwy_speed!$B$2:$G$1648,3,FALSE),0)</f>
        <v>54</v>
      </c>
      <c r="I55">
        <f>IFERROR(VLOOKUP(Table_socioeca8.sandag.org_abm2_spd[[#This Row],[hwycov_id]],[1]hwy_speed!$B$2:$G$1648,4,FALSE),0)</f>
        <v>52</v>
      </c>
      <c r="J55">
        <f>IFERROR(VLOOKUP(Table_socioeca8.sandag.org_abm2_spd[[#This Row],[hwycov_id]],[1]hwy_speed!$B$2:$G$1648,5,FALSE),0)</f>
        <v>35</v>
      </c>
      <c r="K55">
        <f>IFERROR(VLOOKUP(Table_socioeca8.sandag.org_abm2_spd[[#This Row],[hwycov_id]],[1]hwy_speed!$B$2:$G$1648,6,FALSE),0)</f>
        <v>58</v>
      </c>
      <c r="M55">
        <f>Table_socioeca8.sandag.org_abm2_spd[[#This Row],[scenario_id]]</f>
        <v>376</v>
      </c>
      <c r="N55" s="7">
        <v>856</v>
      </c>
      <c r="O55">
        <f>VLOOKUP(Table_sql2014a8.sandag.org_ws_FreewaySpeed[[#This Row],[LinkID]],Table_socioeca8.sandag.org_abm2_spd[[hwycov_id]:[speed_ev]],2,FALSE)</f>
        <v>62</v>
      </c>
      <c r="P55">
        <f>VLOOKUP(Table_sql2014a8.sandag.org_ws_FreewaySpeed[[#This Row],[LinkID]],Table_socioeca8.sandag.org_abm2_spd[[hwycov_id]:[speed_ev]],3,FALSE)</f>
        <v>62</v>
      </c>
      <c r="Q55">
        <f>VLOOKUP(Table_sql2014a8.sandag.org_ws_FreewaySpeed[[#This Row],[LinkID]],Table_socioeca8.sandag.org_abm2_spd[[hwycov_id]:[speed_ev]],4,FALSE)</f>
        <v>62</v>
      </c>
      <c r="R55">
        <f>VLOOKUP(Table_sql2014a8.sandag.org_ws_FreewaySpeed[[#This Row],[LinkID]],Table_socioeca8.sandag.org_abm2_spd[[hwycov_id]:[speed_ev]],5,FALSE)</f>
        <v>62</v>
      </c>
      <c r="S55">
        <f>VLOOKUP(Table_sql2014a8.sandag.org_ws_FreewaySpeed[[#This Row],[LinkID]],Table_socioeca8.sandag.org_abm2_spd[[hwycov_id]:[speed_ev]],6,FALSE)</f>
        <v>62</v>
      </c>
    </row>
    <row r="56" spans="5:19" x14ac:dyDescent="0.25">
      <c r="E56">
        <f t="shared" si="0"/>
        <v>376</v>
      </c>
      <c r="F56">
        <v>617</v>
      </c>
      <c r="G56">
        <f>IFERROR(VLOOKUP(Table_socioeca8.sandag.org_abm2_spd[[#This Row],[hwycov_id]],[1]hwy_speed!$B$2:$G$1648,2,FALSE),0)</f>
        <v>62</v>
      </c>
      <c r="H56">
        <f>IFERROR(VLOOKUP(Table_socioeca8.sandag.org_abm2_spd[[#This Row],[hwycov_id]],[1]hwy_speed!$B$2:$G$1648,3,FALSE),0)</f>
        <v>61</v>
      </c>
      <c r="I56">
        <f>IFERROR(VLOOKUP(Table_socioeca8.sandag.org_abm2_spd[[#This Row],[hwycov_id]],[1]hwy_speed!$B$2:$G$1648,4,FALSE),0)</f>
        <v>61</v>
      </c>
      <c r="J56">
        <f>IFERROR(VLOOKUP(Table_socioeca8.sandag.org_abm2_spd[[#This Row],[hwycov_id]],[1]hwy_speed!$B$2:$G$1648,5,FALSE),0)</f>
        <v>61</v>
      </c>
      <c r="K56">
        <f>IFERROR(VLOOKUP(Table_socioeca8.sandag.org_abm2_spd[[#This Row],[hwycov_id]],[1]hwy_speed!$B$2:$G$1648,6,FALSE),0)</f>
        <v>62</v>
      </c>
      <c r="M56">
        <f>Table_socioeca8.sandag.org_abm2_spd[[#This Row],[scenario_id]]</f>
        <v>376</v>
      </c>
      <c r="N56" s="7">
        <v>857</v>
      </c>
      <c r="O56">
        <f>VLOOKUP(Table_sql2014a8.sandag.org_ws_FreewaySpeed[[#This Row],[LinkID]],Table_socioeca8.sandag.org_abm2_spd[[hwycov_id]:[speed_ev]],2,FALSE)</f>
        <v>62</v>
      </c>
      <c r="P56">
        <f>VLOOKUP(Table_sql2014a8.sandag.org_ws_FreewaySpeed[[#This Row],[LinkID]],Table_socioeca8.sandag.org_abm2_spd[[hwycov_id]:[speed_ev]],3,FALSE)</f>
        <v>62</v>
      </c>
      <c r="Q56">
        <f>VLOOKUP(Table_sql2014a8.sandag.org_ws_FreewaySpeed[[#This Row],[LinkID]],Table_socioeca8.sandag.org_abm2_spd[[hwycov_id]:[speed_ev]],4,FALSE)</f>
        <v>62</v>
      </c>
      <c r="R56">
        <f>VLOOKUP(Table_sql2014a8.sandag.org_ws_FreewaySpeed[[#This Row],[LinkID]],Table_socioeca8.sandag.org_abm2_spd[[hwycov_id]:[speed_ev]],5,FALSE)</f>
        <v>62</v>
      </c>
      <c r="S56">
        <f>VLOOKUP(Table_sql2014a8.sandag.org_ws_FreewaySpeed[[#This Row],[LinkID]],Table_socioeca8.sandag.org_abm2_spd[[hwycov_id]:[speed_ev]],6,FALSE)</f>
        <v>62</v>
      </c>
    </row>
    <row r="57" spans="5:19" x14ac:dyDescent="0.25">
      <c r="E57">
        <f t="shared" si="0"/>
        <v>376</v>
      </c>
      <c r="F57">
        <v>619</v>
      </c>
      <c r="G57">
        <f>IFERROR(VLOOKUP(Table_socioeca8.sandag.org_abm2_spd[[#This Row],[hwycov_id]],[1]hwy_speed!$B$2:$G$1648,2,FALSE),0)</f>
        <v>62</v>
      </c>
      <c r="H57">
        <f>IFERROR(VLOOKUP(Table_socioeca8.sandag.org_abm2_spd[[#This Row],[hwycov_id]],[1]hwy_speed!$B$2:$G$1648,3,FALSE),0)</f>
        <v>62</v>
      </c>
      <c r="I57">
        <f>IFERROR(VLOOKUP(Table_socioeca8.sandag.org_abm2_spd[[#This Row],[hwycov_id]],[1]hwy_speed!$B$2:$G$1648,4,FALSE),0)</f>
        <v>62</v>
      </c>
      <c r="J57">
        <f>IFERROR(VLOOKUP(Table_socioeca8.sandag.org_abm2_spd[[#This Row],[hwycov_id]],[1]hwy_speed!$B$2:$G$1648,5,FALSE),0)</f>
        <v>62</v>
      </c>
      <c r="K57">
        <f>IFERROR(VLOOKUP(Table_socioeca8.sandag.org_abm2_spd[[#This Row],[hwycov_id]],[1]hwy_speed!$B$2:$G$1648,6,FALSE),0)</f>
        <v>62</v>
      </c>
      <c r="M57">
        <f>Table_socioeca8.sandag.org_abm2_spd[[#This Row],[scenario_id]]</f>
        <v>376</v>
      </c>
      <c r="N57" s="7">
        <v>1250</v>
      </c>
      <c r="O57">
        <f>VLOOKUP(Table_sql2014a8.sandag.org_ws_FreewaySpeed[[#This Row],[LinkID]],Table_socioeca8.sandag.org_abm2_spd[[hwycov_id]:[speed_ev]],2,FALSE)</f>
        <v>57</v>
      </c>
      <c r="P57">
        <f>VLOOKUP(Table_sql2014a8.sandag.org_ws_FreewaySpeed[[#This Row],[LinkID]],Table_socioeca8.sandag.org_abm2_spd[[hwycov_id]:[speed_ev]],3,FALSE)</f>
        <v>31</v>
      </c>
      <c r="Q57">
        <f>VLOOKUP(Table_sql2014a8.sandag.org_ws_FreewaySpeed[[#This Row],[LinkID]],Table_socioeca8.sandag.org_abm2_spd[[hwycov_id]:[speed_ev]],4,FALSE)</f>
        <v>49</v>
      </c>
      <c r="R57">
        <f>VLOOKUP(Table_sql2014a8.sandag.org_ws_FreewaySpeed[[#This Row],[LinkID]],Table_socioeca8.sandag.org_abm2_spd[[hwycov_id]:[speed_ev]],5,FALSE)</f>
        <v>53</v>
      </c>
      <c r="S57">
        <f>VLOOKUP(Table_sql2014a8.sandag.org_ws_FreewaySpeed[[#This Row],[LinkID]],Table_socioeca8.sandag.org_abm2_spd[[hwycov_id]:[speed_ev]],6,FALSE)</f>
        <v>58</v>
      </c>
    </row>
    <row r="58" spans="5:19" x14ac:dyDescent="0.25">
      <c r="E58">
        <f t="shared" si="0"/>
        <v>376</v>
      </c>
      <c r="F58">
        <v>621</v>
      </c>
      <c r="G58">
        <f>IFERROR(VLOOKUP(Table_socioeca8.sandag.org_abm2_spd[[#This Row],[hwycov_id]],[1]hwy_speed!$B$2:$G$1648,2,FALSE),0)</f>
        <v>57</v>
      </c>
      <c r="H58">
        <f>IFERROR(VLOOKUP(Table_socioeca8.sandag.org_abm2_spd[[#This Row],[hwycov_id]],[1]hwy_speed!$B$2:$G$1648,3,FALSE),0)</f>
        <v>31</v>
      </c>
      <c r="I58">
        <f>IFERROR(VLOOKUP(Table_socioeca8.sandag.org_abm2_spd[[#This Row],[hwycov_id]],[1]hwy_speed!$B$2:$G$1648,4,FALSE),0)</f>
        <v>51</v>
      </c>
      <c r="J58">
        <f>IFERROR(VLOOKUP(Table_socioeca8.sandag.org_abm2_spd[[#This Row],[hwycov_id]],[1]hwy_speed!$B$2:$G$1648,5,FALSE),0)</f>
        <v>55</v>
      </c>
      <c r="K58">
        <f>IFERROR(VLOOKUP(Table_socioeca8.sandag.org_abm2_spd[[#This Row],[hwycov_id]],[1]hwy_speed!$B$2:$G$1648,6,FALSE),0)</f>
        <v>58</v>
      </c>
      <c r="M58">
        <f>Table_socioeca8.sandag.org_abm2_spd[[#This Row],[scenario_id]]</f>
        <v>376</v>
      </c>
      <c r="N58" s="7">
        <v>3125</v>
      </c>
      <c r="O58">
        <f>VLOOKUP(Table_sql2014a8.sandag.org_ws_FreewaySpeed[[#This Row],[LinkID]],Table_socioeca8.sandag.org_abm2_spd[[hwycov_id]:[speed_ev]],2,FALSE)</f>
        <v>58</v>
      </c>
      <c r="P58">
        <f>VLOOKUP(Table_sql2014a8.sandag.org_ws_FreewaySpeed[[#This Row],[LinkID]],Table_socioeca8.sandag.org_abm2_spd[[hwycov_id]:[speed_ev]],3,FALSE)</f>
        <v>55</v>
      </c>
      <c r="Q58">
        <f>VLOOKUP(Table_sql2014a8.sandag.org_ws_FreewaySpeed[[#This Row],[LinkID]],Table_socioeca8.sandag.org_abm2_spd[[hwycov_id]:[speed_ev]],4,FALSE)</f>
        <v>57</v>
      </c>
      <c r="R58">
        <f>VLOOKUP(Table_sql2014a8.sandag.org_ws_FreewaySpeed[[#This Row],[LinkID]],Table_socioeca8.sandag.org_abm2_spd[[hwycov_id]:[speed_ev]],5,FALSE)</f>
        <v>57</v>
      </c>
      <c r="S58">
        <f>VLOOKUP(Table_sql2014a8.sandag.org_ws_FreewaySpeed[[#This Row],[LinkID]],Table_socioeca8.sandag.org_abm2_spd[[hwycov_id]:[speed_ev]],6,FALSE)</f>
        <v>58</v>
      </c>
    </row>
    <row r="59" spans="5:19" x14ac:dyDescent="0.25">
      <c r="E59">
        <f t="shared" si="0"/>
        <v>376</v>
      </c>
      <c r="F59">
        <v>637</v>
      </c>
      <c r="G59">
        <f>IFERROR(VLOOKUP(Table_socioeca8.sandag.org_abm2_spd[[#This Row],[hwycov_id]],[1]hwy_speed!$B$2:$G$1648,2,FALSE),0)</f>
        <v>58</v>
      </c>
      <c r="H59">
        <f>IFERROR(VLOOKUP(Table_socioeca8.sandag.org_abm2_spd[[#This Row],[hwycov_id]],[1]hwy_speed!$B$2:$G$1648,3,FALSE),0)</f>
        <v>43</v>
      </c>
      <c r="I59">
        <f>IFERROR(VLOOKUP(Table_socioeca8.sandag.org_abm2_spd[[#This Row],[hwycov_id]],[1]hwy_speed!$B$2:$G$1648,4,FALSE),0)</f>
        <v>56</v>
      </c>
      <c r="J59">
        <f>IFERROR(VLOOKUP(Table_socioeca8.sandag.org_abm2_spd[[#This Row],[hwycov_id]],[1]hwy_speed!$B$2:$G$1648,5,FALSE),0)</f>
        <v>57</v>
      </c>
      <c r="K59">
        <f>IFERROR(VLOOKUP(Table_socioeca8.sandag.org_abm2_spd[[#This Row],[hwycov_id]],[1]hwy_speed!$B$2:$G$1648,6,FALSE),0)</f>
        <v>58</v>
      </c>
      <c r="M59">
        <f>Table_socioeca8.sandag.org_abm2_spd[[#This Row],[scenario_id]]</f>
        <v>376</v>
      </c>
      <c r="N59" s="7">
        <v>3145</v>
      </c>
      <c r="O59">
        <f>VLOOKUP(Table_sql2014a8.sandag.org_ws_FreewaySpeed[[#This Row],[LinkID]],Table_socioeca8.sandag.org_abm2_spd[[hwycov_id]:[speed_ev]],2,FALSE)</f>
        <v>58</v>
      </c>
      <c r="P59">
        <f>VLOOKUP(Table_sql2014a8.sandag.org_ws_FreewaySpeed[[#This Row],[LinkID]],Table_socioeca8.sandag.org_abm2_spd[[hwycov_id]:[speed_ev]],3,FALSE)</f>
        <v>50</v>
      </c>
      <c r="Q59">
        <f>VLOOKUP(Table_sql2014a8.sandag.org_ws_FreewaySpeed[[#This Row],[LinkID]],Table_socioeca8.sandag.org_abm2_spd[[hwycov_id]:[speed_ev]],4,FALSE)</f>
        <v>53</v>
      </c>
      <c r="R59">
        <f>VLOOKUP(Table_sql2014a8.sandag.org_ws_FreewaySpeed[[#This Row],[LinkID]],Table_socioeca8.sandag.org_abm2_spd[[hwycov_id]:[speed_ev]],5,FALSE)</f>
        <v>57</v>
      </c>
      <c r="S59">
        <f>VLOOKUP(Table_sql2014a8.sandag.org_ws_FreewaySpeed[[#This Row],[LinkID]],Table_socioeca8.sandag.org_abm2_spd[[hwycov_id]:[speed_ev]],6,FALSE)</f>
        <v>58</v>
      </c>
    </row>
    <row r="60" spans="5:19" x14ac:dyDescent="0.25">
      <c r="E60">
        <f t="shared" si="0"/>
        <v>376</v>
      </c>
      <c r="F60">
        <v>640</v>
      </c>
      <c r="G60">
        <f>IFERROR(VLOOKUP(Table_socioeca8.sandag.org_abm2_spd[[#This Row],[hwycov_id]],[1]hwy_speed!$B$2:$G$1648,2,FALSE),0)</f>
        <v>57</v>
      </c>
      <c r="H60">
        <f>IFERROR(VLOOKUP(Table_socioeca8.sandag.org_abm2_spd[[#This Row],[hwycov_id]],[1]hwy_speed!$B$2:$G$1648,3,FALSE),0)</f>
        <v>49</v>
      </c>
      <c r="I60">
        <f>IFERROR(VLOOKUP(Table_socioeca8.sandag.org_abm2_spd[[#This Row],[hwycov_id]],[1]hwy_speed!$B$2:$G$1648,4,FALSE),0)</f>
        <v>56</v>
      </c>
      <c r="J60">
        <f>IFERROR(VLOOKUP(Table_socioeca8.sandag.org_abm2_spd[[#This Row],[hwycov_id]],[1]hwy_speed!$B$2:$G$1648,5,FALSE),0)</f>
        <v>56</v>
      </c>
      <c r="K60">
        <f>IFERROR(VLOOKUP(Table_socioeca8.sandag.org_abm2_spd[[#This Row],[hwycov_id]],[1]hwy_speed!$B$2:$G$1648,6,FALSE),0)</f>
        <v>57</v>
      </c>
      <c r="M60">
        <f>Table_socioeca8.sandag.org_abm2_spd[[#This Row],[scenario_id]]</f>
        <v>376</v>
      </c>
      <c r="N60" s="7">
        <v>3192</v>
      </c>
      <c r="O60">
        <f>VLOOKUP(Table_sql2014a8.sandag.org_ws_FreewaySpeed[[#This Row],[LinkID]],Table_socioeca8.sandag.org_abm2_spd[[hwycov_id]:[speed_ev]],2,FALSE)</f>
        <v>58</v>
      </c>
      <c r="P60">
        <f>VLOOKUP(Table_sql2014a8.sandag.org_ws_FreewaySpeed[[#This Row],[LinkID]],Table_socioeca8.sandag.org_abm2_spd[[hwycov_id]:[speed_ev]],3,FALSE)</f>
        <v>36</v>
      </c>
      <c r="Q60">
        <f>VLOOKUP(Table_sql2014a8.sandag.org_ws_FreewaySpeed[[#This Row],[LinkID]],Table_socioeca8.sandag.org_abm2_spd[[hwycov_id]:[speed_ev]],4,FALSE)</f>
        <v>40</v>
      </c>
      <c r="R60">
        <f>VLOOKUP(Table_sql2014a8.sandag.org_ws_FreewaySpeed[[#This Row],[LinkID]],Table_socioeca8.sandag.org_abm2_spd[[hwycov_id]:[speed_ev]],5,FALSE)</f>
        <v>49</v>
      </c>
      <c r="S60">
        <f>VLOOKUP(Table_sql2014a8.sandag.org_ws_FreewaySpeed[[#This Row],[LinkID]],Table_socioeca8.sandag.org_abm2_spd[[hwycov_id]:[speed_ev]],6,FALSE)</f>
        <v>58</v>
      </c>
    </row>
    <row r="61" spans="5:19" x14ac:dyDescent="0.25">
      <c r="E61">
        <f t="shared" si="0"/>
        <v>376</v>
      </c>
      <c r="F61">
        <v>643</v>
      </c>
      <c r="G61">
        <f>IFERROR(VLOOKUP(Table_socioeca8.sandag.org_abm2_spd[[#This Row],[hwycov_id]],[1]hwy_speed!$B$2:$G$1648,2,FALSE),0)</f>
        <v>57</v>
      </c>
      <c r="H61">
        <f>IFERROR(VLOOKUP(Table_socioeca8.sandag.org_abm2_spd[[#This Row],[hwycov_id]],[1]hwy_speed!$B$2:$G$1648,3,FALSE),0)</f>
        <v>23</v>
      </c>
      <c r="I61">
        <f>IFERROR(VLOOKUP(Table_socioeca8.sandag.org_abm2_spd[[#This Row],[hwycov_id]],[1]hwy_speed!$B$2:$G$1648,4,FALSE),0)</f>
        <v>48</v>
      </c>
      <c r="J61">
        <f>IFERROR(VLOOKUP(Table_socioeca8.sandag.org_abm2_spd[[#This Row],[hwycov_id]],[1]hwy_speed!$B$2:$G$1648,5,FALSE),0)</f>
        <v>52</v>
      </c>
      <c r="K61">
        <f>IFERROR(VLOOKUP(Table_socioeca8.sandag.org_abm2_spd[[#This Row],[hwycov_id]],[1]hwy_speed!$B$2:$G$1648,6,FALSE),0)</f>
        <v>58</v>
      </c>
      <c r="M61">
        <f>Table_socioeca8.sandag.org_abm2_spd[[#This Row],[scenario_id]]</f>
        <v>376</v>
      </c>
      <c r="N61" s="7">
        <v>3197</v>
      </c>
      <c r="O61">
        <f>VLOOKUP(Table_sql2014a8.sandag.org_ws_FreewaySpeed[[#This Row],[LinkID]],Table_socioeca8.sandag.org_abm2_spd[[hwycov_id]:[speed_ev]],2,FALSE)</f>
        <v>58</v>
      </c>
      <c r="P61">
        <f>VLOOKUP(Table_sql2014a8.sandag.org_ws_FreewaySpeed[[#This Row],[LinkID]],Table_socioeca8.sandag.org_abm2_spd[[hwycov_id]:[speed_ev]],3,FALSE)</f>
        <v>55</v>
      </c>
      <c r="Q61">
        <f>VLOOKUP(Table_sql2014a8.sandag.org_ws_FreewaySpeed[[#This Row],[LinkID]],Table_socioeca8.sandag.org_abm2_spd[[hwycov_id]:[speed_ev]],4,FALSE)</f>
        <v>57</v>
      </c>
      <c r="R61">
        <f>VLOOKUP(Table_sql2014a8.sandag.org_ws_FreewaySpeed[[#This Row],[LinkID]],Table_socioeca8.sandag.org_abm2_spd[[hwycov_id]:[speed_ev]],5,FALSE)</f>
        <v>57</v>
      </c>
      <c r="S61">
        <f>VLOOKUP(Table_sql2014a8.sandag.org_ws_FreewaySpeed[[#This Row],[LinkID]],Table_socioeca8.sandag.org_abm2_spd[[hwycov_id]:[speed_ev]],6,FALSE)</f>
        <v>58</v>
      </c>
    </row>
    <row r="62" spans="5:19" x14ac:dyDescent="0.25">
      <c r="E62">
        <f t="shared" si="0"/>
        <v>376</v>
      </c>
      <c r="F62">
        <v>651</v>
      </c>
      <c r="G62">
        <f>IFERROR(VLOOKUP(Table_socioeca8.sandag.org_abm2_spd[[#This Row],[hwycov_id]],[1]hwy_speed!$B$2:$G$1648,2,FALSE),0)</f>
        <v>62</v>
      </c>
      <c r="H62">
        <f>IFERROR(VLOOKUP(Table_socioeca8.sandag.org_abm2_spd[[#This Row],[hwycov_id]],[1]hwy_speed!$B$2:$G$1648,3,FALSE),0)</f>
        <v>62</v>
      </c>
      <c r="I62">
        <f>IFERROR(VLOOKUP(Table_socioeca8.sandag.org_abm2_spd[[#This Row],[hwycov_id]],[1]hwy_speed!$B$2:$G$1648,4,FALSE),0)</f>
        <v>62</v>
      </c>
      <c r="J62">
        <f>IFERROR(VLOOKUP(Table_socioeca8.sandag.org_abm2_spd[[#This Row],[hwycov_id]],[1]hwy_speed!$B$2:$G$1648,5,FALSE),0)</f>
        <v>62</v>
      </c>
      <c r="K62">
        <f>IFERROR(VLOOKUP(Table_socioeca8.sandag.org_abm2_spd[[#This Row],[hwycov_id]],[1]hwy_speed!$B$2:$G$1648,6,FALSE),0)</f>
        <v>62</v>
      </c>
      <c r="M62">
        <f>Table_socioeca8.sandag.org_abm2_spd[[#This Row],[scenario_id]]</f>
        <v>376</v>
      </c>
      <c r="N62" s="7">
        <v>3204</v>
      </c>
      <c r="O62">
        <f>VLOOKUP(Table_sql2014a8.sandag.org_ws_FreewaySpeed[[#This Row],[LinkID]],Table_socioeca8.sandag.org_abm2_spd[[hwycov_id]:[speed_ev]],2,FALSE)</f>
        <v>57</v>
      </c>
      <c r="P62">
        <f>VLOOKUP(Table_sql2014a8.sandag.org_ws_FreewaySpeed[[#This Row],[LinkID]],Table_socioeca8.sandag.org_abm2_spd[[hwycov_id]:[speed_ev]],3,FALSE)</f>
        <v>53</v>
      </c>
      <c r="Q62">
        <f>VLOOKUP(Table_sql2014a8.sandag.org_ws_FreewaySpeed[[#This Row],[LinkID]],Table_socioeca8.sandag.org_abm2_spd[[hwycov_id]:[speed_ev]],4,FALSE)</f>
        <v>56</v>
      </c>
      <c r="R62">
        <f>VLOOKUP(Table_sql2014a8.sandag.org_ws_FreewaySpeed[[#This Row],[LinkID]],Table_socioeca8.sandag.org_abm2_spd[[hwycov_id]:[speed_ev]],5,FALSE)</f>
        <v>57</v>
      </c>
      <c r="S62">
        <f>VLOOKUP(Table_sql2014a8.sandag.org_ws_FreewaySpeed[[#This Row],[LinkID]],Table_socioeca8.sandag.org_abm2_spd[[hwycov_id]:[speed_ev]],6,FALSE)</f>
        <v>57</v>
      </c>
    </row>
    <row r="63" spans="5:19" x14ac:dyDescent="0.25">
      <c r="E63">
        <f t="shared" si="0"/>
        <v>376</v>
      </c>
      <c r="F63">
        <v>653</v>
      </c>
      <c r="G63">
        <f>IFERROR(VLOOKUP(Table_socioeca8.sandag.org_abm2_spd[[#This Row],[hwycov_id]],[1]hwy_speed!$B$2:$G$1648,2,FALSE),0)</f>
        <v>58</v>
      </c>
      <c r="H63">
        <f>IFERROR(VLOOKUP(Table_socioeca8.sandag.org_abm2_spd[[#This Row],[hwycov_id]],[1]hwy_speed!$B$2:$G$1648,3,FALSE),0)</f>
        <v>58</v>
      </c>
      <c r="I63">
        <f>IFERROR(VLOOKUP(Table_socioeca8.sandag.org_abm2_spd[[#This Row],[hwycov_id]],[1]hwy_speed!$B$2:$G$1648,4,FALSE),0)</f>
        <v>58</v>
      </c>
      <c r="J63">
        <f>IFERROR(VLOOKUP(Table_socioeca8.sandag.org_abm2_spd[[#This Row],[hwycov_id]],[1]hwy_speed!$B$2:$G$1648,5,FALSE),0)</f>
        <v>58</v>
      </c>
      <c r="K63">
        <f>IFERROR(VLOOKUP(Table_socioeca8.sandag.org_abm2_spd[[#This Row],[hwycov_id]],[1]hwy_speed!$B$2:$G$1648,6,FALSE),0)</f>
        <v>58</v>
      </c>
      <c r="M63">
        <f>Table_socioeca8.sandag.org_abm2_spd[[#This Row],[scenario_id]]</f>
        <v>376</v>
      </c>
      <c r="N63" s="7">
        <v>3205</v>
      </c>
      <c r="O63">
        <f>VLOOKUP(Table_sql2014a8.sandag.org_ws_FreewaySpeed[[#This Row],[LinkID]],Table_socioeca8.sandag.org_abm2_spd[[hwycov_id]:[speed_ev]],2,FALSE)</f>
        <v>58</v>
      </c>
      <c r="P63">
        <f>VLOOKUP(Table_sql2014a8.sandag.org_ws_FreewaySpeed[[#This Row],[LinkID]],Table_socioeca8.sandag.org_abm2_spd[[hwycov_id]:[speed_ev]],3,FALSE)</f>
        <v>38</v>
      </c>
      <c r="Q63">
        <f>VLOOKUP(Table_sql2014a8.sandag.org_ws_FreewaySpeed[[#This Row],[LinkID]],Table_socioeca8.sandag.org_abm2_spd[[hwycov_id]:[speed_ev]],4,FALSE)</f>
        <v>50</v>
      </c>
      <c r="R63">
        <f>VLOOKUP(Table_sql2014a8.sandag.org_ws_FreewaySpeed[[#This Row],[LinkID]],Table_socioeca8.sandag.org_abm2_spd[[hwycov_id]:[speed_ev]],5,FALSE)</f>
        <v>54</v>
      </c>
      <c r="S63">
        <f>VLOOKUP(Table_sql2014a8.sandag.org_ws_FreewaySpeed[[#This Row],[LinkID]],Table_socioeca8.sandag.org_abm2_spd[[hwycov_id]:[speed_ev]],6,FALSE)</f>
        <v>58</v>
      </c>
    </row>
    <row r="64" spans="5:19" x14ac:dyDescent="0.25">
      <c r="E64">
        <f t="shared" si="0"/>
        <v>376</v>
      </c>
      <c r="F64">
        <v>659</v>
      </c>
      <c r="G64">
        <f>IFERROR(VLOOKUP(Table_socioeca8.sandag.org_abm2_spd[[#This Row],[hwycov_id]],[1]hwy_speed!$B$2:$G$1648,2,FALSE),0)</f>
        <v>58</v>
      </c>
      <c r="H64">
        <f>IFERROR(VLOOKUP(Table_socioeca8.sandag.org_abm2_spd[[#This Row],[hwycov_id]],[1]hwy_speed!$B$2:$G$1648,3,FALSE),0)</f>
        <v>58</v>
      </c>
      <c r="I64">
        <f>IFERROR(VLOOKUP(Table_socioeca8.sandag.org_abm2_spd[[#This Row],[hwycov_id]],[1]hwy_speed!$B$2:$G$1648,4,FALSE),0)</f>
        <v>58</v>
      </c>
      <c r="J64">
        <f>IFERROR(VLOOKUP(Table_socioeca8.sandag.org_abm2_spd[[#This Row],[hwycov_id]],[1]hwy_speed!$B$2:$G$1648,5,FALSE),0)</f>
        <v>58</v>
      </c>
      <c r="K64">
        <f>IFERROR(VLOOKUP(Table_socioeca8.sandag.org_abm2_spd[[#This Row],[hwycov_id]],[1]hwy_speed!$B$2:$G$1648,6,FALSE),0)</f>
        <v>58</v>
      </c>
      <c r="M64">
        <f>Table_socioeca8.sandag.org_abm2_spd[[#This Row],[scenario_id]]</f>
        <v>376</v>
      </c>
      <c r="N64" s="7">
        <v>3206</v>
      </c>
      <c r="O64">
        <f>VLOOKUP(Table_sql2014a8.sandag.org_ws_FreewaySpeed[[#This Row],[LinkID]],Table_socioeca8.sandag.org_abm2_spd[[hwycov_id]:[speed_ev]],2,FALSE)</f>
        <v>58</v>
      </c>
      <c r="P64">
        <f>VLOOKUP(Table_sql2014a8.sandag.org_ws_FreewaySpeed[[#This Row],[LinkID]],Table_socioeca8.sandag.org_abm2_spd[[hwycov_id]:[speed_ev]],3,FALSE)</f>
        <v>42</v>
      </c>
      <c r="Q64">
        <f>VLOOKUP(Table_sql2014a8.sandag.org_ws_FreewaySpeed[[#This Row],[LinkID]],Table_socioeca8.sandag.org_abm2_spd[[hwycov_id]:[speed_ev]],4,FALSE)</f>
        <v>57</v>
      </c>
      <c r="R64">
        <f>VLOOKUP(Table_sql2014a8.sandag.org_ws_FreewaySpeed[[#This Row],[LinkID]],Table_socioeca8.sandag.org_abm2_spd[[hwycov_id]:[speed_ev]],5,FALSE)</f>
        <v>56</v>
      </c>
      <c r="S64">
        <f>VLOOKUP(Table_sql2014a8.sandag.org_ws_FreewaySpeed[[#This Row],[LinkID]],Table_socioeca8.sandag.org_abm2_spd[[hwycov_id]:[speed_ev]],6,FALSE)</f>
        <v>58</v>
      </c>
    </row>
    <row r="65" spans="5:19" x14ac:dyDescent="0.25">
      <c r="E65">
        <f t="shared" si="0"/>
        <v>376</v>
      </c>
      <c r="F65">
        <v>660</v>
      </c>
      <c r="G65">
        <f>IFERROR(VLOOKUP(Table_socioeca8.sandag.org_abm2_spd[[#This Row],[hwycov_id]],[1]hwy_speed!$B$2:$G$1648,2,FALSE),0)</f>
        <v>58</v>
      </c>
      <c r="H65">
        <f>IFERROR(VLOOKUP(Table_socioeca8.sandag.org_abm2_spd[[#This Row],[hwycov_id]],[1]hwy_speed!$B$2:$G$1648,3,FALSE),0)</f>
        <v>58</v>
      </c>
      <c r="I65">
        <f>IFERROR(VLOOKUP(Table_socioeca8.sandag.org_abm2_spd[[#This Row],[hwycov_id]],[1]hwy_speed!$B$2:$G$1648,4,FALSE),0)</f>
        <v>58</v>
      </c>
      <c r="J65">
        <f>IFERROR(VLOOKUP(Table_socioeca8.sandag.org_abm2_spd[[#This Row],[hwycov_id]],[1]hwy_speed!$B$2:$G$1648,5,FALSE),0)</f>
        <v>58</v>
      </c>
      <c r="K65">
        <f>IFERROR(VLOOKUP(Table_socioeca8.sandag.org_abm2_spd[[#This Row],[hwycov_id]],[1]hwy_speed!$B$2:$G$1648,6,FALSE),0)</f>
        <v>58</v>
      </c>
      <c r="M65">
        <f>Table_socioeca8.sandag.org_abm2_spd[[#This Row],[scenario_id]]</f>
        <v>376</v>
      </c>
      <c r="N65" s="7">
        <v>3207</v>
      </c>
      <c r="O65">
        <f>VLOOKUP(Table_sql2014a8.sandag.org_ws_FreewaySpeed[[#This Row],[LinkID]],Table_socioeca8.sandag.org_abm2_spd[[hwycov_id]:[speed_ev]],2,FALSE)</f>
        <v>58</v>
      </c>
      <c r="P65">
        <f>VLOOKUP(Table_sql2014a8.sandag.org_ws_FreewaySpeed[[#This Row],[LinkID]],Table_socioeca8.sandag.org_abm2_spd[[hwycov_id]:[speed_ev]],3,FALSE)</f>
        <v>44</v>
      </c>
      <c r="Q65">
        <f>VLOOKUP(Table_sql2014a8.sandag.org_ws_FreewaySpeed[[#This Row],[LinkID]],Table_socioeca8.sandag.org_abm2_spd[[hwycov_id]:[speed_ev]],4,FALSE)</f>
        <v>43</v>
      </c>
      <c r="R65">
        <f>VLOOKUP(Table_sql2014a8.sandag.org_ws_FreewaySpeed[[#This Row],[LinkID]],Table_socioeca8.sandag.org_abm2_spd[[hwycov_id]:[speed_ev]],5,FALSE)</f>
        <v>40</v>
      </c>
      <c r="S65">
        <f>VLOOKUP(Table_sql2014a8.sandag.org_ws_FreewaySpeed[[#This Row],[LinkID]],Table_socioeca8.sandag.org_abm2_spd[[hwycov_id]:[speed_ev]],6,FALSE)</f>
        <v>58</v>
      </c>
    </row>
    <row r="66" spans="5:19" x14ac:dyDescent="0.25">
      <c r="E66">
        <f t="shared" si="0"/>
        <v>376</v>
      </c>
      <c r="F66">
        <v>662</v>
      </c>
      <c r="G66">
        <f>IFERROR(VLOOKUP(Table_socioeca8.sandag.org_abm2_spd[[#This Row],[hwycov_id]],[1]hwy_speed!$B$2:$G$1648,2,FALSE),0)</f>
        <v>58</v>
      </c>
      <c r="H66">
        <f>IFERROR(VLOOKUP(Table_socioeca8.sandag.org_abm2_spd[[#This Row],[hwycov_id]],[1]hwy_speed!$B$2:$G$1648,3,FALSE),0)</f>
        <v>58</v>
      </c>
      <c r="I66">
        <f>IFERROR(VLOOKUP(Table_socioeca8.sandag.org_abm2_spd[[#This Row],[hwycov_id]],[1]hwy_speed!$B$2:$G$1648,4,FALSE),0)</f>
        <v>58</v>
      </c>
      <c r="J66">
        <f>IFERROR(VLOOKUP(Table_socioeca8.sandag.org_abm2_spd[[#This Row],[hwycov_id]],[1]hwy_speed!$B$2:$G$1648,5,FALSE),0)</f>
        <v>58</v>
      </c>
      <c r="K66">
        <f>IFERROR(VLOOKUP(Table_socioeca8.sandag.org_abm2_spd[[#This Row],[hwycov_id]],[1]hwy_speed!$B$2:$G$1648,6,FALSE),0)</f>
        <v>58</v>
      </c>
      <c r="M66">
        <f>Table_socioeca8.sandag.org_abm2_spd[[#This Row],[scenario_id]]</f>
        <v>376</v>
      </c>
      <c r="N66" s="7">
        <v>3221</v>
      </c>
      <c r="O66">
        <f>VLOOKUP(Table_sql2014a8.sandag.org_ws_FreewaySpeed[[#This Row],[LinkID]],Table_socioeca8.sandag.org_abm2_spd[[hwycov_id]:[speed_ev]],2,FALSE)</f>
        <v>62</v>
      </c>
      <c r="P66">
        <f>VLOOKUP(Table_sql2014a8.sandag.org_ws_FreewaySpeed[[#This Row],[LinkID]],Table_socioeca8.sandag.org_abm2_spd[[hwycov_id]:[speed_ev]],3,FALSE)</f>
        <v>57</v>
      </c>
      <c r="Q66">
        <f>VLOOKUP(Table_sql2014a8.sandag.org_ws_FreewaySpeed[[#This Row],[LinkID]],Table_socioeca8.sandag.org_abm2_spd[[hwycov_id]:[speed_ev]],4,FALSE)</f>
        <v>60</v>
      </c>
      <c r="R66">
        <f>VLOOKUP(Table_sql2014a8.sandag.org_ws_FreewaySpeed[[#This Row],[LinkID]],Table_socioeca8.sandag.org_abm2_spd[[hwycov_id]:[speed_ev]],5,FALSE)</f>
        <v>43</v>
      </c>
      <c r="S66">
        <f>VLOOKUP(Table_sql2014a8.sandag.org_ws_FreewaySpeed[[#This Row],[LinkID]],Table_socioeca8.sandag.org_abm2_spd[[hwycov_id]:[speed_ev]],6,FALSE)</f>
        <v>62</v>
      </c>
    </row>
    <row r="67" spans="5:19" x14ac:dyDescent="0.25">
      <c r="E67">
        <f t="shared" si="0"/>
        <v>376</v>
      </c>
      <c r="F67">
        <v>663</v>
      </c>
      <c r="G67">
        <f>IFERROR(VLOOKUP(Table_socioeca8.sandag.org_abm2_spd[[#This Row],[hwycov_id]],[1]hwy_speed!$B$2:$G$1648,2,FALSE),0)</f>
        <v>58</v>
      </c>
      <c r="H67">
        <f>IFERROR(VLOOKUP(Table_socioeca8.sandag.org_abm2_spd[[#This Row],[hwycov_id]],[1]hwy_speed!$B$2:$G$1648,3,FALSE),0)</f>
        <v>56</v>
      </c>
      <c r="I67">
        <f>IFERROR(VLOOKUP(Table_socioeca8.sandag.org_abm2_spd[[#This Row],[hwycov_id]],[1]hwy_speed!$B$2:$G$1648,4,FALSE),0)</f>
        <v>58</v>
      </c>
      <c r="J67">
        <f>IFERROR(VLOOKUP(Table_socioeca8.sandag.org_abm2_spd[[#This Row],[hwycov_id]],[1]hwy_speed!$B$2:$G$1648,5,FALSE),0)</f>
        <v>57</v>
      </c>
      <c r="K67">
        <f>IFERROR(VLOOKUP(Table_socioeca8.sandag.org_abm2_spd[[#This Row],[hwycov_id]],[1]hwy_speed!$B$2:$G$1648,6,FALSE),0)</f>
        <v>58</v>
      </c>
      <c r="M67">
        <f>Table_socioeca8.sandag.org_abm2_spd[[#This Row],[scenario_id]]</f>
        <v>376</v>
      </c>
      <c r="N67" s="7">
        <v>3222</v>
      </c>
      <c r="O67">
        <f>VLOOKUP(Table_sql2014a8.sandag.org_ws_FreewaySpeed[[#This Row],[LinkID]],Table_socioeca8.sandag.org_abm2_spd[[hwycov_id]:[speed_ev]],2,FALSE)</f>
        <v>58</v>
      </c>
      <c r="P67">
        <f>VLOOKUP(Table_sql2014a8.sandag.org_ws_FreewaySpeed[[#This Row],[LinkID]],Table_socioeca8.sandag.org_abm2_spd[[hwycov_id]:[speed_ev]],3,FALSE)</f>
        <v>51</v>
      </c>
      <c r="Q67">
        <f>VLOOKUP(Table_sql2014a8.sandag.org_ws_FreewaySpeed[[#This Row],[LinkID]],Table_socioeca8.sandag.org_abm2_spd[[hwycov_id]:[speed_ev]],4,FALSE)</f>
        <v>54</v>
      </c>
      <c r="R67">
        <f>VLOOKUP(Table_sql2014a8.sandag.org_ws_FreewaySpeed[[#This Row],[LinkID]],Table_socioeca8.sandag.org_abm2_spd[[hwycov_id]:[speed_ev]],5,FALSE)</f>
        <v>40</v>
      </c>
      <c r="S67">
        <f>VLOOKUP(Table_sql2014a8.sandag.org_ws_FreewaySpeed[[#This Row],[LinkID]],Table_socioeca8.sandag.org_abm2_spd[[hwycov_id]:[speed_ev]],6,FALSE)</f>
        <v>58</v>
      </c>
    </row>
    <row r="68" spans="5:19" x14ac:dyDescent="0.25">
      <c r="E68">
        <f t="shared" ref="E68:E131" si="1">E67</f>
        <v>376</v>
      </c>
      <c r="F68">
        <v>664</v>
      </c>
      <c r="G68">
        <f>IFERROR(VLOOKUP(Table_socioeca8.sandag.org_abm2_spd[[#This Row],[hwycov_id]],[1]hwy_speed!$B$2:$G$1648,2,FALSE),0)</f>
        <v>58</v>
      </c>
      <c r="H68">
        <f>IFERROR(VLOOKUP(Table_socioeca8.sandag.org_abm2_spd[[#This Row],[hwycov_id]],[1]hwy_speed!$B$2:$G$1648,3,FALSE),0)</f>
        <v>54</v>
      </c>
      <c r="I68">
        <f>IFERROR(VLOOKUP(Table_socioeca8.sandag.org_abm2_spd[[#This Row],[hwycov_id]],[1]hwy_speed!$B$2:$G$1648,4,FALSE),0)</f>
        <v>57</v>
      </c>
      <c r="J68">
        <f>IFERROR(VLOOKUP(Table_socioeca8.sandag.org_abm2_spd[[#This Row],[hwycov_id]],[1]hwy_speed!$B$2:$G$1648,5,FALSE),0)</f>
        <v>54</v>
      </c>
      <c r="K68">
        <f>IFERROR(VLOOKUP(Table_socioeca8.sandag.org_abm2_spd[[#This Row],[hwycov_id]],[1]hwy_speed!$B$2:$G$1648,6,FALSE),0)</f>
        <v>58</v>
      </c>
      <c r="M68">
        <f>Table_socioeca8.sandag.org_abm2_spd[[#This Row],[scenario_id]]</f>
        <v>376</v>
      </c>
      <c r="N68" s="7">
        <v>3223</v>
      </c>
      <c r="O68">
        <f>VLOOKUP(Table_sql2014a8.sandag.org_ws_FreewaySpeed[[#This Row],[LinkID]],Table_socioeca8.sandag.org_abm2_spd[[hwycov_id]:[speed_ev]],2,FALSE)</f>
        <v>61</v>
      </c>
      <c r="P68">
        <f>VLOOKUP(Table_sql2014a8.sandag.org_ws_FreewaySpeed[[#This Row],[LinkID]],Table_socioeca8.sandag.org_abm2_spd[[hwycov_id]:[speed_ev]],3,FALSE)</f>
        <v>59</v>
      </c>
      <c r="Q68">
        <f>VLOOKUP(Table_sql2014a8.sandag.org_ws_FreewaySpeed[[#This Row],[LinkID]],Table_socioeca8.sandag.org_abm2_spd[[hwycov_id]:[speed_ev]],4,FALSE)</f>
        <v>59</v>
      </c>
      <c r="R68">
        <f>VLOOKUP(Table_sql2014a8.sandag.org_ws_FreewaySpeed[[#This Row],[LinkID]],Table_socioeca8.sandag.org_abm2_spd[[hwycov_id]:[speed_ev]],5,FALSE)</f>
        <v>55</v>
      </c>
      <c r="S68">
        <f>VLOOKUP(Table_sql2014a8.sandag.org_ws_FreewaySpeed[[#This Row],[LinkID]],Table_socioeca8.sandag.org_abm2_spd[[hwycov_id]:[speed_ev]],6,FALSE)</f>
        <v>61</v>
      </c>
    </row>
    <row r="69" spans="5:19" x14ac:dyDescent="0.25">
      <c r="E69">
        <f t="shared" si="1"/>
        <v>376</v>
      </c>
      <c r="F69">
        <v>665</v>
      </c>
      <c r="G69">
        <f>IFERROR(VLOOKUP(Table_socioeca8.sandag.org_abm2_spd[[#This Row],[hwycov_id]],[1]hwy_speed!$B$2:$G$1648,2,FALSE),0)</f>
        <v>58</v>
      </c>
      <c r="H69">
        <f>IFERROR(VLOOKUP(Table_socioeca8.sandag.org_abm2_spd[[#This Row],[hwycov_id]],[1]hwy_speed!$B$2:$G$1648,3,FALSE),0)</f>
        <v>58</v>
      </c>
      <c r="I69">
        <f>IFERROR(VLOOKUP(Table_socioeca8.sandag.org_abm2_spd[[#This Row],[hwycov_id]],[1]hwy_speed!$B$2:$G$1648,4,FALSE),0)</f>
        <v>58</v>
      </c>
      <c r="J69">
        <f>IFERROR(VLOOKUP(Table_socioeca8.sandag.org_abm2_spd[[#This Row],[hwycov_id]],[1]hwy_speed!$B$2:$G$1648,5,FALSE),0)</f>
        <v>58</v>
      </c>
      <c r="K69">
        <f>IFERROR(VLOOKUP(Table_socioeca8.sandag.org_abm2_spd[[#This Row],[hwycov_id]],[1]hwy_speed!$B$2:$G$1648,6,FALSE),0)</f>
        <v>58</v>
      </c>
      <c r="M69">
        <f>Table_socioeca8.sandag.org_abm2_spd[[#This Row],[scenario_id]]</f>
        <v>376</v>
      </c>
      <c r="N69" s="7">
        <v>7215</v>
      </c>
      <c r="O69">
        <f>VLOOKUP(Table_sql2014a8.sandag.org_ws_FreewaySpeed[[#This Row],[LinkID]],Table_socioeca8.sandag.org_abm2_spd[[hwycov_id]:[speed_ev]],2,FALSE)</f>
        <v>57</v>
      </c>
      <c r="P69">
        <f>VLOOKUP(Table_sql2014a8.sandag.org_ws_FreewaySpeed[[#This Row],[LinkID]],Table_socioeca8.sandag.org_abm2_spd[[hwycov_id]:[speed_ev]],3,FALSE)</f>
        <v>55</v>
      </c>
      <c r="Q69">
        <f>VLOOKUP(Table_sql2014a8.sandag.org_ws_FreewaySpeed[[#This Row],[LinkID]],Table_socioeca8.sandag.org_abm2_spd[[hwycov_id]:[speed_ev]],4,FALSE)</f>
        <v>57</v>
      </c>
      <c r="R69">
        <f>VLOOKUP(Table_sql2014a8.sandag.org_ws_FreewaySpeed[[#This Row],[LinkID]],Table_socioeca8.sandag.org_abm2_spd[[hwycov_id]:[speed_ev]],5,FALSE)</f>
        <v>57</v>
      </c>
      <c r="S69">
        <f>VLOOKUP(Table_sql2014a8.sandag.org_ws_FreewaySpeed[[#This Row],[LinkID]],Table_socioeca8.sandag.org_abm2_spd[[hwycov_id]:[speed_ev]],6,FALSE)</f>
        <v>57</v>
      </c>
    </row>
    <row r="70" spans="5:19" x14ac:dyDescent="0.25">
      <c r="E70">
        <f t="shared" si="1"/>
        <v>376</v>
      </c>
      <c r="F70">
        <v>666</v>
      </c>
      <c r="G70">
        <f>IFERROR(VLOOKUP(Table_socioeca8.sandag.org_abm2_spd[[#This Row],[hwycov_id]],[1]hwy_speed!$B$2:$G$1648,2,FALSE),0)</f>
        <v>58</v>
      </c>
      <c r="H70">
        <f>IFERROR(VLOOKUP(Table_socioeca8.sandag.org_abm2_spd[[#This Row],[hwycov_id]],[1]hwy_speed!$B$2:$G$1648,3,FALSE),0)</f>
        <v>58</v>
      </c>
      <c r="I70">
        <f>IFERROR(VLOOKUP(Table_socioeca8.sandag.org_abm2_spd[[#This Row],[hwycov_id]],[1]hwy_speed!$B$2:$G$1648,4,FALSE),0)</f>
        <v>58</v>
      </c>
      <c r="J70">
        <f>IFERROR(VLOOKUP(Table_socioeca8.sandag.org_abm2_spd[[#This Row],[hwycov_id]],[1]hwy_speed!$B$2:$G$1648,5,FALSE),0)</f>
        <v>58</v>
      </c>
      <c r="K70">
        <f>IFERROR(VLOOKUP(Table_socioeca8.sandag.org_abm2_spd[[#This Row],[hwycov_id]],[1]hwy_speed!$B$2:$G$1648,6,FALSE),0)</f>
        <v>58</v>
      </c>
      <c r="M70">
        <f>Table_socioeca8.sandag.org_abm2_spd[[#This Row],[scenario_id]]</f>
        <v>376</v>
      </c>
      <c r="N70" s="7">
        <v>7222</v>
      </c>
      <c r="O70">
        <f>VLOOKUP(Table_sql2014a8.sandag.org_ws_FreewaySpeed[[#This Row],[LinkID]],Table_socioeca8.sandag.org_abm2_spd[[hwycov_id]:[speed_ev]],2,FALSE)</f>
        <v>58</v>
      </c>
      <c r="P70">
        <f>VLOOKUP(Table_sql2014a8.sandag.org_ws_FreewaySpeed[[#This Row],[LinkID]],Table_socioeca8.sandag.org_abm2_spd[[hwycov_id]:[speed_ev]],3,FALSE)</f>
        <v>54</v>
      </c>
      <c r="Q70">
        <f>VLOOKUP(Table_sql2014a8.sandag.org_ws_FreewaySpeed[[#This Row],[LinkID]],Table_socioeca8.sandag.org_abm2_spd[[hwycov_id]:[speed_ev]],4,FALSE)</f>
        <v>58</v>
      </c>
      <c r="R70">
        <f>VLOOKUP(Table_sql2014a8.sandag.org_ws_FreewaySpeed[[#This Row],[LinkID]],Table_socioeca8.sandag.org_abm2_spd[[hwycov_id]:[speed_ev]],5,FALSE)</f>
        <v>57</v>
      </c>
      <c r="S70">
        <f>VLOOKUP(Table_sql2014a8.sandag.org_ws_FreewaySpeed[[#This Row],[LinkID]],Table_socioeca8.sandag.org_abm2_spd[[hwycov_id]:[speed_ev]],6,FALSE)</f>
        <v>58</v>
      </c>
    </row>
    <row r="71" spans="5:19" x14ac:dyDescent="0.25">
      <c r="E71">
        <f t="shared" si="1"/>
        <v>376</v>
      </c>
      <c r="F71">
        <v>668</v>
      </c>
      <c r="G71">
        <f>IFERROR(VLOOKUP(Table_socioeca8.sandag.org_abm2_spd[[#This Row],[hwycov_id]],[1]hwy_speed!$B$2:$G$1648,2,FALSE),0)</f>
        <v>58</v>
      </c>
      <c r="H71">
        <f>IFERROR(VLOOKUP(Table_socioeca8.sandag.org_abm2_spd[[#This Row],[hwycov_id]],[1]hwy_speed!$B$2:$G$1648,3,FALSE),0)</f>
        <v>58</v>
      </c>
      <c r="I71">
        <f>IFERROR(VLOOKUP(Table_socioeca8.sandag.org_abm2_spd[[#This Row],[hwycov_id]],[1]hwy_speed!$B$2:$G$1648,4,FALSE),0)</f>
        <v>58</v>
      </c>
      <c r="J71">
        <f>IFERROR(VLOOKUP(Table_socioeca8.sandag.org_abm2_spd[[#This Row],[hwycov_id]],[1]hwy_speed!$B$2:$G$1648,5,FALSE),0)</f>
        <v>58</v>
      </c>
      <c r="K71">
        <f>IFERROR(VLOOKUP(Table_socioeca8.sandag.org_abm2_spd[[#This Row],[hwycov_id]],[1]hwy_speed!$B$2:$G$1648,6,FALSE),0)</f>
        <v>58</v>
      </c>
      <c r="M71">
        <f>Table_socioeca8.sandag.org_abm2_spd[[#This Row],[scenario_id]]</f>
        <v>376</v>
      </c>
      <c r="N71" s="7">
        <v>7374</v>
      </c>
      <c r="O71">
        <f>VLOOKUP(Table_sql2014a8.sandag.org_ws_FreewaySpeed[[#This Row],[LinkID]],Table_socioeca8.sandag.org_abm2_spd[[hwycov_id]:[speed_ev]],2,FALSE)</f>
        <v>62</v>
      </c>
      <c r="P71">
        <f>VLOOKUP(Table_sql2014a8.sandag.org_ws_FreewaySpeed[[#This Row],[LinkID]],Table_socioeca8.sandag.org_abm2_spd[[hwycov_id]:[speed_ev]],3,FALSE)</f>
        <v>54</v>
      </c>
      <c r="Q71">
        <f>VLOOKUP(Table_sql2014a8.sandag.org_ws_FreewaySpeed[[#This Row],[LinkID]],Table_socioeca8.sandag.org_abm2_spd[[hwycov_id]:[speed_ev]],4,FALSE)</f>
        <v>61</v>
      </c>
      <c r="R71">
        <f>VLOOKUP(Table_sql2014a8.sandag.org_ws_FreewaySpeed[[#This Row],[LinkID]],Table_socioeca8.sandag.org_abm2_spd[[hwycov_id]:[speed_ev]],5,FALSE)</f>
        <v>62</v>
      </c>
      <c r="S71">
        <f>VLOOKUP(Table_sql2014a8.sandag.org_ws_FreewaySpeed[[#This Row],[LinkID]],Table_socioeca8.sandag.org_abm2_spd[[hwycov_id]:[speed_ev]],6,FALSE)</f>
        <v>63</v>
      </c>
    </row>
    <row r="72" spans="5:19" x14ac:dyDescent="0.25">
      <c r="E72">
        <f t="shared" si="1"/>
        <v>376</v>
      </c>
      <c r="F72">
        <v>669</v>
      </c>
      <c r="G72">
        <f>IFERROR(VLOOKUP(Table_socioeca8.sandag.org_abm2_spd[[#This Row],[hwycov_id]],[1]hwy_speed!$B$2:$G$1648,2,FALSE),0)</f>
        <v>58</v>
      </c>
      <c r="H72">
        <f>IFERROR(VLOOKUP(Table_socioeca8.sandag.org_abm2_spd[[#This Row],[hwycov_id]],[1]hwy_speed!$B$2:$G$1648,3,FALSE),0)</f>
        <v>57</v>
      </c>
      <c r="I72">
        <f>IFERROR(VLOOKUP(Table_socioeca8.sandag.org_abm2_spd[[#This Row],[hwycov_id]],[1]hwy_speed!$B$2:$G$1648,4,FALSE),0)</f>
        <v>57</v>
      </c>
      <c r="J72">
        <f>IFERROR(VLOOKUP(Table_socioeca8.sandag.org_abm2_spd[[#This Row],[hwycov_id]],[1]hwy_speed!$B$2:$G$1648,5,FALSE),0)</f>
        <v>51</v>
      </c>
      <c r="K72">
        <f>IFERROR(VLOOKUP(Table_socioeca8.sandag.org_abm2_spd[[#This Row],[hwycov_id]],[1]hwy_speed!$B$2:$G$1648,6,FALSE),0)</f>
        <v>58</v>
      </c>
      <c r="M72">
        <f>Table_socioeca8.sandag.org_abm2_spd[[#This Row],[scenario_id]]</f>
        <v>376</v>
      </c>
      <c r="N72" s="7">
        <v>7470</v>
      </c>
      <c r="O72">
        <f>VLOOKUP(Table_sql2014a8.sandag.org_ws_FreewaySpeed[[#This Row],[LinkID]],Table_socioeca8.sandag.org_abm2_spd[[hwycov_id]:[speed_ev]],2,FALSE)</f>
        <v>57</v>
      </c>
      <c r="P72">
        <f>VLOOKUP(Table_sql2014a8.sandag.org_ws_FreewaySpeed[[#This Row],[LinkID]],Table_socioeca8.sandag.org_abm2_spd[[hwycov_id]:[speed_ev]],3,FALSE)</f>
        <v>57</v>
      </c>
      <c r="Q72">
        <f>VLOOKUP(Table_sql2014a8.sandag.org_ws_FreewaySpeed[[#This Row],[LinkID]],Table_socioeca8.sandag.org_abm2_spd[[hwycov_id]:[speed_ev]],4,FALSE)</f>
        <v>57</v>
      </c>
      <c r="R72">
        <f>VLOOKUP(Table_sql2014a8.sandag.org_ws_FreewaySpeed[[#This Row],[LinkID]],Table_socioeca8.sandag.org_abm2_spd[[hwycov_id]:[speed_ev]],5,FALSE)</f>
        <v>44</v>
      </c>
      <c r="S72">
        <f>VLOOKUP(Table_sql2014a8.sandag.org_ws_FreewaySpeed[[#This Row],[LinkID]],Table_socioeca8.sandag.org_abm2_spd[[hwycov_id]:[speed_ev]],6,FALSE)</f>
        <v>57</v>
      </c>
    </row>
    <row r="73" spans="5:19" x14ac:dyDescent="0.25">
      <c r="E73">
        <f t="shared" si="1"/>
        <v>376</v>
      </c>
      <c r="F73">
        <v>671</v>
      </c>
      <c r="G73">
        <f>IFERROR(VLOOKUP(Table_socioeca8.sandag.org_abm2_spd[[#This Row],[hwycov_id]],[1]hwy_speed!$B$2:$G$1648,2,FALSE),0)</f>
        <v>58</v>
      </c>
      <c r="H73">
        <f>IFERROR(VLOOKUP(Table_socioeca8.sandag.org_abm2_spd[[#This Row],[hwycov_id]],[1]hwy_speed!$B$2:$G$1648,3,FALSE),0)</f>
        <v>54</v>
      </c>
      <c r="I73">
        <f>IFERROR(VLOOKUP(Table_socioeca8.sandag.org_abm2_spd[[#This Row],[hwycov_id]],[1]hwy_speed!$B$2:$G$1648,4,FALSE),0)</f>
        <v>53</v>
      </c>
      <c r="J73">
        <f>IFERROR(VLOOKUP(Table_socioeca8.sandag.org_abm2_spd[[#This Row],[hwycov_id]],[1]hwy_speed!$B$2:$G$1648,5,FALSE),0)</f>
        <v>38</v>
      </c>
      <c r="K73">
        <f>IFERROR(VLOOKUP(Table_socioeca8.sandag.org_abm2_spd[[#This Row],[hwycov_id]],[1]hwy_speed!$B$2:$G$1648,6,FALSE),0)</f>
        <v>58</v>
      </c>
      <c r="M73">
        <f>Table_socioeca8.sandag.org_abm2_spd[[#This Row],[scenario_id]]</f>
        <v>376</v>
      </c>
      <c r="N73" s="7">
        <v>7492</v>
      </c>
      <c r="O73">
        <f>VLOOKUP(Table_sql2014a8.sandag.org_ws_FreewaySpeed[[#This Row],[LinkID]],Table_socioeca8.sandag.org_abm2_spd[[hwycov_id]:[speed_ev]],2,FALSE)</f>
        <v>57</v>
      </c>
      <c r="P73">
        <f>VLOOKUP(Table_sql2014a8.sandag.org_ws_FreewaySpeed[[#This Row],[LinkID]],Table_socioeca8.sandag.org_abm2_spd[[hwycov_id]:[speed_ev]],3,FALSE)</f>
        <v>57</v>
      </c>
      <c r="Q73">
        <f>VLOOKUP(Table_sql2014a8.sandag.org_ws_FreewaySpeed[[#This Row],[LinkID]],Table_socioeca8.sandag.org_abm2_spd[[hwycov_id]:[speed_ev]],4,FALSE)</f>
        <v>57</v>
      </c>
      <c r="R73">
        <f>VLOOKUP(Table_sql2014a8.sandag.org_ws_FreewaySpeed[[#This Row],[LinkID]],Table_socioeca8.sandag.org_abm2_spd[[hwycov_id]:[speed_ev]],5,FALSE)</f>
        <v>57</v>
      </c>
      <c r="S73">
        <f>VLOOKUP(Table_sql2014a8.sandag.org_ws_FreewaySpeed[[#This Row],[LinkID]],Table_socioeca8.sandag.org_abm2_spd[[hwycov_id]:[speed_ev]],6,FALSE)</f>
        <v>57</v>
      </c>
    </row>
    <row r="74" spans="5:19" x14ac:dyDescent="0.25">
      <c r="E74">
        <f t="shared" si="1"/>
        <v>376</v>
      </c>
      <c r="F74">
        <v>672</v>
      </c>
      <c r="G74">
        <f>IFERROR(VLOOKUP(Table_socioeca8.sandag.org_abm2_spd[[#This Row],[hwycov_id]],[1]hwy_speed!$B$2:$G$1648,2,FALSE),0)</f>
        <v>57</v>
      </c>
      <c r="H74">
        <f>IFERROR(VLOOKUP(Table_socioeca8.sandag.org_abm2_spd[[#This Row],[hwycov_id]],[1]hwy_speed!$B$2:$G$1648,3,FALSE),0)</f>
        <v>37</v>
      </c>
      <c r="I74">
        <f>IFERROR(VLOOKUP(Table_socioeca8.sandag.org_abm2_spd[[#This Row],[hwycov_id]],[1]hwy_speed!$B$2:$G$1648,4,FALSE),0)</f>
        <v>48</v>
      </c>
      <c r="J74">
        <f>IFERROR(VLOOKUP(Table_socioeca8.sandag.org_abm2_spd[[#This Row],[hwycov_id]],[1]hwy_speed!$B$2:$G$1648,5,FALSE),0)</f>
        <v>55</v>
      </c>
      <c r="K74">
        <f>IFERROR(VLOOKUP(Table_socioeca8.sandag.org_abm2_spd[[#This Row],[hwycov_id]],[1]hwy_speed!$B$2:$G$1648,6,FALSE),0)</f>
        <v>58</v>
      </c>
      <c r="M74">
        <f>Table_socioeca8.sandag.org_abm2_spd[[#This Row],[scenario_id]]</f>
        <v>376</v>
      </c>
      <c r="N74" s="7">
        <v>7497</v>
      </c>
      <c r="O74">
        <f>VLOOKUP(Table_sql2014a8.sandag.org_ws_FreewaySpeed[[#This Row],[LinkID]],Table_socioeca8.sandag.org_abm2_spd[[hwycov_id]:[speed_ev]],2,FALSE)</f>
        <v>62</v>
      </c>
      <c r="P74">
        <f>VLOOKUP(Table_sql2014a8.sandag.org_ws_FreewaySpeed[[#This Row],[LinkID]],Table_socioeca8.sandag.org_abm2_spd[[hwycov_id]:[speed_ev]],3,FALSE)</f>
        <v>57</v>
      </c>
      <c r="Q74">
        <f>VLOOKUP(Table_sql2014a8.sandag.org_ws_FreewaySpeed[[#This Row],[LinkID]],Table_socioeca8.sandag.org_abm2_spd[[hwycov_id]:[speed_ev]],4,FALSE)</f>
        <v>60</v>
      </c>
      <c r="R74">
        <f>VLOOKUP(Table_sql2014a8.sandag.org_ws_FreewaySpeed[[#This Row],[LinkID]],Table_socioeca8.sandag.org_abm2_spd[[hwycov_id]:[speed_ev]],5,FALSE)</f>
        <v>51</v>
      </c>
      <c r="S74">
        <f>VLOOKUP(Table_sql2014a8.sandag.org_ws_FreewaySpeed[[#This Row],[LinkID]],Table_socioeca8.sandag.org_abm2_spd[[hwycov_id]:[speed_ev]],6,FALSE)</f>
        <v>62</v>
      </c>
    </row>
    <row r="75" spans="5:19" x14ac:dyDescent="0.25">
      <c r="E75">
        <f t="shared" si="1"/>
        <v>376</v>
      </c>
      <c r="F75">
        <v>673</v>
      </c>
      <c r="G75">
        <f>IFERROR(VLOOKUP(Table_socioeca8.sandag.org_abm2_spd[[#This Row],[hwycov_id]],[1]hwy_speed!$B$2:$G$1648,2,FALSE),0)</f>
        <v>58</v>
      </c>
      <c r="H75">
        <f>IFERROR(VLOOKUP(Table_socioeca8.sandag.org_abm2_spd[[#This Row],[hwycov_id]],[1]hwy_speed!$B$2:$G$1648,3,FALSE),0)</f>
        <v>55</v>
      </c>
      <c r="I75">
        <f>IFERROR(VLOOKUP(Table_socioeca8.sandag.org_abm2_spd[[#This Row],[hwycov_id]],[1]hwy_speed!$B$2:$G$1648,4,FALSE),0)</f>
        <v>54</v>
      </c>
      <c r="J75">
        <f>IFERROR(VLOOKUP(Table_socioeca8.sandag.org_abm2_spd[[#This Row],[hwycov_id]],[1]hwy_speed!$B$2:$G$1648,5,FALSE),0)</f>
        <v>41</v>
      </c>
      <c r="K75">
        <f>IFERROR(VLOOKUP(Table_socioeca8.sandag.org_abm2_spd[[#This Row],[hwycov_id]],[1]hwy_speed!$B$2:$G$1648,6,FALSE),0)</f>
        <v>58</v>
      </c>
      <c r="M75">
        <f>Table_socioeca8.sandag.org_abm2_spd[[#This Row],[scenario_id]]</f>
        <v>376</v>
      </c>
      <c r="N75" s="7">
        <v>7505</v>
      </c>
      <c r="O75">
        <f>VLOOKUP(Table_sql2014a8.sandag.org_ws_FreewaySpeed[[#This Row],[LinkID]],Table_socioeca8.sandag.org_abm2_spd[[hwycov_id]:[speed_ev]],2,FALSE)</f>
        <v>61</v>
      </c>
      <c r="P75">
        <f>VLOOKUP(Table_sql2014a8.sandag.org_ws_FreewaySpeed[[#This Row],[LinkID]],Table_socioeca8.sandag.org_abm2_spd[[hwycov_id]:[speed_ev]],3,FALSE)</f>
        <v>61</v>
      </c>
      <c r="Q75">
        <f>VLOOKUP(Table_sql2014a8.sandag.org_ws_FreewaySpeed[[#This Row],[LinkID]],Table_socioeca8.sandag.org_abm2_spd[[hwycov_id]:[speed_ev]],4,FALSE)</f>
        <v>61</v>
      </c>
      <c r="R75">
        <f>VLOOKUP(Table_sql2014a8.sandag.org_ws_FreewaySpeed[[#This Row],[LinkID]],Table_socioeca8.sandag.org_abm2_spd[[hwycov_id]:[speed_ev]],5,FALSE)</f>
        <v>57</v>
      </c>
      <c r="S75">
        <f>VLOOKUP(Table_sql2014a8.sandag.org_ws_FreewaySpeed[[#This Row],[LinkID]],Table_socioeca8.sandag.org_abm2_spd[[hwycov_id]:[speed_ev]],6,FALSE)</f>
        <v>61</v>
      </c>
    </row>
    <row r="76" spans="5:19" x14ac:dyDescent="0.25">
      <c r="E76">
        <f t="shared" si="1"/>
        <v>376</v>
      </c>
      <c r="F76">
        <v>674</v>
      </c>
      <c r="G76">
        <f>IFERROR(VLOOKUP(Table_socioeca8.sandag.org_abm2_spd[[#This Row],[hwycov_id]],[1]hwy_speed!$B$2:$G$1648,2,FALSE),0)</f>
        <v>58</v>
      </c>
      <c r="H76">
        <f>IFERROR(VLOOKUP(Table_socioeca8.sandag.org_abm2_spd[[#This Row],[hwycov_id]],[1]hwy_speed!$B$2:$G$1648,3,FALSE),0)</f>
        <v>39</v>
      </c>
      <c r="I76">
        <f>IFERROR(VLOOKUP(Table_socioeca8.sandag.org_abm2_spd[[#This Row],[hwycov_id]],[1]hwy_speed!$B$2:$G$1648,4,FALSE),0)</f>
        <v>53</v>
      </c>
      <c r="J76">
        <f>IFERROR(VLOOKUP(Table_socioeca8.sandag.org_abm2_spd[[#This Row],[hwycov_id]],[1]hwy_speed!$B$2:$G$1648,5,FALSE),0)</f>
        <v>57</v>
      </c>
      <c r="K76">
        <f>IFERROR(VLOOKUP(Table_socioeca8.sandag.org_abm2_spd[[#This Row],[hwycov_id]],[1]hwy_speed!$B$2:$G$1648,6,FALSE),0)</f>
        <v>58</v>
      </c>
      <c r="M76">
        <f>Table_socioeca8.sandag.org_abm2_spd[[#This Row],[scenario_id]]</f>
        <v>376</v>
      </c>
      <c r="N76" s="7">
        <v>7545</v>
      </c>
      <c r="O76">
        <f>VLOOKUP(Table_sql2014a8.sandag.org_ws_FreewaySpeed[[#This Row],[LinkID]],Table_socioeca8.sandag.org_abm2_spd[[hwycov_id]:[speed_ev]],2,FALSE)</f>
        <v>62</v>
      </c>
      <c r="P76">
        <f>VLOOKUP(Table_sql2014a8.sandag.org_ws_FreewaySpeed[[#This Row],[LinkID]],Table_socioeca8.sandag.org_abm2_spd[[hwycov_id]:[speed_ev]],3,FALSE)</f>
        <v>62</v>
      </c>
      <c r="Q76">
        <f>VLOOKUP(Table_sql2014a8.sandag.org_ws_FreewaySpeed[[#This Row],[LinkID]],Table_socioeca8.sandag.org_abm2_spd[[hwycov_id]:[speed_ev]],4,FALSE)</f>
        <v>62</v>
      </c>
      <c r="R76">
        <f>VLOOKUP(Table_sql2014a8.sandag.org_ws_FreewaySpeed[[#This Row],[LinkID]],Table_socioeca8.sandag.org_abm2_spd[[hwycov_id]:[speed_ev]],5,FALSE)</f>
        <v>62</v>
      </c>
      <c r="S76">
        <f>VLOOKUP(Table_sql2014a8.sandag.org_ws_FreewaySpeed[[#This Row],[LinkID]],Table_socioeca8.sandag.org_abm2_spd[[hwycov_id]:[speed_ev]],6,FALSE)</f>
        <v>62</v>
      </c>
    </row>
    <row r="77" spans="5:19" x14ac:dyDescent="0.25">
      <c r="E77">
        <f t="shared" si="1"/>
        <v>376</v>
      </c>
      <c r="F77">
        <v>675</v>
      </c>
      <c r="G77">
        <f>IFERROR(VLOOKUP(Table_socioeca8.sandag.org_abm2_spd[[#This Row],[hwycov_id]],[1]hwy_speed!$B$2:$G$1648,2,FALSE),0)</f>
        <v>57</v>
      </c>
      <c r="H77">
        <f>IFERROR(VLOOKUP(Table_socioeca8.sandag.org_abm2_spd[[#This Row],[hwycov_id]],[1]hwy_speed!$B$2:$G$1648,3,FALSE),0)</f>
        <v>37</v>
      </c>
      <c r="I77">
        <f>IFERROR(VLOOKUP(Table_socioeca8.sandag.org_abm2_spd[[#This Row],[hwycov_id]],[1]hwy_speed!$B$2:$G$1648,4,FALSE),0)</f>
        <v>46</v>
      </c>
      <c r="J77">
        <f>IFERROR(VLOOKUP(Table_socioeca8.sandag.org_abm2_spd[[#This Row],[hwycov_id]],[1]hwy_speed!$B$2:$G$1648,5,FALSE),0)</f>
        <v>56</v>
      </c>
      <c r="K77">
        <f>IFERROR(VLOOKUP(Table_socioeca8.sandag.org_abm2_spd[[#This Row],[hwycov_id]],[1]hwy_speed!$B$2:$G$1648,6,FALSE),0)</f>
        <v>58</v>
      </c>
      <c r="M77">
        <f>Table_socioeca8.sandag.org_abm2_spd[[#This Row],[scenario_id]]</f>
        <v>376</v>
      </c>
      <c r="N77" s="7">
        <v>7723</v>
      </c>
      <c r="O77">
        <f>VLOOKUP(Table_sql2014a8.sandag.org_ws_FreewaySpeed[[#This Row],[LinkID]],Table_socioeca8.sandag.org_abm2_spd[[hwycov_id]:[speed_ev]],2,FALSE)</f>
        <v>58</v>
      </c>
      <c r="P77">
        <f>VLOOKUP(Table_sql2014a8.sandag.org_ws_FreewaySpeed[[#This Row],[LinkID]],Table_socioeca8.sandag.org_abm2_spd[[hwycov_id]:[speed_ev]],3,FALSE)</f>
        <v>47</v>
      </c>
      <c r="Q77">
        <f>VLOOKUP(Table_sql2014a8.sandag.org_ws_FreewaySpeed[[#This Row],[LinkID]],Table_socioeca8.sandag.org_abm2_spd[[hwycov_id]:[speed_ev]],4,FALSE)</f>
        <v>56</v>
      </c>
      <c r="R77">
        <f>VLOOKUP(Table_sql2014a8.sandag.org_ws_FreewaySpeed[[#This Row],[LinkID]],Table_socioeca8.sandag.org_abm2_spd[[hwycov_id]:[speed_ev]],5,FALSE)</f>
        <v>56</v>
      </c>
      <c r="S77">
        <f>VLOOKUP(Table_sql2014a8.sandag.org_ws_FreewaySpeed[[#This Row],[LinkID]],Table_socioeca8.sandag.org_abm2_spd[[hwycov_id]:[speed_ev]],6,FALSE)</f>
        <v>58</v>
      </c>
    </row>
    <row r="78" spans="5:19" x14ac:dyDescent="0.25">
      <c r="E78">
        <f t="shared" si="1"/>
        <v>376</v>
      </c>
      <c r="F78">
        <v>684</v>
      </c>
      <c r="G78">
        <f>IFERROR(VLOOKUP(Table_socioeca8.sandag.org_abm2_spd[[#This Row],[hwycov_id]],[1]hwy_speed!$B$2:$G$1648,2,FALSE),0)</f>
        <v>58</v>
      </c>
      <c r="H78">
        <f>IFERROR(VLOOKUP(Table_socioeca8.sandag.org_abm2_spd[[#This Row],[hwycov_id]],[1]hwy_speed!$B$2:$G$1648,3,FALSE),0)</f>
        <v>58</v>
      </c>
      <c r="I78">
        <f>IFERROR(VLOOKUP(Table_socioeca8.sandag.org_abm2_spd[[#This Row],[hwycov_id]],[1]hwy_speed!$B$2:$G$1648,4,FALSE),0)</f>
        <v>58</v>
      </c>
      <c r="J78">
        <f>IFERROR(VLOOKUP(Table_socioeca8.sandag.org_abm2_spd[[#This Row],[hwycov_id]],[1]hwy_speed!$B$2:$G$1648,5,FALSE),0)</f>
        <v>58</v>
      </c>
      <c r="K78">
        <f>IFERROR(VLOOKUP(Table_socioeca8.sandag.org_abm2_spd[[#This Row],[hwycov_id]],[1]hwy_speed!$B$2:$G$1648,6,FALSE),0)</f>
        <v>58</v>
      </c>
      <c r="M78">
        <f>Table_socioeca8.sandag.org_abm2_spd[[#This Row],[scenario_id]]</f>
        <v>376</v>
      </c>
      <c r="N78" s="7">
        <v>7872</v>
      </c>
      <c r="O78">
        <f>VLOOKUP(Table_sql2014a8.sandag.org_ws_FreewaySpeed[[#This Row],[LinkID]],Table_socioeca8.sandag.org_abm2_spd[[hwycov_id]:[speed_ev]],2,FALSE)</f>
        <v>58</v>
      </c>
      <c r="P78">
        <f>VLOOKUP(Table_sql2014a8.sandag.org_ws_FreewaySpeed[[#This Row],[LinkID]],Table_socioeca8.sandag.org_abm2_spd[[hwycov_id]:[speed_ev]],3,FALSE)</f>
        <v>53</v>
      </c>
      <c r="Q78">
        <f>VLOOKUP(Table_sql2014a8.sandag.org_ws_FreewaySpeed[[#This Row],[LinkID]],Table_socioeca8.sandag.org_abm2_spd[[hwycov_id]:[speed_ev]],4,FALSE)</f>
        <v>57</v>
      </c>
      <c r="R78">
        <f>VLOOKUP(Table_sql2014a8.sandag.org_ws_FreewaySpeed[[#This Row],[LinkID]],Table_socioeca8.sandag.org_abm2_spd[[hwycov_id]:[speed_ev]],5,FALSE)</f>
        <v>57</v>
      </c>
      <c r="S78">
        <f>VLOOKUP(Table_sql2014a8.sandag.org_ws_FreewaySpeed[[#This Row],[LinkID]],Table_socioeca8.sandag.org_abm2_spd[[hwycov_id]:[speed_ev]],6,FALSE)</f>
        <v>58</v>
      </c>
    </row>
    <row r="79" spans="5:19" x14ac:dyDescent="0.25">
      <c r="E79">
        <f t="shared" si="1"/>
        <v>376</v>
      </c>
      <c r="F79">
        <v>685</v>
      </c>
      <c r="G79">
        <f>IFERROR(VLOOKUP(Table_socioeca8.sandag.org_abm2_spd[[#This Row],[hwycov_id]],[1]hwy_speed!$B$2:$G$1648,2,FALSE),0)</f>
        <v>58</v>
      </c>
      <c r="H79">
        <f>IFERROR(VLOOKUP(Table_socioeca8.sandag.org_abm2_spd[[#This Row],[hwycov_id]],[1]hwy_speed!$B$2:$G$1648,3,FALSE),0)</f>
        <v>58</v>
      </c>
      <c r="I79">
        <f>IFERROR(VLOOKUP(Table_socioeca8.sandag.org_abm2_spd[[#This Row],[hwycov_id]],[1]hwy_speed!$B$2:$G$1648,4,FALSE),0)</f>
        <v>58</v>
      </c>
      <c r="J79">
        <f>IFERROR(VLOOKUP(Table_socioeca8.sandag.org_abm2_spd[[#This Row],[hwycov_id]],[1]hwy_speed!$B$2:$G$1648,5,FALSE),0)</f>
        <v>58</v>
      </c>
      <c r="K79">
        <f>IFERROR(VLOOKUP(Table_socioeca8.sandag.org_abm2_spd[[#This Row],[hwycov_id]],[1]hwy_speed!$B$2:$G$1648,6,FALSE),0)</f>
        <v>58</v>
      </c>
      <c r="M79">
        <f>Table_socioeca8.sandag.org_abm2_spd[[#This Row],[scenario_id]]</f>
        <v>376</v>
      </c>
      <c r="N79" s="7">
        <v>7874</v>
      </c>
      <c r="O79">
        <f>VLOOKUP(Table_sql2014a8.sandag.org_ws_FreewaySpeed[[#This Row],[LinkID]],Table_socioeca8.sandag.org_abm2_spd[[hwycov_id]:[speed_ev]],2,FALSE)</f>
        <v>55</v>
      </c>
      <c r="P79">
        <f>VLOOKUP(Table_sql2014a8.sandag.org_ws_FreewaySpeed[[#This Row],[LinkID]],Table_socioeca8.sandag.org_abm2_spd[[hwycov_id]:[speed_ev]],3,FALSE)</f>
        <v>54</v>
      </c>
      <c r="Q79">
        <f>VLOOKUP(Table_sql2014a8.sandag.org_ws_FreewaySpeed[[#This Row],[LinkID]],Table_socioeca8.sandag.org_abm2_spd[[hwycov_id]:[speed_ev]],4,FALSE)</f>
        <v>54</v>
      </c>
      <c r="R79">
        <f>VLOOKUP(Table_sql2014a8.sandag.org_ws_FreewaySpeed[[#This Row],[LinkID]],Table_socioeca8.sandag.org_abm2_spd[[hwycov_id]:[speed_ev]],5,FALSE)</f>
        <v>53</v>
      </c>
      <c r="S79">
        <f>VLOOKUP(Table_sql2014a8.sandag.org_ws_FreewaySpeed[[#This Row],[LinkID]],Table_socioeca8.sandag.org_abm2_spd[[hwycov_id]:[speed_ev]],6,FALSE)</f>
        <v>55</v>
      </c>
    </row>
    <row r="80" spans="5:19" x14ac:dyDescent="0.25">
      <c r="E80">
        <f t="shared" si="1"/>
        <v>376</v>
      </c>
      <c r="F80">
        <v>686</v>
      </c>
      <c r="G80">
        <f>IFERROR(VLOOKUP(Table_socioeca8.sandag.org_abm2_spd[[#This Row],[hwycov_id]],[1]hwy_speed!$B$2:$G$1648,2,FALSE),0)</f>
        <v>58</v>
      </c>
      <c r="H80">
        <f>IFERROR(VLOOKUP(Table_socioeca8.sandag.org_abm2_spd[[#This Row],[hwycov_id]],[1]hwy_speed!$B$2:$G$1648,3,FALSE),0)</f>
        <v>58</v>
      </c>
      <c r="I80">
        <f>IFERROR(VLOOKUP(Table_socioeca8.sandag.org_abm2_spd[[#This Row],[hwycov_id]],[1]hwy_speed!$B$2:$G$1648,4,FALSE),0)</f>
        <v>58</v>
      </c>
      <c r="J80">
        <f>IFERROR(VLOOKUP(Table_socioeca8.sandag.org_abm2_spd[[#This Row],[hwycov_id]],[1]hwy_speed!$B$2:$G$1648,5,FALSE),0)</f>
        <v>58</v>
      </c>
      <c r="K80">
        <f>IFERROR(VLOOKUP(Table_socioeca8.sandag.org_abm2_spd[[#This Row],[hwycov_id]],[1]hwy_speed!$B$2:$G$1648,6,FALSE),0)</f>
        <v>58</v>
      </c>
      <c r="M80">
        <f>Table_socioeca8.sandag.org_abm2_spd[[#This Row],[scenario_id]]</f>
        <v>376</v>
      </c>
      <c r="N80" s="7">
        <v>8042</v>
      </c>
      <c r="O80">
        <f>VLOOKUP(Table_sql2014a8.sandag.org_ws_FreewaySpeed[[#This Row],[LinkID]],Table_socioeca8.sandag.org_abm2_spd[[hwycov_id]:[speed_ev]],2,FALSE)</f>
        <v>58</v>
      </c>
      <c r="P80">
        <f>VLOOKUP(Table_sql2014a8.sandag.org_ws_FreewaySpeed[[#This Row],[LinkID]],Table_socioeca8.sandag.org_abm2_spd[[hwycov_id]:[speed_ev]],3,FALSE)</f>
        <v>41</v>
      </c>
      <c r="Q80">
        <f>VLOOKUP(Table_sql2014a8.sandag.org_ws_FreewaySpeed[[#This Row],[LinkID]],Table_socioeca8.sandag.org_abm2_spd[[hwycov_id]:[speed_ev]],4,FALSE)</f>
        <v>45</v>
      </c>
      <c r="R80">
        <f>VLOOKUP(Table_sql2014a8.sandag.org_ws_FreewaySpeed[[#This Row],[LinkID]],Table_socioeca8.sandag.org_abm2_spd[[hwycov_id]:[speed_ev]],5,FALSE)</f>
        <v>41</v>
      </c>
      <c r="S80">
        <f>VLOOKUP(Table_sql2014a8.sandag.org_ws_FreewaySpeed[[#This Row],[LinkID]],Table_socioeca8.sandag.org_abm2_spd[[hwycov_id]:[speed_ev]],6,FALSE)</f>
        <v>58</v>
      </c>
    </row>
    <row r="81" spans="5:19" x14ac:dyDescent="0.25">
      <c r="E81">
        <f t="shared" si="1"/>
        <v>376</v>
      </c>
      <c r="F81">
        <v>687</v>
      </c>
      <c r="G81">
        <f>IFERROR(VLOOKUP(Table_socioeca8.sandag.org_abm2_spd[[#This Row],[hwycov_id]],[1]hwy_speed!$B$2:$G$1648,2,FALSE),0)</f>
        <v>57</v>
      </c>
      <c r="H81">
        <f>IFERROR(VLOOKUP(Table_socioeca8.sandag.org_abm2_spd[[#This Row],[hwycov_id]],[1]hwy_speed!$B$2:$G$1648,3,FALSE),0)</f>
        <v>57</v>
      </c>
      <c r="I81">
        <f>IFERROR(VLOOKUP(Table_socioeca8.sandag.org_abm2_spd[[#This Row],[hwycov_id]],[1]hwy_speed!$B$2:$G$1648,4,FALSE),0)</f>
        <v>57</v>
      </c>
      <c r="J81">
        <f>IFERROR(VLOOKUP(Table_socioeca8.sandag.org_abm2_spd[[#This Row],[hwycov_id]],[1]hwy_speed!$B$2:$G$1648,5,FALSE),0)</f>
        <v>57</v>
      </c>
      <c r="K81">
        <f>IFERROR(VLOOKUP(Table_socioeca8.sandag.org_abm2_spd[[#This Row],[hwycov_id]],[1]hwy_speed!$B$2:$G$1648,6,FALSE),0)</f>
        <v>57</v>
      </c>
      <c r="M81">
        <f>Table_socioeca8.sandag.org_abm2_spd[[#This Row],[scenario_id]]</f>
        <v>376</v>
      </c>
      <c r="N81" s="7">
        <v>8056</v>
      </c>
      <c r="O81">
        <f>VLOOKUP(Table_sql2014a8.sandag.org_ws_FreewaySpeed[[#This Row],[LinkID]],Table_socioeca8.sandag.org_abm2_spd[[hwycov_id]:[speed_ev]],2,FALSE)</f>
        <v>58</v>
      </c>
      <c r="P81">
        <f>VLOOKUP(Table_sql2014a8.sandag.org_ws_FreewaySpeed[[#This Row],[LinkID]],Table_socioeca8.sandag.org_abm2_spd[[hwycov_id]:[speed_ev]],3,FALSE)</f>
        <v>38</v>
      </c>
      <c r="Q81">
        <f>VLOOKUP(Table_sql2014a8.sandag.org_ws_FreewaySpeed[[#This Row],[LinkID]],Table_socioeca8.sandag.org_abm2_spd[[hwycov_id]:[speed_ev]],4,FALSE)</f>
        <v>44</v>
      </c>
      <c r="R81">
        <f>VLOOKUP(Table_sql2014a8.sandag.org_ws_FreewaySpeed[[#This Row],[LinkID]],Table_socioeca8.sandag.org_abm2_spd[[hwycov_id]:[speed_ev]],5,FALSE)</f>
        <v>38</v>
      </c>
      <c r="S81">
        <f>VLOOKUP(Table_sql2014a8.sandag.org_ws_FreewaySpeed[[#This Row],[LinkID]],Table_socioeca8.sandag.org_abm2_spd[[hwycov_id]:[speed_ev]],6,FALSE)</f>
        <v>58</v>
      </c>
    </row>
    <row r="82" spans="5:19" x14ac:dyDescent="0.25">
      <c r="E82">
        <f t="shared" si="1"/>
        <v>376</v>
      </c>
      <c r="F82">
        <v>688</v>
      </c>
      <c r="G82">
        <f>IFERROR(VLOOKUP(Table_socioeca8.sandag.org_abm2_spd[[#This Row],[hwycov_id]],[1]hwy_speed!$B$2:$G$1648,2,FALSE),0)</f>
        <v>58</v>
      </c>
      <c r="H82">
        <f>IFERROR(VLOOKUP(Table_socioeca8.sandag.org_abm2_spd[[#This Row],[hwycov_id]],[1]hwy_speed!$B$2:$G$1648,3,FALSE),0)</f>
        <v>57</v>
      </c>
      <c r="I82">
        <f>IFERROR(VLOOKUP(Table_socioeca8.sandag.org_abm2_spd[[#This Row],[hwycov_id]],[1]hwy_speed!$B$2:$G$1648,4,FALSE),0)</f>
        <v>57</v>
      </c>
      <c r="J82">
        <f>IFERROR(VLOOKUP(Table_socioeca8.sandag.org_abm2_spd[[#This Row],[hwycov_id]],[1]hwy_speed!$B$2:$G$1648,5,FALSE),0)</f>
        <v>57</v>
      </c>
      <c r="K82">
        <f>IFERROR(VLOOKUP(Table_socioeca8.sandag.org_abm2_spd[[#This Row],[hwycov_id]],[1]hwy_speed!$B$2:$G$1648,6,FALSE),0)</f>
        <v>58</v>
      </c>
      <c r="M82">
        <f>Table_socioeca8.sandag.org_abm2_spd[[#This Row],[scenario_id]]</f>
        <v>376</v>
      </c>
      <c r="N82" s="7">
        <v>8060</v>
      </c>
      <c r="O82">
        <f>VLOOKUP(Table_sql2014a8.sandag.org_ws_FreewaySpeed[[#This Row],[LinkID]],Table_socioeca8.sandag.org_abm2_spd[[hwycov_id]:[speed_ev]],2,FALSE)</f>
        <v>58</v>
      </c>
      <c r="P82">
        <f>VLOOKUP(Table_sql2014a8.sandag.org_ws_FreewaySpeed[[#This Row],[LinkID]],Table_socioeca8.sandag.org_abm2_spd[[hwycov_id]:[speed_ev]],3,FALSE)</f>
        <v>46</v>
      </c>
      <c r="Q82">
        <f>VLOOKUP(Table_sql2014a8.sandag.org_ws_FreewaySpeed[[#This Row],[LinkID]],Table_socioeca8.sandag.org_abm2_spd[[hwycov_id]:[speed_ev]],4,FALSE)</f>
        <v>48</v>
      </c>
      <c r="R82">
        <f>VLOOKUP(Table_sql2014a8.sandag.org_ws_FreewaySpeed[[#This Row],[LinkID]],Table_socioeca8.sandag.org_abm2_spd[[hwycov_id]:[speed_ev]],5,FALSE)</f>
        <v>54</v>
      </c>
      <c r="S82">
        <f>VLOOKUP(Table_sql2014a8.sandag.org_ws_FreewaySpeed[[#This Row],[LinkID]],Table_socioeca8.sandag.org_abm2_spd[[hwycov_id]:[speed_ev]],6,FALSE)</f>
        <v>58</v>
      </c>
    </row>
    <row r="83" spans="5:19" x14ac:dyDescent="0.25">
      <c r="E83">
        <f t="shared" si="1"/>
        <v>376</v>
      </c>
      <c r="F83">
        <v>689</v>
      </c>
      <c r="G83">
        <f>IFERROR(VLOOKUP(Table_socioeca8.sandag.org_abm2_spd[[#This Row],[hwycov_id]],[1]hwy_speed!$B$2:$G$1648,2,FALSE),0)</f>
        <v>57</v>
      </c>
      <c r="H83">
        <f>IFERROR(VLOOKUP(Table_socioeca8.sandag.org_abm2_spd[[#This Row],[hwycov_id]],[1]hwy_speed!$B$2:$G$1648,3,FALSE),0)</f>
        <v>57</v>
      </c>
      <c r="I83">
        <f>IFERROR(VLOOKUP(Table_socioeca8.sandag.org_abm2_spd[[#This Row],[hwycov_id]],[1]hwy_speed!$B$2:$G$1648,4,FALSE),0)</f>
        <v>57</v>
      </c>
      <c r="J83">
        <f>IFERROR(VLOOKUP(Table_socioeca8.sandag.org_abm2_spd[[#This Row],[hwycov_id]],[1]hwy_speed!$B$2:$G$1648,5,FALSE),0)</f>
        <v>57</v>
      </c>
      <c r="K83">
        <f>IFERROR(VLOOKUP(Table_socioeca8.sandag.org_abm2_spd[[#This Row],[hwycov_id]],[1]hwy_speed!$B$2:$G$1648,6,FALSE),0)</f>
        <v>57</v>
      </c>
      <c r="M83">
        <f>Table_socioeca8.sandag.org_abm2_spd[[#This Row],[scenario_id]]</f>
        <v>376</v>
      </c>
      <c r="N83" s="7">
        <v>8103</v>
      </c>
      <c r="O83">
        <f>VLOOKUP(Table_sql2014a8.sandag.org_ws_FreewaySpeed[[#This Row],[LinkID]],Table_socioeca8.sandag.org_abm2_spd[[hwycov_id]:[speed_ev]],2,FALSE)</f>
        <v>58</v>
      </c>
      <c r="P83">
        <f>VLOOKUP(Table_sql2014a8.sandag.org_ws_FreewaySpeed[[#This Row],[LinkID]],Table_socioeca8.sandag.org_abm2_spd[[hwycov_id]:[speed_ev]],3,FALSE)</f>
        <v>34</v>
      </c>
      <c r="Q83">
        <f>VLOOKUP(Table_sql2014a8.sandag.org_ws_FreewaySpeed[[#This Row],[LinkID]],Table_socioeca8.sandag.org_abm2_spd[[hwycov_id]:[speed_ev]],4,FALSE)</f>
        <v>55</v>
      </c>
      <c r="R83">
        <f>VLOOKUP(Table_sql2014a8.sandag.org_ws_FreewaySpeed[[#This Row],[LinkID]],Table_socioeca8.sandag.org_abm2_spd[[hwycov_id]:[speed_ev]],5,FALSE)</f>
        <v>56</v>
      </c>
      <c r="S83">
        <f>VLOOKUP(Table_sql2014a8.sandag.org_ws_FreewaySpeed[[#This Row],[LinkID]],Table_socioeca8.sandag.org_abm2_spd[[hwycov_id]:[speed_ev]],6,FALSE)</f>
        <v>58</v>
      </c>
    </row>
    <row r="84" spans="5:19" x14ac:dyDescent="0.25">
      <c r="E84">
        <f t="shared" si="1"/>
        <v>376</v>
      </c>
      <c r="F84">
        <v>690</v>
      </c>
      <c r="G84">
        <f>IFERROR(VLOOKUP(Table_socioeca8.sandag.org_abm2_spd[[#This Row],[hwycov_id]],[1]hwy_speed!$B$2:$G$1648,2,FALSE),0)</f>
        <v>57</v>
      </c>
      <c r="H84">
        <f>IFERROR(VLOOKUP(Table_socioeca8.sandag.org_abm2_spd[[#This Row],[hwycov_id]],[1]hwy_speed!$B$2:$G$1648,3,FALSE),0)</f>
        <v>57</v>
      </c>
      <c r="I84">
        <f>IFERROR(VLOOKUP(Table_socioeca8.sandag.org_abm2_spd[[#This Row],[hwycov_id]],[1]hwy_speed!$B$2:$G$1648,4,FALSE),0)</f>
        <v>57</v>
      </c>
      <c r="J84">
        <f>IFERROR(VLOOKUP(Table_socioeca8.sandag.org_abm2_spd[[#This Row],[hwycov_id]],[1]hwy_speed!$B$2:$G$1648,5,FALSE),0)</f>
        <v>57</v>
      </c>
      <c r="K84">
        <f>IFERROR(VLOOKUP(Table_socioeca8.sandag.org_abm2_spd[[#This Row],[hwycov_id]],[1]hwy_speed!$B$2:$G$1648,6,FALSE),0)</f>
        <v>57</v>
      </c>
      <c r="M84">
        <f>Table_socioeca8.sandag.org_abm2_spd[[#This Row],[scenario_id]]</f>
        <v>376</v>
      </c>
      <c r="N84" s="7">
        <v>8768</v>
      </c>
      <c r="O84">
        <f>VLOOKUP(Table_sql2014a8.sandag.org_ws_FreewaySpeed[[#This Row],[LinkID]],Table_socioeca8.sandag.org_abm2_spd[[hwycov_id]:[speed_ev]],2,FALSE)</f>
        <v>58</v>
      </c>
      <c r="P84">
        <f>VLOOKUP(Table_sql2014a8.sandag.org_ws_FreewaySpeed[[#This Row],[LinkID]],Table_socioeca8.sandag.org_abm2_spd[[hwycov_id]:[speed_ev]],3,FALSE)</f>
        <v>53</v>
      </c>
      <c r="Q84">
        <f>VLOOKUP(Table_sql2014a8.sandag.org_ws_FreewaySpeed[[#This Row],[LinkID]],Table_socioeca8.sandag.org_abm2_spd[[hwycov_id]:[speed_ev]],4,FALSE)</f>
        <v>42</v>
      </c>
      <c r="R84">
        <f>VLOOKUP(Table_sql2014a8.sandag.org_ws_FreewaySpeed[[#This Row],[LinkID]],Table_socioeca8.sandag.org_abm2_spd[[hwycov_id]:[speed_ev]],5,FALSE)</f>
        <v>34</v>
      </c>
      <c r="S84">
        <f>VLOOKUP(Table_sql2014a8.sandag.org_ws_FreewaySpeed[[#This Row],[LinkID]],Table_socioeca8.sandag.org_abm2_spd[[hwycov_id]:[speed_ev]],6,FALSE)</f>
        <v>58</v>
      </c>
    </row>
    <row r="85" spans="5:19" x14ac:dyDescent="0.25">
      <c r="E85">
        <f t="shared" si="1"/>
        <v>376</v>
      </c>
      <c r="F85">
        <v>696</v>
      </c>
      <c r="G85">
        <f>IFERROR(VLOOKUP(Table_socioeca8.sandag.org_abm2_spd[[#This Row],[hwycov_id]],[1]hwy_speed!$B$2:$G$1648,2,FALSE),0)</f>
        <v>58</v>
      </c>
      <c r="H85">
        <f>IFERROR(VLOOKUP(Table_socioeca8.sandag.org_abm2_spd[[#This Row],[hwycov_id]],[1]hwy_speed!$B$2:$G$1648,3,FALSE),0)</f>
        <v>57</v>
      </c>
      <c r="I85">
        <f>IFERROR(VLOOKUP(Table_socioeca8.sandag.org_abm2_spd[[#This Row],[hwycov_id]],[1]hwy_speed!$B$2:$G$1648,4,FALSE),0)</f>
        <v>57</v>
      </c>
      <c r="J85">
        <f>IFERROR(VLOOKUP(Table_socioeca8.sandag.org_abm2_spd[[#This Row],[hwycov_id]],[1]hwy_speed!$B$2:$G$1648,5,FALSE),0)</f>
        <v>57</v>
      </c>
      <c r="K85">
        <f>IFERROR(VLOOKUP(Table_socioeca8.sandag.org_abm2_spd[[#This Row],[hwycov_id]],[1]hwy_speed!$B$2:$G$1648,6,FALSE),0)</f>
        <v>58</v>
      </c>
      <c r="M85">
        <f>Table_socioeca8.sandag.org_abm2_spd[[#This Row],[scenario_id]]</f>
        <v>376</v>
      </c>
      <c r="N85" s="7">
        <v>8769</v>
      </c>
      <c r="O85">
        <f>VLOOKUP(Table_sql2014a8.sandag.org_ws_FreewaySpeed[[#This Row],[LinkID]],Table_socioeca8.sandag.org_abm2_spd[[hwycov_id]:[speed_ev]],2,FALSE)</f>
        <v>57</v>
      </c>
      <c r="P85">
        <f>VLOOKUP(Table_sql2014a8.sandag.org_ws_FreewaySpeed[[#This Row],[LinkID]],Table_socioeca8.sandag.org_abm2_spd[[hwycov_id]:[speed_ev]],3,FALSE)</f>
        <v>33</v>
      </c>
      <c r="Q85">
        <f>VLOOKUP(Table_sql2014a8.sandag.org_ws_FreewaySpeed[[#This Row],[LinkID]],Table_socioeca8.sandag.org_abm2_spd[[hwycov_id]:[speed_ev]],4,FALSE)</f>
        <v>44</v>
      </c>
      <c r="R85">
        <f>VLOOKUP(Table_sql2014a8.sandag.org_ws_FreewaySpeed[[#This Row],[LinkID]],Table_socioeca8.sandag.org_abm2_spd[[hwycov_id]:[speed_ev]],5,FALSE)</f>
        <v>55</v>
      </c>
      <c r="S85">
        <f>VLOOKUP(Table_sql2014a8.sandag.org_ws_FreewaySpeed[[#This Row],[LinkID]],Table_socioeca8.sandag.org_abm2_spd[[hwycov_id]:[speed_ev]],6,FALSE)</f>
        <v>58</v>
      </c>
    </row>
    <row r="86" spans="5:19" x14ac:dyDescent="0.25">
      <c r="E86">
        <f t="shared" si="1"/>
        <v>376</v>
      </c>
      <c r="F86">
        <v>698</v>
      </c>
      <c r="G86">
        <f>IFERROR(VLOOKUP(Table_socioeca8.sandag.org_abm2_spd[[#This Row],[hwycov_id]],[1]hwy_speed!$B$2:$G$1648,2,FALSE),0)</f>
        <v>58</v>
      </c>
      <c r="H86">
        <f>IFERROR(VLOOKUP(Table_socioeca8.sandag.org_abm2_spd[[#This Row],[hwycov_id]],[1]hwy_speed!$B$2:$G$1648,3,FALSE),0)</f>
        <v>57</v>
      </c>
      <c r="I86">
        <f>IFERROR(VLOOKUP(Table_socioeca8.sandag.org_abm2_spd[[#This Row],[hwycov_id]],[1]hwy_speed!$B$2:$G$1648,4,FALSE),0)</f>
        <v>57</v>
      </c>
      <c r="J86">
        <f>IFERROR(VLOOKUP(Table_socioeca8.sandag.org_abm2_spd[[#This Row],[hwycov_id]],[1]hwy_speed!$B$2:$G$1648,5,FALSE),0)</f>
        <v>57</v>
      </c>
      <c r="K86">
        <f>IFERROR(VLOOKUP(Table_socioeca8.sandag.org_abm2_spd[[#This Row],[hwycov_id]],[1]hwy_speed!$B$2:$G$1648,6,FALSE),0)</f>
        <v>58</v>
      </c>
      <c r="M86">
        <f>Table_socioeca8.sandag.org_abm2_spd[[#This Row],[scenario_id]]</f>
        <v>376</v>
      </c>
      <c r="N86" s="7">
        <v>8771</v>
      </c>
      <c r="O86">
        <f>VLOOKUP(Table_sql2014a8.sandag.org_ws_FreewaySpeed[[#This Row],[LinkID]],Table_socioeca8.sandag.org_abm2_spd[[hwycov_id]:[speed_ev]],2,FALSE)</f>
        <v>57</v>
      </c>
      <c r="P86">
        <f>VLOOKUP(Table_sql2014a8.sandag.org_ws_FreewaySpeed[[#This Row],[LinkID]],Table_socioeca8.sandag.org_abm2_spd[[hwycov_id]:[speed_ev]],3,FALSE)</f>
        <v>34</v>
      </c>
      <c r="Q86">
        <f>VLOOKUP(Table_sql2014a8.sandag.org_ws_FreewaySpeed[[#This Row],[LinkID]],Table_socioeca8.sandag.org_abm2_spd[[hwycov_id]:[speed_ev]],4,FALSE)</f>
        <v>43</v>
      </c>
      <c r="R86">
        <f>VLOOKUP(Table_sql2014a8.sandag.org_ws_FreewaySpeed[[#This Row],[LinkID]],Table_socioeca8.sandag.org_abm2_spd[[hwycov_id]:[speed_ev]],5,FALSE)</f>
        <v>53</v>
      </c>
      <c r="S86">
        <f>VLOOKUP(Table_sql2014a8.sandag.org_ws_FreewaySpeed[[#This Row],[LinkID]],Table_socioeca8.sandag.org_abm2_spd[[hwycov_id]:[speed_ev]],6,FALSE)</f>
        <v>58</v>
      </c>
    </row>
    <row r="87" spans="5:19" x14ac:dyDescent="0.25">
      <c r="E87">
        <f t="shared" si="1"/>
        <v>376</v>
      </c>
      <c r="F87">
        <v>699</v>
      </c>
      <c r="G87">
        <f>IFERROR(VLOOKUP(Table_socioeca8.sandag.org_abm2_spd[[#This Row],[hwycov_id]],[1]hwy_speed!$B$2:$G$1648,2,FALSE),0)</f>
        <v>58</v>
      </c>
      <c r="H87">
        <f>IFERROR(VLOOKUP(Table_socioeca8.sandag.org_abm2_spd[[#This Row],[hwycov_id]],[1]hwy_speed!$B$2:$G$1648,3,FALSE),0)</f>
        <v>57</v>
      </c>
      <c r="I87">
        <f>IFERROR(VLOOKUP(Table_socioeca8.sandag.org_abm2_spd[[#This Row],[hwycov_id]],[1]hwy_speed!$B$2:$G$1648,4,FALSE),0)</f>
        <v>58</v>
      </c>
      <c r="J87">
        <f>IFERROR(VLOOKUP(Table_socioeca8.sandag.org_abm2_spd[[#This Row],[hwycov_id]],[1]hwy_speed!$B$2:$G$1648,5,FALSE),0)</f>
        <v>57</v>
      </c>
      <c r="K87">
        <f>IFERROR(VLOOKUP(Table_socioeca8.sandag.org_abm2_spd[[#This Row],[hwycov_id]],[1]hwy_speed!$B$2:$G$1648,6,FALSE),0)</f>
        <v>58</v>
      </c>
      <c r="M87">
        <f>Table_socioeca8.sandag.org_abm2_spd[[#This Row],[scenario_id]]</f>
        <v>376</v>
      </c>
      <c r="N87" s="7">
        <v>8772</v>
      </c>
      <c r="O87">
        <f>VLOOKUP(Table_sql2014a8.sandag.org_ws_FreewaySpeed[[#This Row],[LinkID]],Table_socioeca8.sandag.org_abm2_spd[[hwycov_id]:[speed_ev]],2,FALSE)</f>
        <v>57</v>
      </c>
      <c r="P87">
        <f>VLOOKUP(Table_sql2014a8.sandag.org_ws_FreewaySpeed[[#This Row],[LinkID]],Table_socioeca8.sandag.org_abm2_spd[[hwycov_id]:[speed_ev]],3,FALSE)</f>
        <v>31</v>
      </c>
      <c r="Q87">
        <f>VLOOKUP(Table_sql2014a8.sandag.org_ws_FreewaySpeed[[#This Row],[LinkID]],Table_socioeca8.sandag.org_abm2_spd[[hwycov_id]:[speed_ev]],4,FALSE)</f>
        <v>49</v>
      </c>
      <c r="R87">
        <f>VLOOKUP(Table_sql2014a8.sandag.org_ws_FreewaySpeed[[#This Row],[LinkID]],Table_socioeca8.sandag.org_abm2_spd[[hwycov_id]:[speed_ev]],5,FALSE)</f>
        <v>53</v>
      </c>
      <c r="S87">
        <f>VLOOKUP(Table_sql2014a8.sandag.org_ws_FreewaySpeed[[#This Row],[LinkID]],Table_socioeca8.sandag.org_abm2_spd[[hwycov_id]:[speed_ev]],6,FALSE)</f>
        <v>58</v>
      </c>
    </row>
    <row r="88" spans="5:19" x14ac:dyDescent="0.25">
      <c r="E88">
        <f t="shared" si="1"/>
        <v>376</v>
      </c>
      <c r="F88">
        <v>700</v>
      </c>
      <c r="G88">
        <f>IFERROR(VLOOKUP(Table_socioeca8.sandag.org_abm2_spd[[#This Row],[hwycov_id]],[1]hwy_speed!$B$2:$G$1648,2,FALSE),0)</f>
        <v>58</v>
      </c>
      <c r="H88">
        <f>IFERROR(VLOOKUP(Table_socioeca8.sandag.org_abm2_spd[[#This Row],[hwycov_id]],[1]hwy_speed!$B$2:$G$1648,3,FALSE),0)</f>
        <v>53</v>
      </c>
      <c r="I88">
        <f>IFERROR(VLOOKUP(Table_socioeca8.sandag.org_abm2_spd[[#This Row],[hwycov_id]],[1]hwy_speed!$B$2:$G$1648,4,FALSE),0)</f>
        <v>57</v>
      </c>
      <c r="J88">
        <f>IFERROR(VLOOKUP(Table_socioeca8.sandag.org_abm2_spd[[#This Row],[hwycov_id]],[1]hwy_speed!$B$2:$G$1648,5,FALSE),0)</f>
        <v>57</v>
      </c>
      <c r="K88">
        <f>IFERROR(VLOOKUP(Table_socioeca8.sandag.org_abm2_spd[[#This Row],[hwycov_id]],[1]hwy_speed!$B$2:$G$1648,6,FALSE),0)</f>
        <v>58</v>
      </c>
      <c r="M88">
        <f>Table_socioeca8.sandag.org_abm2_spd[[#This Row],[scenario_id]]</f>
        <v>376</v>
      </c>
      <c r="N88" s="7">
        <v>8773</v>
      </c>
      <c r="O88">
        <f>VLOOKUP(Table_sql2014a8.sandag.org_ws_FreewaySpeed[[#This Row],[LinkID]],Table_socioeca8.sandag.org_abm2_spd[[hwycov_id]:[speed_ev]],2,FALSE)</f>
        <v>57</v>
      </c>
      <c r="P88">
        <f>VLOOKUP(Table_sql2014a8.sandag.org_ws_FreewaySpeed[[#This Row],[LinkID]],Table_socioeca8.sandag.org_abm2_spd[[hwycov_id]:[speed_ev]],3,FALSE)</f>
        <v>34</v>
      </c>
      <c r="Q88">
        <f>VLOOKUP(Table_sql2014a8.sandag.org_ws_FreewaySpeed[[#This Row],[LinkID]],Table_socioeca8.sandag.org_abm2_spd[[hwycov_id]:[speed_ev]],4,FALSE)</f>
        <v>51</v>
      </c>
      <c r="R88">
        <f>VLOOKUP(Table_sql2014a8.sandag.org_ws_FreewaySpeed[[#This Row],[LinkID]],Table_socioeca8.sandag.org_abm2_spd[[hwycov_id]:[speed_ev]],5,FALSE)</f>
        <v>55</v>
      </c>
      <c r="S88">
        <f>VLOOKUP(Table_sql2014a8.sandag.org_ws_FreewaySpeed[[#This Row],[LinkID]],Table_socioeca8.sandag.org_abm2_spd[[hwycov_id]:[speed_ev]],6,FALSE)</f>
        <v>58</v>
      </c>
    </row>
    <row r="89" spans="5:19" x14ac:dyDescent="0.25">
      <c r="E89">
        <f t="shared" si="1"/>
        <v>376</v>
      </c>
      <c r="F89">
        <v>702</v>
      </c>
      <c r="G89">
        <f>IFERROR(VLOOKUP(Table_socioeca8.sandag.org_abm2_spd[[#This Row],[hwycov_id]],[1]hwy_speed!$B$2:$G$1648,2,FALSE),0)</f>
        <v>58</v>
      </c>
      <c r="H89">
        <f>IFERROR(VLOOKUP(Table_socioeca8.sandag.org_abm2_spd[[#This Row],[hwycov_id]],[1]hwy_speed!$B$2:$G$1648,3,FALSE),0)</f>
        <v>55</v>
      </c>
      <c r="I89">
        <f>IFERROR(VLOOKUP(Table_socioeca8.sandag.org_abm2_spd[[#This Row],[hwycov_id]],[1]hwy_speed!$B$2:$G$1648,4,FALSE),0)</f>
        <v>57</v>
      </c>
      <c r="J89">
        <f>IFERROR(VLOOKUP(Table_socioeca8.sandag.org_abm2_spd[[#This Row],[hwycov_id]],[1]hwy_speed!$B$2:$G$1648,5,FALSE),0)</f>
        <v>57</v>
      </c>
      <c r="K89">
        <f>IFERROR(VLOOKUP(Table_socioeca8.sandag.org_abm2_spd[[#This Row],[hwycov_id]],[1]hwy_speed!$B$2:$G$1648,6,FALSE),0)</f>
        <v>58</v>
      </c>
      <c r="M89">
        <f>Table_socioeca8.sandag.org_abm2_spd[[#This Row],[scenario_id]]</f>
        <v>376</v>
      </c>
      <c r="N89" s="7">
        <v>8777</v>
      </c>
      <c r="O89">
        <f>VLOOKUP(Table_sql2014a8.sandag.org_ws_FreewaySpeed[[#This Row],[LinkID]],Table_socioeca8.sandag.org_abm2_spd[[hwycov_id]:[speed_ev]],2,FALSE)</f>
        <v>62</v>
      </c>
      <c r="P89">
        <f>VLOOKUP(Table_sql2014a8.sandag.org_ws_FreewaySpeed[[#This Row],[LinkID]],Table_socioeca8.sandag.org_abm2_spd[[hwycov_id]:[speed_ev]],3,FALSE)</f>
        <v>53</v>
      </c>
      <c r="Q89">
        <f>VLOOKUP(Table_sql2014a8.sandag.org_ws_FreewaySpeed[[#This Row],[LinkID]],Table_socioeca8.sandag.org_abm2_spd[[hwycov_id]:[speed_ev]],4,FALSE)</f>
        <v>61</v>
      </c>
      <c r="R89">
        <f>VLOOKUP(Table_sql2014a8.sandag.org_ws_FreewaySpeed[[#This Row],[LinkID]],Table_socioeca8.sandag.org_abm2_spd[[hwycov_id]:[speed_ev]],5,FALSE)</f>
        <v>47</v>
      </c>
      <c r="S89">
        <f>VLOOKUP(Table_sql2014a8.sandag.org_ws_FreewaySpeed[[#This Row],[LinkID]],Table_socioeca8.sandag.org_abm2_spd[[hwycov_id]:[speed_ev]],6,FALSE)</f>
        <v>62</v>
      </c>
    </row>
    <row r="90" spans="5:19" x14ac:dyDescent="0.25">
      <c r="E90">
        <f t="shared" si="1"/>
        <v>376</v>
      </c>
      <c r="F90">
        <v>703</v>
      </c>
      <c r="G90">
        <f>IFERROR(VLOOKUP(Table_socioeca8.sandag.org_abm2_spd[[#This Row],[hwycov_id]],[1]hwy_speed!$B$2:$G$1648,2,FALSE),0)</f>
        <v>58</v>
      </c>
      <c r="H90">
        <f>IFERROR(VLOOKUP(Table_socioeca8.sandag.org_abm2_spd[[#This Row],[hwycov_id]],[1]hwy_speed!$B$2:$G$1648,3,FALSE),0)</f>
        <v>57</v>
      </c>
      <c r="I90">
        <f>IFERROR(VLOOKUP(Table_socioeca8.sandag.org_abm2_spd[[#This Row],[hwycov_id]],[1]hwy_speed!$B$2:$G$1648,4,FALSE),0)</f>
        <v>58</v>
      </c>
      <c r="J90">
        <f>IFERROR(VLOOKUP(Table_socioeca8.sandag.org_abm2_spd[[#This Row],[hwycov_id]],[1]hwy_speed!$B$2:$G$1648,5,FALSE),0)</f>
        <v>57</v>
      </c>
      <c r="K90">
        <f>IFERROR(VLOOKUP(Table_socioeca8.sandag.org_abm2_spd[[#This Row],[hwycov_id]],[1]hwy_speed!$B$2:$G$1648,6,FALSE),0)</f>
        <v>58</v>
      </c>
      <c r="M90">
        <f>Table_socioeca8.sandag.org_abm2_spd[[#This Row],[scenario_id]]</f>
        <v>376</v>
      </c>
      <c r="N90" s="7">
        <v>8778</v>
      </c>
      <c r="O90">
        <f>VLOOKUP(Table_sql2014a8.sandag.org_ws_FreewaySpeed[[#This Row],[LinkID]],Table_socioeca8.sandag.org_abm2_spd[[hwycov_id]:[speed_ev]],2,FALSE)</f>
        <v>62</v>
      </c>
      <c r="P90">
        <f>VLOOKUP(Table_sql2014a8.sandag.org_ws_FreewaySpeed[[#This Row],[LinkID]],Table_socioeca8.sandag.org_abm2_spd[[hwycov_id]:[speed_ev]],3,FALSE)</f>
        <v>56</v>
      </c>
      <c r="Q90">
        <f>VLOOKUP(Table_sql2014a8.sandag.org_ws_FreewaySpeed[[#This Row],[LinkID]],Table_socioeca8.sandag.org_abm2_spd[[hwycov_id]:[speed_ev]],4,FALSE)</f>
        <v>61</v>
      </c>
      <c r="R90">
        <f>VLOOKUP(Table_sql2014a8.sandag.org_ws_FreewaySpeed[[#This Row],[LinkID]],Table_socioeca8.sandag.org_abm2_spd[[hwycov_id]:[speed_ev]],5,FALSE)</f>
        <v>50</v>
      </c>
      <c r="S90">
        <f>VLOOKUP(Table_sql2014a8.sandag.org_ws_FreewaySpeed[[#This Row],[LinkID]],Table_socioeca8.sandag.org_abm2_spd[[hwycov_id]:[speed_ev]],6,FALSE)</f>
        <v>62</v>
      </c>
    </row>
    <row r="91" spans="5:19" x14ac:dyDescent="0.25">
      <c r="E91">
        <f t="shared" si="1"/>
        <v>376</v>
      </c>
      <c r="F91">
        <v>704</v>
      </c>
      <c r="G91">
        <f>IFERROR(VLOOKUP(Table_socioeca8.sandag.org_abm2_spd[[#This Row],[hwycov_id]],[1]hwy_speed!$B$2:$G$1648,2,FALSE),0)</f>
        <v>58</v>
      </c>
      <c r="H91">
        <f>IFERROR(VLOOKUP(Table_socioeca8.sandag.org_abm2_spd[[#This Row],[hwycov_id]],[1]hwy_speed!$B$2:$G$1648,3,FALSE),0)</f>
        <v>55</v>
      </c>
      <c r="I91">
        <f>IFERROR(VLOOKUP(Table_socioeca8.sandag.org_abm2_spd[[#This Row],[hwycov_id]],[1]hwy_speed!$B$2:$G$1648,4,FALSE),0)</f>
        <v>57</v>
      </c>
      <c r="J91">
        <f>IFERROR(VLOOKUP(Table_socioeca8.sandag.org_abm2_spd[[#This Row],[hwycov_id]],[1]hwy_speed!$B$2:$G$1648,5,FALSE),0)</f>
        <v>57</v>
      </c>
      <c r="K91">
        <f>IFERROR(VLOOKUP(Table_socioeca8.sandag.org_abm2_spd[[#This Row],[hwycov_id]],[1]hwy_speed!$B$2:$G$1648,6,FALSE),0)</f>
        <v>58</v>
      </c>
      <c r="M91">
        <f>Table_socioeca8.sandag.org_abm2_spd[[#This Row],[scenario_id]]</f>
        <v>376</v>
      </c>
      <c r="N91" s="7">
        <v>8785</v>
      </c>
      <c r="O91">
        <f>VLOOKUP(Table_sql2014a8.sandag.org_ws_FreewaySpeed[[#This Row],[LinkID]],Table_socioeca8.sandag.org_abm2_spd[[hwycov_id]:[speed_ev]],2,FALSE)</f>
        <v>62</v>
      </c>
      <c r="P91">
        <f>VLOOKUP(Table_sql2014a8.sandag.org_ws_FreewaySpeed[[#This Row],[LinkID]],Table_socioeca8.sandag.org_abm2_spd[[hwycov_id]:[speed_ev]],3,FALSE)</f>
        <v>42</v>
      </c>
      <c r="Q91">
        <f>VLOOKUP(Table_sql2014a8.sandag.org_ws_FreewaySpeed[[#This Row],[LinkID]],Table_socioeca8.sandag.org_abm2_spd[[hwycov_id]:[speed_ev]],4,FALSE)</f>
        <v>57</v>
      </c>
      <c r="R91">
        <f>VLOOKUP(Table_sql2014a8.sandag.org_ws_FreewaySpeed[[#This Row],[LinkID]],Table_socioeca8.sandag.org_abm2_spd[[hwycov_id]:[speed_ev]],5,FALSE)</f>
        <v>51</v>
      </c>
      <c r="S91">
        <f>VLOOKUP(Table_sql2014a8.sandag.org_ws_FreewaySpeed[[#This Row],[LinkID]],Table_socioeca8.sandag.org_abm2_spd[[hwycov_id]:[speed_ev]],6,FALSE)</f>
        <v>62</v>
      </c>
    </row>
    <row r="92" spans="5:19" x14ac:dyDescent="0.25">
      <c r="E92">
        <f t="shared" si="1"/>
        <v>376</v>
      </c>
      <c r="F92">
        <v>705</v>
      </c>
      <c r="G92">
        <f>IFERROR(VLOOKUP(Table_socioeca8.sandag.org_abm2_spd[[#This Row],[hwycov_id]],[1]hwy_speed!$B$2:$G$1648,2,FALSE),0)</f>
        <v>58</v>
      </c>
      <c r="H92">
        <f>IFERROR(VLOOKUP(Table_socioeca8.sandag.org_abm2_spd[[#This Row],[hwycov_id]],[1]hwy_speed!$B$2:$G$1648,3,FALSE),0)</f>
        <v>45</v>
      </c>
      <c r="I92">
        <f>IFERROR(VLOOKUP(Table_socioeca8.sandag.org_abm2_spd[[#This Row],[hwycov_id]],[1]hwy_speed!$B$2:$G$1648,4,FALSE),0)</f>
        <v>50</v>
      </c>
      <c r="J92">
        <f>IFERROR(VLOOKUP(Table_socioeca8.sandag.org_abm2_spd[[#This Row],[hwycov_id]],[1]hwy_speed!$B$2:$G$1648,5,FALSE),0)</f>
        <v>54</v>
      </c>
      <c r="K92">
        <f>IFERROR(VLOOKUP(Table_socioeca8.sandag.org_abm2_spd[[#This Row],[hwycov_id]],[1]hwy_speed!$B$2:$G$1648,6,FALSE),0)</f>
        <v>58</v>
      </c>
      <c r="M92">
        <f>Table_socioeca8.sandag.org_abm2_spd[[#This Row],[scenario_id]]</f>
        <v>376</v>
      </c>
      <c r="N92" s="7">
        <v>8786</v>
      </c>
      <c r="O92">
        <f>VLOOKUP(Table_sql2014a8.sandag.org_ws_FreewaySpeed[[#This Row],[LinkID]],Table_socioeca8.sandag.org_abm2_spd[[hwycov_id]:[speed_ev]],2,FALSE)</f>
        <v>62</v>
      </c>
      <c r="P92">
        <f>VLOOKUP(Table_sql2014a8.sandag.org_ws_FreewaySpeed[[#This Row],[LinkID]],Table_socioeca8.sandag.org_abm2_spd[[hwycov_id]:[speed_ev]],3,FALSE)</f>
        <v>50</v>
      </c>
      <c r="Q92">
        <f>VLOOKUP(Table_sql2014a8.sandag.org_ws_FreewaySpeed[[#This Row],[LinkID]],Table_socioeca8.sandag.org_abm2_spd[[hwycov_id]:[speed_ev]],4,FALSE)</f>
        <v>59</v>
      </c>
      <c r="R92">
        <f>VLOOKUP(Table_sql2014a8.sandag.org_ws_FreewaySpeed[[#This Row],[LinkID]],Table_socioeca8.sandag.org_abm2_spd[[hwycov_id]:[speed_ev]],5,FALSE)</f>
        <v>52</v>
      </c>
      <c r="S92">
        <f>VLOOKUP(Table_sql2014a8.sandag.org_ws_FreewaySpeed[[#This Row],[LinkID]],Table_socioeca8.sandag.org_abm2_spd[[hwycov_id]:[speed_ev]],6,FALSE)</f>
        <v>62</v>
      </c>
    </row>
    <row r="93" spans="5:19" x14ac:dyDescent="0.25">
      <c r="E93">
        <f t="shared" si="1"/>
        <v>376</v>
      </c>
      <c r="F93">
        <v>706</v>
      </c>
      <c r="G93">
        <f>IFERROR(VLOOKUP(Table_socioeca8.sandag.org_abm2_spd[[#This Row],[hwycov_id]],[1]hwy_speed!$B$2:$G$1648,2,FALSE),0)</f>
        <v>58</v>
      </c>
      <c r="H93">
        <f>IFERROR(VLOOKUP(Table_socioeca8.sandag.org_abm2_spd[[#This Row],[hwycov_id]],[1]hwy_speed!$B$2:$G$1648,3,FALSE),0)</f>
        <v>51</v>
      </c>
      <c r="I93">
        <f>IFERROR(VLOOKUP(Table_socioeca8.sandag.org_abm2_spd[[#This Row],[hwycov_id]],[1]hwy_speed!$B$2:$G$1648,4,FALSE),0)</f>
        <v>55</v>
      </c>
      <c r="J93">
        <f>IFERROR(VLOOKUP(Table_socioeca8.sandag.org_abm2_spd[[#This Row],[hwycov_id]],[1]hwy_speed!$B$2:$G$1648,5,FALSE),0)</f>
        <v>56</v>
      </c>
      <c r="K93">
        <f>IFERROR(VLOOKUP(Table_socioeca8.sandag.org_abm2_spd[[#This Row],[hwycov_id]],[1]hwy_speed!$B$2:$G$1648,6,FALSE),0)</f>
        <v>58</v>
      </c>
      <c r="M93">
        <f>Table_socioeca8.sandag.org_abm2_spd[[#This Row],[scenario_id]]</f>
        <v>376</v>
      </c>
      <c r="N93" s="7">
        <v>8787</v>
      </c>
      <c r="O93">
        <f>VLOOKUP(Table_sql2014a8.sandag.org_ws_FreewaySpeed[[#This Row],[LinkID]],Table_socioeca8.sandag.org_abm2_spd[[hwycov_id]:[speed_ev]],2,FALSE)</f>
        <v>62</v>
      </c>
      <c r="P93">
        <f>VLOOKUP(Table_sql2014a8.sandag.org_ws_FreewaySpeed[[#This Row],[LinkID]],Table_socioeca8.sandag.org_abm2_spd[[hwycov_id]:[speed_ev]],3,FALSE)</f>
        <v>47</v>
      </c>
      <c r="Q93">
        <f>VLOOKUP(Table_sql2014a8.sandag.org_ws_FreewaySpeed[[#This Row],[LinkID]],Table_socioeca8.sandag.org_abm2_spd[[hwycov_id]:[speed_ev]],4,FALSE)</f>
        <v>57</v>
      </c>
      <c r="R93">
        <f>VLOOKUP(Table_sql2014a8.sandag.org_ws_FreewaySpeed[[#This Row],[LinkID]],Table_socioeca8.sandag.org_abm2_spd[[hwycov_id]:[speed_ev]],5,FALSE)</f>
        <v>48</v>
      </c>
      <c r="S93">
        <f>VLOOKUP(Table_sql2014a8.sandag.org_ws_FreewaySpeed[[#This Row],[LinkID]],Table_socioeca8.sandag.org_abm2_spd[[hwycov_id]:[speed_ev]],6,FALSE)</f>
        <v>62</v>
      </c>
    </row>
    <row r="94" spans="5:19" x14ac:dyDescent="0.25">
      <c r="E94">
        <f t="shared" si="1"/>
        <v>376</v>
      </c>
      <c r="F94">
        <v>707</v>
      </c>
      <c r="G94">
        <f>IFERROR(VLOOKUP(Table_socioeca8.sandag.org_abm2_spd[[#This Row],[hwycov_id]],[1]hwy_speed!$B$2:$G$1648,2,FALSE),0)</f>
        <v>58</v>
      </c>
      <c r="H94">
        <f>IFERROR(VLOOKUP(Table_socioeca8.sandag.org_abm2_spd[[#This Row],[hwycov_id]],[1]hwy_speed!$B$2:$G$1648,3,FALSE),0)</f>
        <v>52</v>
      </c>
      <c r="I94">
        <f>IFERROR(VLOOKUP(Table_socioeca8.sandag.org_abm2_spd[[#This Row],[hwycov_id]],[1]hwy_speed!$B$2:$G$1648,4,FALSE),0)</f>
        <v>56</v>
      </c>
      <c r="J94">
        <f>IFERROR(VLOOKUP(Table_socioeca8.sandag.org_abm2_spd[[#This Row],[hwycov_id]],[1]hwy_speed!$B$2:$G$1648,5,FALSE),0)</f>
        <v>57</v>
      </c>
      <c r="K94">
        <f>IFERROR(VLOOKUP(Table_socioeca8.sandag.org_abm2_spd[[#This Row],[hwycov_id]],[1]hwy_speed!$B$2:$G$1648,6,FALSE),0)</f>
        <v>58</v>
      </c>
      <c r="M94">
        <f>Table_socioeca8.sandag.org_abm2_spd[[#This Row],[scenario_id]]</f>
        <v>376</v>
      </c>
      <c r="N94" s="7">
        <v>8788</v>
      </c>
      <c r="O94">
        <f>VLOOKUP(Table_sql2014a8.sandag.org_ws_FreewaySpeed[[#This Row],[LinkID]],Table_socioeca8.sandag.org_abm2_spd[[hwycov_id]:[speed_ev]],2,FALSE)</f>
        <v>62</v>
      </c>
      <c r="P94">
        <f>VLOOKUP(Table_sql2014a8.sandag.org_ws_FreewaySpeed[[#This Row],[LinkID]],Table_socioeca8.sandag.org_abm2_spd[[hwycov_id]:[speed_ev]],3,FALSE)</f>
        <v>52</v>
      </c>
      <c r="Q94">
        <f>VLOOKUP(Table_sql2014a8.sandag.org_ws_FreewaySpeed[[#This Row],[LinkID]],Table_socioeca8.sandag.org_abm2_spd[[hwycov_id]:[speed_ev]],4,FALSE)</f>
        <v>59</v>
      </c>
      <c r="R94">
        <f>VLOOKUP(Table_sql2014a8.sandag.org_ws_FreewaySpeed[[#This Row],[LinkID]],Table_socioeca8.sandag.org_abm2_spd[[hwycov_id]:[speed_ev]],5,FALSE)</f>
        <v>52</v>
      </c>
      <c r="S94">
        <f>VLOOKUP(Table_sql2014a8.sandag.org_ws_FreewaySpeed[[#This Row],[LinkID]],Table_socioeca8.sandag.org_abm2_spd[[hwycov_id]:[speed_ev]],6,FALSE)</f>
        <v>62</v>
      </c>
    </row>
    <row r="95" spans="5:19" x14ac:dyDescent="0.25">
      <c r="E95">
        <f t="shared" si="1"/>
        <v>376</v>
      </c>
      <c r="F95">
        <v>708</v>
      </c>
      <c r="G95">
        <f>IFERROR(VLOOKUP(Table_socioeca8.sandag.org_abm2_spd[[#This Row],[hwycov_id]],[1]hwy_speed!$B$2:$G$1648,2,FALSE),0)</f>
        <v>57</v>
      </c>
      <c r="H95">
        <f>IFERROR(VLOOKUP(Table_socioeca8.sandag.org_abm2_spd[[#This Row],[hwycov_id]],[1]hwy_speed!$B$2:$G$1648,3,FALSE),0)</f>
        <v>53</v>
      </c>
      <c r="I95">
        <f>IFERROR(VLOOKUP(Table_socioeca8.sandag.org_abm2_spd[[#This Row],[hwycov_id]],[1]hwy_speed!$B$2:$G$1648,4,FALSE),0)</f>
        <v>55</v>
      </c>
      <c r="J95">
        <f>IFERROR(VLOOKUP(Table_socioeca8.sandag.org_abm2_spd[[#This Row],[hwycov_id]],[1]hwy_speed!$B$2:$G$1648,5,FALSE),0)</f>
        <v>56</v>
      </c>
      <c r="K95">
        <f>IFERROR(VLOOKUP(Table_socioeca8.sandag.org_abm2_spd[[#This Row],[hwycov_id]],[1]hwy_speed!$B$2:$G$1648,6,FALSE),0)</f>
        <v>57</v>
      </c>
      <c r="M95">
        <f>Table_socioeca8.sandag.org_abm2_spd[[#This Row],[scenario_id]]</f>
        <v>376</v>
      </c>
      <c r="N95" s="7">
        <v>8789</v>
      </c>
      <c r="O95">
        <f>VLOOKUP(Table_sql2014a8.sandag.org_ws_FreewaySpeed[[#This Row],[LinkID]],Table_socioeca8.sandag.org_abm2_spd[[hwycov_id]:[speed_ev]],2,FALSE)</f>
        <v>62</v>
      </c>
      <c r="P95">
        <f>VLOOKUP(Table_sql2014a8.sandag.org_ws_FreewaySpeed[[#This Row],[LinkID]],Table_socioeca8.sandag.org_abm2_spd[[hwycov_id]:[speed_ev]],3,FALSE)</f>
        <v>48</v>
      </c>
      <c r="Q95">
        <f>VLOOKUP(Table_sql2014a8.sandag.org_ws_FreewaySpeed[[#This Row],[LinkID]],Table_socioeca8.sandag.org_abm2_spd[[hwycov_id]:[speed_ev]],4,FALSE)</f>
        <v>59</v>
      </c>
      <c r="R95">
        <f>VLOOKUP(Table_sql2014a8.sandag.org_ws_FreewaySpeed[[#This Row],[LinkID]],Table_socioeca8.sandag.org_abm2_spd[[hwycov_id]:[speed_ev]],5,FALSE)</f>
        <v>51</v>
      </c>
      <c r="S95">
        <f>VLOOKUP(Table_sql2014a8.sandag.org_ws_FreewaySpeed[[#This Row],[LinkID]],Table_socioeca8.sandag.org_abm2_spd[[hwycov_id]:[speed_ev]],6,FALSE)</f>
        <v>62</v>
      </c>
    </row>
    <row r="96" spans="5:19" x14ac:dyDescent="0.25">
      <c r="E96">
        <f t="shared" si="1"/>
        <v>376</v>
      </c>
      <c r="F96">
        <v>711</v>
      </c>
      <c r="G96">
        <f>IFERROR(VLOOKUP(Table_socioeca8.sandag.org_abm2_spd[[#This Row],[hwycov_id]],[1]hwy_speed!$B$2:$G$1648,2,FALSE),0)</f>
        <v>58</v>
      </c>
      <c r="H96">
        <f>IFERROR(VLOOKUP(Table_socioeca8.sandag.org_abm2_spd[[#This Row],[hwycov_id]],[1]hwy_speed!$B$2:$G$1648,3,FALSE),0)</f>
        <v>48</v>
      </c>
      <c r="I96">
        <f>IFERROR(VLOOKUP(Table_socioeca8.sandag.org_abm2_spd[[#This Row],[hwycov_id]],[1]hwy_speed!$B$2:$G$1648,4,FALSE),0)</f>
        <v>55</v>
      </c>
      <c r="J96">
        <f>IFERROR(VLOOKUP(Table_socioeca8.sandag.org_abm2_spd[[#This Row],[hwycov_id]],[1]hwy_speed!$B$2:$G$1648,5,FALSE),0)</f>
        <v>56</v>
      </c>
      <c r="K96">
        <f>IFERROR(VLOOKUP(Table_socioeca8.sandag.org_abm2_spd[[#This Row],[hwycov_id]],[1]hwy_speed!$B$2:$G$1648,6,FALSE),0)</f>
        <v>58</v>
      </c>
      <c r="M96">
        <f>Table_socioeca8.sandag.org_abm2_spd[[#This Row],[scenario_id]]</f>
        <v>376</v>
      </c>
      <c r="N96" s="7">
        <v>8797</v>
      </c>
      <c r="O96">
        <f>VLOOKUP(Table_sql2014a8.sandag.org_ws_FreewaySpeed[[#This Row],[LinkID]],Table_socioeca8.sandag.org_abm2_spd[[hwycov_id]:[speed_ev]],2,FALSE)</f>
        <v>62</v>
      </c>
      <c r="P96">
        <f>VLOOKUP(Table_sql2014a8.sandag.org_ws_FreewaySpeed[[#This Row],[LinkID]],Table_socioeca8.sandag.org_abm2_spd[[hwycov_id]:[speed_ev]],3,FALSE)</f>
        <v>52</v>
      </c>
      <c r="Q96">
        <f>VLOOKUP(Table_sql2014a8.sandag.org_ws_FreewaySpeed[[#This Row],[LinkID]],Table_socioeca8.sandag.org_abm2_spd[[hwycov_id]:[speed_ev]],4,FALSE)</f>
        <v>58</v>
      </c>
      <c r="R96">
        <f>VLOOKUP(Table_sql2014a8.sandag.org_ws_FreewaySpeed[[#This Row],[LinkID]],Table_socioeca8.sandag.org_abm2_spd[[hwycov_id]:[speed_ev]],5,FALSE)</f>
        <v>56</v>
      </c>
      <c r="S96">
        <f>VLOOKUP(Table_sql2014a8.sandag.org_ws_FreewaySpeed[[#This Row],[LinkID]],Table_socioeca8.sandag.org_abm2_spd[[hwycov_id]:[speed_ev]],6,FALSE)</f>
        <v>62</v>
      </c>
    </row>
    <row r="97" spans="5:19" x14ac:dyDescent="0.25">
      <c r="E97">
        <f t="shared" si="1"/>
        <v>376</v>
      </c>
      <c r="F97">
        <v>716</v>
      </c>
      <c r="G97">
        <f>IFERROR(VLOOKUP(Table_socioeca8.sandag.org_abm2_spd[[#This Row],[hwycov_id]],[1]hwy_speed!$B$2:$G$1648,2,FALSE),0)</f>
        <v>57</v>
      </c>
      <c r="H97">
        <f>IFERROR(VLOOKUP(Table_socioeca8.sandag.org_abm2_spd[[#This Row],[hwycov_id]],[1]hwy_speed!$B$2:$G$1648,3,FALSE),0)</f>
        <v>47</v>
      </c>
      <c r="I97">
        <f>IFERROR(VLOOKUP(Table_socioeca8.sandag.org_abm2_spd[[#This Row],[hwycov_id]],[1]hwy_speed!$B$2:$G$1648,4,FALSE),0)</f>
        <v>55</v>
      </c>
      <c r="J97">
        <f>IFERROR(VLOOKUP(Table_socioeca8.sandag.org_abm2_spd[[#This Row],[hwycov_id]],[1]hwy_speed!$B$2:$G$1648,5,FALSE),0)</f>
        <v>56</v>
      </c>
      <c r="K97">
        <f>IFERROR(VLOOKUP(Table_socioeca8.sandag.org_abm2_spd[[#This Row],[hwycov_id]],[1]hwy_speed!$B$2:$G$1648,6,FALSE),0)</f>
        <v>57</v>
      </c>
      <c r="M97">
        <f>Table_socioeca8.sandag.org_abm2_spd[[#This Row],[scenario_id]]</f>
        <v>376</v>
      </c>
      <c r="N97" s="7">
        <v>8802</v>
      </c>
      <c r="O97">
        <f>VLOOKUP(Table_sql2014a8.sandag.org_ws_FreewaySpeed[[#This Row],[LinkID]],Table_socioeca8.sandag.org_abm2_spd[[hwycov_id]:[speed_ev]],2,FALSE)</f>
        <v>53</v>
      </c>
      <c r="P97">
        <f>VLOOKUP(Table_sql2014a8.sandag.org_ws_FreewaySpeed[[#This Row],[LinkID]],Table_socioeca8.sandag.org_abm2_spd[[hwycov_id]:[speed_ev]],3,FALSE)</f>
        <v>43</v>
      </c>
      <c r="Q97">
        <f>VLOOKUP(Table_sql2014a8.sandag.org_ws_FreewaySpeed[[#This Row],[LinkID]],Table_socioeca8.sandag.org_abm2_spd[[hwycov_id]:[speed_ev]],4,FALSE)</f>
        <v>53</v>
      </c>
      <c r="R97">
        <f>VLOOKUP(Table_sql2014a8.sandag.org_ws_FreewaySpeed[[#This Row],[LinkID]],Table_socioeca8.sandag.org_abm2_spd[[hwycov_id]:[speed_ev]],5,FALSE)</f>
        <v>50</v>
      </c>
      <c r="S97">
        <f>VLOOKUP(Table_sql2014a8.sandag.org_ws_FreewaySpeed[[#This Row],[LinkID]],Table_socioeca8.sandag.org_abm2_spd[[hwycov_id]:[speed_ev]],6,FALSE)</f>
        <v>53</v>
      </c>
    </row>
    <row r="98" spans="5:19" x14ac:dyDescent="0.25">
      <c r="E98">
        <f t="shared" si="1"/>
        <v>376</v>
      </c>
      <c r="F98">
        <v>717</v>
      </c>
      <c r="G98">
        <f>IFERROR(VLOOKUP(Table_socioeca8.sandag.org_abm2_spd[[#This Row],[hwycov_id]],[1]hwy_speed!$B$2:$G$1648,2,FALSE),0)</f>
        <v>58</v>
      </c>
      <c r="H98">
        <f>IFERROR(VLOOKUP(Table_socioeca8.sandag.org_abm2_spd[[#This Row],[hwycov_id]],[1]hwy_speed!$B$2:$G$1648,3,FALSE),0)</f>
        <v>35</v>
      </c>
      <c r="I98">
        <f>IFERROR(VLOOKUP(Table_socioeca8.sandag.org_abm2_spd[[#This Row],[hwycov_id]],[1]hwy_speed!$B$2:$G$1648,4,FALSE),0)</f>
        <v>48</v>
      </c>
      <c r="J98">
        <f>IFERROR(VLOOKUP(Table_socioeca8.sandag.org_abm2_spd[[#This Row],[hwycov_id]],[1]hwy_speed!$B$2:$G$1648,5,FALSE),0)</f>
        <v>52</v>
      </c>
      <c r="K98">
        <f>IFERROR(VLOOKUP(Table_socioeca8.sandag.org_abm2_spd[[#This Row],[hwycov_id]],[1]hwy_speed!$B$2:$G$1648,6,FALSE),0)</f>
        <v>58</v>
      </c>
      <c r="M98">
        <f>Table_socioeca8.sandag.org_abm2_spd[[#This Row],[scenario_id]]</f>
        <v>376</v>
      </c>
      <c r="N98" s="7">
        <v>8807</v>
      </c>
      <c r="O98">
        <f>VLOOKUP(Table_sql2014a8.sandag.org_ws_FreewaySpeed[[#This Row],[LinkID]],Table_socioeca8.sandag.org_abm2_spd[[hwycov_id]:[speed_ev]],2,FALSE)</f>
        <v>58</v>
      </c>
      <c r="P98">
        <f>VLOOKUP(Table_sql2014a8.sandag.org_ws_FreewaySpeed[[#This Row],[LinkID]],Table_socioeca8.sandag.org_abm2_spd[[hwycov_id]:[speed_ev]],3,FALSE)</f>
        <v>52</v>
      </c>
      <c r="Q98">
        <f>VLOOKUP(Table_sql2014a8.sandag.org_ws_FreewaySpeed[[#This Row],[LinkID]],Table_socioeca8.sandag.org_abm2_spd[[hwycov_id]:[speed_ev]],4,FALSE)</f>
        <v>51</v>
      </c>
      <c r="R98">
        <f>VLOOKUP(Table_sql2014a8.sandag.org_ws_FreewaySpeed[[#This Row],[LinkID]],Table_socioeca8.sandag.org_abm2_spd[[hwycov_id]:[speed_ev]],5,FALSE)</f>
        <v>37</v>
      </c>
      <c r="S98">
        <f>VLOOKUP(Table_sql2014a8.sandag.org_ws_FreewaySpeed[[#This Row],[LinkID]],Table_socioeca8.sandag.org_abm2_spd[[hwycov_id]:[speed_ev]],6,FALSE)</f>
        <v>58</v>
      </c>
    </row>
    <row r="99" spans="5:19" x14ac:dyDescent="0.25">
      <c r="E99">
        <f t="shared" si="1"/>
        <v>376</v>
      </c>
      <c r="F99">
        <v>720</v>
      </c>
      <c r="G99">
        <f>IFERROR(VLOOKUP(Table_socioeca8.sandag.org_abm2_spd[[#This Row],[hwycov_id]],[1]hwy_speed!$B$2:$G$1648,2,FALSE),0)</f>
        <v>58</v>
      </c>
      <c r="H99">
        <f>IFERROR(VLOOKUP(Table_socioeca8.sandag.org_abm2_spd[[#This Row],[hwycov_id]],[1]hwy_speed!$B$2:$G$1648,3,FALSE),0)</f>
        <v>33</v>
      </c>
      <c r="I99">
        <f>IFERROR(VLOOKUP(Table_socioeca8.sandag.org_abm2_spd[[#This Row],[hwycov_id]],[1]hwy_speed!$B$2:$G$1648,4,FALSE),0)</f>
        <v>46</v>
      </c>
      <c r="J99">
        <f>IFERROR(VLOOKUP(Table_socioeca8.sandag.org_abm2_spd[[#This Row],[hwycov_id]],[1]hwy_speed!$B$2:$G$1648,5,FALSE),0)</f>
        <v>52</v>
      </c>
      <c r="K99">
        <f>IFERROR(VLOOKUP(Table_socioeca8.sandag.org_abm2_spd[[#This Row],[hwycov_id]],[1]hwy_speed!$B$2:$G$1648,6,FALSE),0)</f>
        <v>58</v>
      </c>
      <c r="M99">
        <f>Table_socioeca8.sandag.org_abm2_spd[[#This Row],[scenario_id]]</f>
        <v>376</v>
      </c>
      <c r="N99" s="7">
        <v>8808</v>
      </c>
      <c r="O99">
        <f>VLOOKUP(Table_sql2014a8.sandag.org_ws_FreewaySpeed[[#This Row],[LinkID]],Table_socioeca8.sandag.org_abm2_spd[[hwycov_id]:[speed_ev]],2,FALSE)</f>
        <v>57</v>
      </c>
      <c r="P99">
        <f>VLOOKUP(Table_sql2014a8.sandag.org_ws_FreewaySpeed[[#This Row],[LinkID]],Table_socioeca8.sandag.org_abm2_spd[[hwycov_id]:[speed_ev]],3,FALSE)</f>
        <v>38</v>
      </c>
      <c r="Q99">
        <f>VLOOKUP(Table_sql2014a8.sandag.org_ws_FreewaySpeed[[#This Row],[LinkID]],Table_socioeca8.sandag.org_abm2_spd[[hwycov_id]:[speed_ev]],4,FALSE)</f>
        <v>53</v>
      </c>
      <c r="R99">
        <f>VLOOKUP(Table_sql2014a8.sandag.org_ws_FreewaySpeed[[#This Row],[LinkID]],Table_socioeca8.sandag.org_abm2_spd[[hwycov_id]:[speed_ev]],5,FALSE)</f>
        <v>54</v>
      </c>
      <c r="S99">
        <f>VLOOKUP(Table_sql2014a8.sandag.org_ws_FreewaySpeed[[#This Row],[LinkID]],Table_socioeca8.sandag.org_abm2_spd[[hwycov_id]:[speed_ev]],6,FALSE)</f>
        <v>58</v>
      </c>
    </row>
    <row r="100" spans="5:19" x14ac:dyDescent="0.25">
      <c r="E100">
        <f t="shared" si="1"/>
        <v>376</v>
      </c>
      <c r="F100">
        <v>721</v>
      </c>
      <c r="G100">
        <f>IFERROR(VLOOKUP(Table_socioeca8.sandag.org_abm2_spd[[#This Row],[hwycov_id]],[1]hwy_speed!$B$2:$G$1648,2,FALSE),0)</f>
        <v>58</v>
      </c>
      <c r="H100">
        <f>IFERROR(VLOOKUP(Table_socioeca8.sandag.org_abm2_spd[[#This Row],[hwycov_id]],[1]hwy_speed!$B$2:$G$1648,3,FALSE),0)</f>
        <v>40</v>
      </c>
      <c r="I100">
        <f>IFERROR(VLOOKUP(Table_socioeca8.sandag.org_abm2_spd[[#This Row],[hwycov_id]],[1]hwy_speed!$B$2:$G$1648,4,FALSE),0)</f>
        <v>27</v>
      </c>
      <c r="J100">
        <f>IFERROR(VLOOKUP(Table_socioeca8.sandag.org_abm2_spd[[#This Row],[hwycov_id]],[1]hwy_speed!$B$2:$G$1648,5,FALSE),0)</f>
        <v>22</v>
      </c>
      <c r="K100">
        <f>IFERROR(VLOOKUP(Table_socioeca8.sandag.org_abm2_spd[[#This Row],[hwycov_id]],[1]hwy_speed!$B$2:$G$1648,6,FALSE),0)</f>
        <v>58</v>
      </c>
      <c r="M100">
        <f>Table_socioeca8.sandag.org_abm2_spd[[#This Row],[scenario_id]]</f>
        <v>376</v>
      </c>
      <c r="N100" s="7">
        <v>8809</v>
      </c>
      <c r="O100">
        <f>VLOOKUP(Table_sql2014a8.sandag.org_ws_FreewaySpeed[[#This Row],[LinkID]],Table_socioeca8.sandag.org_abm2_spd[[hwycov_id]:[speed_ev]],2,FALSE)</f>
        <v>58</v>
      </c>
      <c r="P100">
        <f>VLOOKUP(Table_sql2014a8.sandag.org_ws_FreewaySpeed[[#This Row],[LinkID]],Table_socioeca8.sandag.org_abm2_spd[[hwycov_id]:[speed_ev]],3,FALSE)</f>
        <v>56</v>
      </c>
      <c r="Q100">
        <f>VLOOKUP(Table_sql2014a8.sandag.org_ws_FreewaySpeed[[#This Row],[LinkID]],Table_socioeca8.sandag.org_abm2_spd[[hwycov_id]:[speed_ev]],4,FALSE)</f>
        <v>57</v>
      </c>
      <c r="R100">
        <f>VLOOKUP(Table_sql2014a8.sandag.org_ws_FreewaySpeed[[#This Row],[LinkID]],Table_socioeca8.sandag.org_abm2_spd[[hwycov_id]:[speed_ev]],5,FALSE)</f>
        <v>43</v>
      </c>
      <c r="S100">
        <f>VLOOKUP(Table_sql2014a8.sandag.org_ws_FreewaySpeed[[#This Row],[LinkID]],Table_socioeca8.sandag.org_abm2_spd[[hwycov_id]:[speed_ev]],6,FALSE)</f>
        <v>58</v>
      </c>
    </row>
    <row r="101" spans="5:19" x14ac:dyDescent="0.25">
      <c r="E101">
        <f t="shared" si="1"/>
        <v>376</v>
      </c>
      <c r="F101">
        <v>722</v>
      </c>
      <c r="G101">
        <f>IFERROR(VLOOKUP(Table_socioeca8.sandag.org_abm2_spd[[#This Row],[hwycov_id]],[1]hwy_speed!$B$2:$G$1648,2,FALSE),0)</f>
        <v>56</v>
      </c>
      <c r="H101">
        <f>IFERROR(VLOOKUP(Table_socioeca8.sandag.org_abm2_spd[[#This Row],[hwycov_id]],[1]hwy_speed!$B$2:$G$1648,3,FALSE),0)</f>
        <v>25</v>
      </c>
      <c r="I101">
        <f>IFERROR(VLOOKUP(Table_socioeca8.sandag.org_abm2_spd[[#This Row],[hwycov_id]],[1]hwy_speed!$B$2:$G$1648,4,FALSE),0)</f>
        <v>48</v>
      </c>
      <c r="J101">
        <f>IFERROR(VLOOKUP(Table_socioeca8.sandag.org_abm2_spd[[#This Row],[hwycov_id]],[1]hwy_speed!$B$2:$G$1648,5,FALSE),0)</f>
        <v>48</v>
      </c>
      <c r="K101">
        <f>IFERROR(VLOOKUP(Table_socioeca8.sandag.org_abm2_spd[[#This Row],[hwycov_id]],[1]hwy_speed!$B$2:$G$1648,6,FALSE),0)</f>
        <v>58</v>
      </c>
      <c r="M101">
        <f>Table_socioeca8.sandag.org_abm2_spd[[#This Row],[scenario_id]]</f>
        <v>376</v>
      </c>
      <c r="N101" s="7">
        <v>8811</v>
      </c>
      <c r="O101">
        <f>VLOOKUP(Table_sql2014a8.sandag.org_ws_FreewaySpeed[[#This Row],[LinkID]],Table_socioeca8.sandag.org_abm2_spd[[hwycov_id]:[speed_ev]],2,FALSE)</f>
        <v>58</v>
      </c>
      <c r="P101">
        <f>VLOOKUP(Table_sql2014a8.sandag.org_ws_FreewaySpeed[[#This Row],[LinkID]],Table_socioeca8.sandag.org_abm2_spd[[hwycov_id]:[speed_ev]],3,FALSE)</f>
        <v>47</v>
      </c>
      <c r="Q101">
        <f>VLOOKUP(Table_sql2014a8.sandag.org_ws_FreewaySpeed[[#This Row],[LinkID]],Table_socioeca8.sandag.org_abm2_spd[[hwycov_id]:[speed_ev]],4,FALSE)</f>
        <v>57</v>
      </c>
      <c r="R101">
        <f>VLOOKUP(Table_sql2014a8.sandag.org_ws_FreewaySpeed[[#This Row],[LinkID]],Table_socioeca8.sandag.org_abm2_spd[[hwycov_id]:[speed_ev]],5,FALSE)</f>
        <v>57</v>
      </c>
      <c r="S101">
        <f>VLOOKUP(Table_sql2014a8.sandag.org_ws_FreewaySpeed[[#This Row],[LinkID]],Table_socioeca8.sandag.org_abm2_spd[[hwycov_id]:[speed_ev]],6,FALSE)</f>
        <v>58</v>
      </c>
    </row>
    <row r="102" spans="5:19" x14ac:dyDescent="0.25">
      <c r="E102">
        <f t="shared" si="1"/>
        <v>376</v>
      </c>
      <c r="F102">
        <v>725</v>
      </c>
      <c r="G102">
        <f>IFERROR(VLOOKUP(Table_socioeca8.sandag.org_abm2_spd[[#This Row],[hwycov_id]],[1]hwy_speed!$B$2:$G$1648,2,FALSE),0)</f>
        <v>58</v>
      </c>
      <c r="H102">
        <f>IFERROR(VLOOKUP(Table_socioeca8.sandag.org_abm2_spd[[#This Row],[hwycov_id]],[1]hwy_speed!$B$2:$G$1648,3,FALSE),0)</f>
        <v>43</v>
      </c>
      <c r="I102">
        <f>IFERROR(VLOOKUP(Table_socioeca8.sandag.org_abm2_spd[[#This Row],[hwycov_id]],[1]hwy_speed!$B$2:$G$1648,4,FALSE),0)</f>
        <v>53</v>
      </c>
      <c r="J102">
        <f>IFERROR(VLOOKUP(Table_socioeca8.sandag.org_abm2_spd[[#This Row],[hwycov_id]],[1]hwy_speed!$B$2:$G$1648,5,FALSE),0)</f>
        <v>56</v>
      </c>
      <c r="K102">
        <f>IFERROR(VLOOKUP(Table_socioeca8.sandag.org_abm2_spd[[#This Row],[hwycov_id]],[1]hwy_speed!$B$2:$G$1648,6,FALSE),0)</f>
        <v>58</v>
      </c>
      <c r="M102">
        <f>Table_socioeca8.sandag.org_abm2_spd[[#This Row],[scenario_id]]</f>
        <v>376</v>
      </c>
      <c r="N102" s="7">
        <v>8812</v>
      </c>
      <c r="O102">
        <f>VLOOKUP(Table_sql2014a8.sandag.org_ws_FreewaySpeed[[#This Row],[LinkID]],Table_socioeca8.sandag.org_abm2_spd[[hwycov_id]:[speed_ev]],2,FALSE)</f>
        <v>58</v>
      </c>
      <c r="P102">
        <f>VLOOKUP(Table_sql2014a8.sandag.org_ws_FreewaySpeed[[#This Row],[LinkID]],Table_socioeca8.sandag.org_abm2_spd[[hwycov_id]:[speed_ev]],3,FALSE)</f>
        <v>57</v>
      </c>
      <c r="Q102">
        <f>VLOOKUP(Table_sql2014a8.sandag.org_ws_FreewaySpeed[[#This Row],[LinkID]],Table_socioeca8.sandag.org_abm2_spd[[hwycov_id]:[speed_ev]],4,FALSE)</f>
        <v>56</v>
      </c>
      <c r="R102">
        <f>VLOOKUP(Table_sql2014a8.sandag.org_ws_FreewaySpeed[[#This Row],[LinkID]],Table_socioeca8.sandag.org_abm2_spd[[hwycov_id]:[speed_ev]],5,FALSE)</f>
        <v>45</v>
      </c>
      <c r="S102">
        <f>VLOOKUP(Table_sql2014a8.sandag.org_ws_FreewaySpeed[[#This Row],[LinkID]],Table_socioeca8.sandag.org_abm2_spd[[hwycov_id]:[speed_ev]],6,FALSE)</f>
        <v>58</v>
      </c>
    </row>
    <row r="103" spans="5:19" x14ac:dyDescent="0.25">
      <c r="E103">
        <f t="shared" si="1"/>
        <v>376</v>
      </c>
      <c r="F103">
        <v>726</v>
      </c>
      <c r="G103">
        <f>IFERROR(VLOOKUP(Table_socioeca8.sandag.org_abm2_spd[[#This Row],[hwycov_id]],[1]hwy_speed!$B$2:$G$1648,2,FALSE),0)</f>
        <v>58</v>
      </c>
      <c r="H103">
        <f>IFERROR(VLOOKUP(Table_socioeca8.sandag.org_abm2_spd[[#This Row],[hwycov_id]],[1]hwy_speed!$B$2:$G$1648,3,FALSE),0)</f>
        <v>45</v>
      </c>
      <c r="I103">
        <f>IFERROR(VLOOKUP(Table_socioeca8.sandag.org_abm2_spd[[#This Row],[hwycov_id]],[1]hwy_speed!$B$2:$G$1648,4,FALSE),0)</f>
        <v>54</v>
      </c>
      <c r="J103">
        <f>IFERROR(VLOOKUP(Table_socioeca8.sandag.org_abm2_spd[[#This Row],[hwycov_id]],[1]hwy_speed!$B$2:$G$1648,5,FALSE),0)</f>
        <v>56</v>
      </c>
      <c r="K103">
        <f>IFERROR(VLOOKUP(Table_socioeca8.sandag.org_abm2_spd[[#This Row],[hwycov_id]],[1]hwy_speed!$B$2:$G$1648,6,FALSE),0)</f>
        <v>58</v>
      </c>
      <c r="M103">
        <f>Table_socioeca8.sandag.org_abm2_spd[[#This Row],[scenario_id]]</f>
        <v>376</v>
      </c>
      <c r="N103" s="7">
        <v>8813</v>
      </c>
      <c r="O103">
        <f>VLOOKUP(Table_sql2014a8.sandag.org_ws_FreewaySpeed[[#This Row],[LinkID]],Table_socioeca8.sandag.org_abm2_spd[[hwycov_id]:[speed_ev]],2,FALSE)</f>
        <v>58</v>
      </c>
      <c r="P103">
        <f>VLOOKUP(Table_sql2014a8.sandag.org_ws_FreewaySpeed[[#This Row],[LinkID]],Table_socioeca8.sandag.org_abm2_spd[[hwycov_id]:[speed_ev]],3,FALSE)</f>
        <v>56</v>
      </c>
      <c r="Q103">
        <f>VLOOKUP(Table_sql2014a8.sandag.org_ws_FreewaySpeed[[#This Row],[LinkID]],Table_socioeca8.sandag.org_abm2_spd[[hwycov_id]:[speed_ev]],4,FALSE)</f>
        <v>55</v>
      </c>
      <c r="R103">
        <f>VLOOKUP(Table_sql2014a8.sandag.org_ws_FreewaySpeed[[#This Row],[LinkID]],Table_socioeca8.sandag.org_abm2_spd[[hwycov_id]:[speed_ev]],5,FALSE)</f>
        <v>41</v>
      </c>
      <c r="S103">
        <f>VLOOKUP(Table_sql2014a8.sandag.org_ws_FreewaySpeed[[#This Row],[LinkID]],Table_socioeca8.sandag.org_abm2_spd[[hwycov_id]:[speed_ev]],6,FALSE)</f>
        <v>58</v>
      </c>
    </row>
    <row r="104" spans="5:19" x14ac:dyDescent="0.25">
      <c r="E104">
        <f t="shared" si="1"/>
        <v>376</v>
      </c>
      <c r="F104">
        <v>727</v>
      </c>
      <c r="G104">
        <f>IFERROR(VLOOKUP(Table_socioeca8.sandag.org_abm2_spd[[#This Row],[hwycov_id]],[1]hwy_speed!$B$2:$G$1648,2,FALSE),0)</f>
        <v>57</v>
      </c>
      <c r="H104">
        <f>IFERROR(VLOOKUP(Table_socioeca8.sandag.org_abm2_spd[[#This Row],[hwycov_id]],[1]hwy_speed!$B$2:$G$1648,3,FALSE),0)</f>
        <v>46</v>
      </c>
      <c r="I104">
        <f>IFERROR(VLOOKUP(Table_socioeca8.sandag.org_abm2_spd[[#This Row],[hwycov_id]],[1]hwy_speed!$B$2:$G$1648,4,FALSE),0)</f>
        <v>54</v>
      </c>
      <c r="J104">
        <f>IFERROR(VLOOKUP(Table_socioeca8.sandag.org_abm2_spd[[#This Row],[hwycov_id]],[1]hwy_speed!$B$2:$G$1648,5,FALSE),0)</f>
        <v>56</v>
      </c>
      <c r="K104">
        <f>IFERROR(VLOOKUP(Table_socioeca8.sandag.org_abm2_spd[[#This Row],[hwycov_id]],[1]hwy_speed!$B$2:$G$1648,6,FALSE),0)</f>
        <v>58</v>
      </c>
      <c r="M104">
        <f>Table_socioeca8.sandag.org_abm2_spd[[#This Row],[scenario_id]]</f>
        <v>376</v>
      </c>
      <c r="N104" s="7">
        <v>8817</v>
      </c>
      <c r="O104">
        <f>VLOOKUP(Table_sql2014a8.sandag.org_ws_FreewaySpeed[[#This Row],[LinkID]],Table_socioeca8.sandag.org_abm2_spd[[hwycov_id]:[speed_ev]],2,FALSE)</f>
        <v>58</v>
      </c>
      <c r="P104">
        <f>VLOOKUP(Table_sql2014a8.sandag.org_ws_FreewaySpeed[[#This Row],[LinkID]],Table_socioeca8.sandag.org_abm2_spd[[hwycov_id]:[speed_ev]],3,FALSE)</f>
        <v>49</v>
      </c>
      <c r="Q104">
        <f>VLOOKUP(Table_sql2014a8.sandag.org_ws_FreewaySpeed[[#This Row],[LinkID]],Table_socioeca8.sandag.org_abm2_spd[[hwycov_id]:[speed_ev]],4,FALSE)</f>
        <v>56</v>
      </c>
      <c r="R104">
        <f>VLOOKUP(Table_sql2014a8.sandag.org_ws_FreewaySpeed[[#This Row],[LinkID]],Table_socioeca8.sandag.org_abm2_spd[[hwycov_id]:[speed_ev]],5,FALSE)</f>
        <v>52</v>
      </c>
      <c r="S104">
        <f>VLOOKUP(Table_sql2014a8.sandag.org_ws_FreewaySpeed[[#This Row],[LinkID]],Table_socioeca8.sandag.org_abm2_spd[[hwycov_id]:[speed_ev]],6,FALSE)</f>
        <v>58</v>
      </c>
    </row>
    <row r="105" spans="5:19" x14ac:dyDescent="0.25">
      <c r="E105">
        <f t="shared" si="1"/>
        <v>376</v>
      </c>
      <c r="F105">
        <v>728</v>
      </c>
      <c r="G105">
        <f>IFERROR(VLOOKUP(Table_socioeca8.sandag.org_abm2_spd[[#This Row],[hwycov_id]],[1]hwy_speed!$B$2:$G$1648,2,FALSE),0)</f>
        <v>58</v>
      </c>
      <c r="H105">
        <f>IFERROR(VLOOKUP(Table_socioeca8.sandag.org_abm2_spd[[#This Row],[hwycov_id]],[1]hwy_speed!$B$2:$G$1648,3,FALSE),0)</f>
        <v>39</v>
      </c>
      <c r="I105">
        <f>IFERROR(VLOOKUP(Table_socioeca8.sandag.org_abm2_spd[[#This Row],[hwycov_id]],[1]hwy_speed!$B$2:$G$1648,4,FALSE),0)</f>
        <v>53</v>
      </c>
      <c r="J105">
        <f>IFERROR(VLOOKUP(Table_socioeca8.sandag.org_abm2_spd[[#This Row],[hwycov_id]],[1]hwy_speed!$B$2:$G$1648,5,FALSE),0)</f>
        <v>54</v>
      </c>
      <c r="K105">
        <f>IFERROR(VLOOKUP(Table_socioeca8.sandag.org_abm2_spd[[#This Row],[hwycov_id]],[1]hwy_speed!$B$2:$G$1648,6,FALSE),0)</f>
        <v>58</v>
      </c>
      <c r="M105">
        <f>Table_socioeca8.sandag.org_abm2_spd[[#This Row],[scenario_id]]</f>
        <v>376</v>
      </c>
      <c r="N105" s="7">
        <v>8821</v>
      </c>
      <c r="O105">
        <f>VLOOKUP(Table_sql2014a8.sandag.org_ws_FreewaySpeed[[#This Row],[LinkID]],Table_socioeca8.sandag.org_abm2_spd[[hwycov_id]:[speed_ev]],2,FALSE)</f>
        <v>57</v>
      </c>
      <c r="P105">
        <f>VLOOKUP(Table_sql2014a8.sandag.org_ws_FreewaySpeed[[#This Row],[LinkID]],Table_socioeca8.sandag.org_abm2_spd[[hwycov_id]:[speed_ev]],3,FALSE)</f>
        <v>54</v>
      </c>
      <c r="Q105">
        <f>VLOOKUP(Table_sql2014a8.sandag.org_ws_FreewaySpeed[[#This Row],[LinkID]],Table_socioeca8.sandag.org_abm2_spd[[hwycov_id]:[speed_ev]],4,FALSE)</f>
        <v>57</v>
      </c>
      <c r="R105">
        <f>VLOOKUP(Table_sql2014a8.sandag.org_ws_FreewaySpeed[[#This Row],[LinkID]],Table_socioeca8.sandag.org_abm2_spd[[hwycov_id]:[speed_ev]],5,FALSE)</f>
        <v>51</v>
      </c>
      <c r="S105">
        <f>VLOOKUP(Table_sql2014a8.sandag.org_ws_FreewaySpeed[[#This Row],[LinkID]],Table_socioeca8.sandag.org_abm2_spd[[hwycov_id]:[speed_ev]],6,FALSE)</f>
        <v>57</v>
      </c>
    </row>
    <row r="106" spans="5:19" x14ac:dyDescent="0.25">
      <c r="E106">
        <f t="shared" si="1"/>
        <v>376</v>
      </c>
      <c r="F106">
        <v>729</v>
      </c>
      <c r="G106">
        <f>IFERROR(VLOOKUP(Table_socioeca8.sandag.org_abm2_spd[[#This Row],[hwycov_id]],[1]hwy_speed!$B$2:$G$1648,2,FALSE),0)</f>
        <v>50</v>
      </c>
      <c r="H106">
        <f>IFERROR(VLOOKUP(Table_socioeca8.sandag.org_abm2_spd[[#This Row],[hwycov_id]],[1]hwy_speed!$B$2:$G$1648,3,FALSE),0)</f>
        <v>32</v>
      </c>
      <c r="I106">
        <f>IFERROR(VLOOKUP(Table_socioeca8.sandag.org_abm2_spd[[#This Row],[hwycov_id]],[1]hwy_speed!$B$2:$G$1648,4,FALSE),0)</f>
        <v>49</v>
      </c>
      <c r="J106">
        <f>IFERROR(VLOOKUP(Table_socioeca8.sandag.org_abm2_spd[[#This Row],[hwycov_id]],[1]hwy_speed!$B$2:$G$1648,5,FALSE),0)</f>
        <v>49</v>
      </c>
      <c r="K106">
        <f>IFERROR(VLOOKUP(Table_socioeca8.sandag.org_abm2_spd[[#This Row],[hwycov_id]],[1]hwy_speed!$B$2:$G$1648,6,FALSE),0)</f>
        <v>50</v>
      </c>
      <c r="M106">
        <f>Table_socioeca8.sandag.org_abm2_spd[[#This Row],[scenario_id]]</f>
        <v>376</v>
      </c>
      <c r="N106" s="7">
        <v>8823</v>
      </c>
      <c r="O106">
        <f>VLOOKUP(Table_sql2014a8.sandag.org_ws_FreewaySpeed[[#This Row],[LinkID]],Table_socioeca8.sandag.org_abm2_spd[[hwycov_id]:[speed_ev]],2,FALSE)</f>
        <v>62</v>
      </c>
      <c r="P106">
        <f>VLOOKUP(Table_sql2014a8.sandag.org_ws_FreewaySpeed[[#This Row],[LinkID]],Table_socioeca8.sandag.org_abm2_spd[[hwycov_id]:[speed_ev]],3,FALSE)</f>
        <v>58</v>
      </c>
      <c r="Q106">
        <f>VLOOKUP(Table_sql2014a8.sandag.org_ws_FreewaySpeed[[#This Row],[LinkID]],Table_socioeca8.sandag.org_abm2_spd[[hwycov_id]:[speed_ev]],4,FALSE)</f>
        <v>62</v>
      </c>
      <c r="R106">
        <f>VLOOKUP(Table_sql2014a8.sandag.org_ws_FreewaySpeed[[#This Row],[LinkID]],Table_socioeca8.sandag.org_abm2_spd[[hwycov_id]:[speed_ev]],5,FALSE)</f>
        <v>61</v>
      </c>
      <c r="S106">
        <f>VLOOKUP(Table_sql2014a8.sandag.org_ws_FreewaySpeed[[#This Row],[LinkID]],Table_socioeca8.sandag.org_abm2_spd[[hwycov_id]:[speed_ev]],6,FALSE)</f>
        <v>62</v>
      </c>
    </row>
    <row r="107" spans="5:19" x14ac:dyDescent="0.25">
      <c r="E107">
        <f t="shared" si="1"/>
        <v>376</v>
      </c>
      <c r="F107">
        <v>730</v>
      </c>
      <c r="G107">
        <f>IFERROR(VLOOKUP(Table_socioeca8.sandag.org_abm2_spd[[#This Row],[hwycov_id]],[1]hwy_speed!$B$2:$G$1648,2,FALSE),0)</f>
        <v>56</v>
      </c>
      <c r="H107">
        <f>IFERROR(VLOOKUP(Table_socioeca8.sandag.org_abm2_spd[[#This Row],[hwycov_id]],[1]hwy_speed!$B$2:$G$1648,3,FALSE),0)</f>
        <v>33</v>
      </c>
      <c r="I107">
        <f>IFERROR(VLOOKUP(Table_socioeca8.sandag.org_abm2_spd[[#This Row],[hwycov_id]],[1]hwy_speed!$B$2:$G$1648,4,FALSE),0)</f>
        <v>55</v>
      </c>
      <c r="J107">
        <f>IFERROR(VLOOKUP(Table_socioeca8.sandag.org_abm2_spd[[#This Row],[hwycov_id]],[1]hwy_speed!$B$2:$G$1648,5,FALSE),0)</f>
        <v>54</v>
      </c>
      <c r="K107">
        <f>IFERROR(VLOOKUP(Table_socioeca8.sandag.org_abm2_spd[[#This Row],[hwycov_id]],[1]hwy_speed!$B$2:$G$1648,6,FALSE),0)</f>
        <v>56</v>
      </c>
      <c r="M107">
        <f>Table_socioeca8.sandag.org_abm2_spd[[#This Row],[scenario_id]]</f>
        <v>376</v>
      </c>
      <c r="N107" s="7">
        <v>8826</v>
      </c>
      <c r="O107">
        <f>VLOOKUP(Table_sql2014a8.sandag.org_ws_FreewaySpeed[[#This Row],[LinkID]],Table_socioeca8.sandag.org_abm2_spd[[hwycov_id]:[speed_ev]],2,FALSE)</f>
        <v>57</v>
      </c>
      <c r="P107">
        <f>VLOOKUP(Table_sql2014a8.sandag.org_ws_FreewaySpeed[[#This Row],[LinkID]],Table_socioeca8.sandag.org_abm2_spd[[hwycov_id]:[speed_ev]],3,FALSE)</f>
        <v>51</v>
      </c>
      <c r="Q107">
        <f>VLOOKUP(Table_sql2014a8.sandag.org_ws_FreewaySpeed[[#This Row],[LinkID]],Table_socioeca8.sandag.org_abm2_spd[[hwycov_id]:[speed_ev]],4,FALSE)</f>
        <v>57</v>
      </c>
      <c r="R107">
        <f>VLOOKUP(Table_sql2014a8.sandag.org_ws_FreewaySpeed[[#This Row],[LinkID]],Table_socioeca8.sandag.org_abm2_spd[[hwycov_id]:[speed_ev]],5,FALSE)</f>
        <v>55</v>
      </c>
      <c r="S107">
        <f>VLOOKUP(Table_sql2014a8.sandag.org_ws_FreewaySpeed[[#This Row],[LinkID]],Table_socioeca8.sandag.org_abm2_spd[[hwycov_id]:[speed_ev]],6,FALSE)</f>
        <v>57</v>
      </c>
    </row>
    <row r="108" spans="5:19" x14ac:dyDescent="0.25">
      <c r="E108">
        <f t="shared" si="1"/>
        <v>376</v>
      </c>
      <c r="F108">
        <v>733</v>
      </c>
      <c r="G108">
        <f>IFERROR(VLOOKUP(Table_socioeca8.sandag.org_abm2_spd[[#This Row],[hwycov_id]],[1]hwy_speed!$B$2:$G$1648,2,FALSE),0)</f>
        <v>57</v>
      </c>
      <c r="H108">
        <f>IFERROR(VLOOKUP(Table_socioeca8.sandag.org_abm2_spd[[#This Row],[hwycov_id]],[1]hwy_speed!$B$2:$G$1648,3,FALSE),0)</f>
        <v>33</v>
      </c>
      <c r="I108">
        <f>IFERROR(VLOOKUP(Table_socioeca8.sandag.org_abm2_spd[[#This Row],[hwycov_id]],[1]hwy_speed!$B$2:$G$1648,4,FALSE),0)</f>
        <v>56</v>
      </c>
      <c r="J108">
        <f>IFERROR(VLOOKUP(Table_socioeca8.sandag.org_abm2_spd[[#This Row],[hwycov_id]],[1]hwy_speed!$B$2:$G$1648,5,FALSE),0)</f>
        <v>56</v>
      </c>
      <c r="K108">
        <f>IFERROR(VLOOKUP(Table_socioeca8.sandag.org_abm2_spd[[#This Row],[hwycov_id]],[1]hwy_speed!$B$2:$G$1648,6,FALSE),0)</f>
        <v>57</v>
      </c>
      <c r="M108">
        <f>Table_socioeca8.sandag.org_abm2_spd[[#This Row],[scenario_id]]</f>
        <v>376</v>
      </c>
      <c r="N108" s="7">
        <v>8829</v>
      </c>
      <c r="O108">
        <f>VLOOKUP(Table_sql2014a8.sandag.org_ws_FreewaySpeed[[#This Row],[LinkID]],Table_socioeca8.sandag.org_abm2_spd[[hwycov_id]:[speed_ev]],2,FALSE)</f>
        <v>58</v>
      </c>
      <c r="P108">
        <f>VLOOKUP(Table_sql2014a8.sandag.org_ws_FreewaySpeed[[#This Row],[LinkID]],Table_socioeca8.sandag.org_abm2_spd[[hwycov_id]:[speed_ev]],3,FALSE)</f>
        <v>51</v>
      </c>
      <c r="Q108">
        <f>VLOOKUP(Table_sql2014a8.sandag.org_ws_FreewaySpeed[[#This Row],[LinkID]],Table_socioeca8.sandag.org_abm2_spd[[hwycov_id]:[speed_ev]],4,FALSE)</f>
        <v>52</v>
      </c>
      <c r="R108">
        <f>VLOOKUP(Table_sql2014a8.sandag.org_ws_FreewaySpeed[[#This Row],[LinkID]],Table_socioeca8.sandag.org_abm2_spd[[hwycov_id]:[speed_ev]],5,FALSE)</f>
        <v>49</v>
      </c>
      <c r="S108">
        <f>VLOOKUP(Table_sql2014a8.sandag.org_ws_FreewaySpeed[[#This Row],[LinkID]],Table_socioeca8.sandag.org_abm2_spd[[hwycov_id]:[speed_ev]],6,FALSE)</f>
        <v>58</v>
      </c>
    </row>
    <row r="109" spans="5:19" x14ac:dyDescent="0.25">
      <c r="E109">
        <f t="shared" si="1"/>
        <v>376</v>
      </c>
      <c r="F109">
        <v>734</v>
      </c>
      <c r="G109">
        <f>IFERROR(VLOOKUP(Table_socioeca8.sandag.org_abm2_spd[[#This Row],[hwycov_id]],[1]hwy_speed!$B$2:$G$1648,2,FALSE),0)</f>
        <v>58</v>
      </c>
      <c r="H109">
        <f>IFERROR(VLOOKUP(Table_socioeca8.sandag.org_abm2_spd[[#This Row],[hwycov_id]],[1]hwy_speed!$B$2:$G$1648,3,FALSE),0)</f>
        <v>54</v>
      </c>
      <c r="I109">
        <f>IFERROR(VLOOKUP(Table_socioeca8.sandag.org_abm2_spd[[#This Row],[hwycov_id]],[1]hwy_speed!$B$2:$G$1648,4,FALSE),0)</f>
        <v>54</v>
      </c>
      <c r="J109">
        <f>IFERROR(VLOOKUP(Table_socioeca8.sandag.org_abm2_spd[[#This Row],[hwycov_id]],[1]hwy_speed!$B$2:$G$1648,5,FALSE),0)</f>
        <v>41</v>
      </c>
      <c r="K109">
        <f>IFERROR(VLOOKUP(Table_socioeca8.sandag.org_abm2_spd[[#This Row],[hwycov_id]],[1]hwy_speed!$B$2:$G$1648,6,FALSE),0)</f>
        <v>58</v>
      </c>
      <c r="M109">
        <f>Table_socioeca8.sandag.org_abm2_spd[[#This Row],[scenario_id]]</f>
        <v>376</v>
      </c>
      <c r="N109" s="7">
        <v>8832</v>
      </c>
      <c r="O109">
        <f>VLOOKUP(Table_sql2014a8.sandag.org_ws_FreewaySpeed[[#This Row],[LinkID]],Table_socioeca8.sandag.org_abm2_spd[[hwycov_id]:[speed_ev]],2,FALSE)</f>
        <v>58</v>
      </c>
      <c r="P109">
        <f>VLOOKUP(Table_sql2014a8.sandag.org_ws_FreewaySpeed[[#This Row],[LinkID]],Table_socioeca8.sandag.org_abm2_spd[[hwycov_id]:[speed_ev]],3,FALSE)</f>
        <v>53</v>
      </c>
      <c r="Q109">
        <f>VLOOKUP(Table_sql2014a8.sandag.org_ws_FreewaySpeed[[#This Row],[LinkID]],Table_socioeca8.sandag.org_abm2_spd[[hwycov_id]:[speed_ev]],4,FALSE)</f>
        <v>55</v>
      </c>
      <c r="R109">
        <f>VLOOKUP(Table_sql2014a8.sandag.org_ws_FreewaySpeed[[#This Row],[LinkID]],Table_socioeca8.sandag.org_abm2_spd[[hwycov_id]:[speed_ev]],5,FALSE)</f>
        <v>53</v>
      </c>
      <c r="S109">
        <f>VLOOKUP(Table_sql2014a8.sandag.org_ws_FreewaySpeed[[#This Row],[LinkID]],Table_socioeca8.sandag.org_abm2_spd[[hwycov_id]:[speed_ev]],6,FALSE)</f>
        <v>58</v>
      </c>
    </row>
    <row r="110" spans="5:19" x14ac:dyDescent="0.25">
      <c r="E110">
        <f t="shared" si="1"/>
        <v>376</v>
      </c>
      <c r="F110">
        <v>735</v>
      </c>
      <c r="G110">
        <f>IFERROR(VLOOKUP(Table_socioeca8.sandag.org_abm2_spd[[#This Row],[hwycov_id]],[1]hwy_speed!$B$2:$G$1648,2,FALSE),0)</f>
        <v>58</v>
      </c>
      <c r="H110">
        <f>IFERROR(VLOOKUP(Table_socioeca8.sandag.org_abm2_spd[[#This Row],[hwycov_id]],[1]hwy_speed!$B$2:$G$1648,3,FALSE),0)</f>
        <v>41</v>
      </c>
      <c r="I110">
        <f>IFERROR(VLOOKUP(Table_socioeca8.sandag.org_abm2_spd[[#This Row],[hwycov_id]],[1]hwy_speed!$B$2:$G$1648,4,FALSE),0)</f>
        <v>54</v>
      </c>
      <c r="J110">
        <f>IFERROR(VLOOKUP(Table_socioeca8.sandag.org_abm2_spd[[#This Row],[hwycov_id]],[1]hwy_speed!$B$2:$G$1648,5,FALSE),0)</f>
        <v>56</v>
      </c>
      <c r="K110">
        <f>IFERROR(VLOOKUP(Table_socioeca8.sandag.org_abm2_spd[[#This Row],[hwycov_id]],[1]hwy_speed!$B$2:$G$1648,6,FALSE),0)</f>
        <v>58</v>
      </c>
      <c r="M110">
        <f>Table_socioeca8.sandag.org_abm2_spd[[#This Row],[scenario_id]]</f>
        <v>376</v>
      </c>
      <c r="N110" s="7">
        <v>8835</v>
      </c>
      <c r="O110">
        <f>VLOOKUP(Table_sql2014a8.sandag.org_ws_FreewaySpeed[[#This Row],[LinkID]],Table_socioeca8.sandag.org_abm2_spd[[hwycov_id]:[speed_ev]],2,FALSE)</f>
        <v>58</v>
      </c>
      <c r="P110">
        <f>VLOOKUP(Table_sql2014a8.sandag.org_ws_FreewaySpeed[[#This Row],[LinkID]],Table_socioeca8.sandag.org_abm2_spd[[hwycov_id]:[speed_ev]],3,FALSE)</f>
        <v>48</v>
      </c>
      <c r="Q110">
        <f>VLOOKUP(Table_sql2014a8.sandag.org_ws_FreewaySpeed[[#This Row],[LinkID]],Table_socioeca8.sandag.org_abm2_spd[[hwycov_id]:[speed_ev]],4,FALSE)</f>
        <v>46</v>
      </c>
      <c r="R110">
        <f>VLOOKUP(Table_sql2014a8.sandag.org_ws_FreewaySpeed[[#This Row],[LinkID]],Table_socioeca8.sandag.org_abm2_spd[[hwycov_id]:[speed_ev]],5,FALSE)</f>
        <v>45</v>
      </c>
      <c r="S110">
        <f>VLOOKUP(Table_sql2014a8.sandag.org_ws_FreewaySpeed[[#This Row],[LinkID]],Table_socioeca8.sandag.org_abm2_spd[[hwycov_id]:[speed_ev]],6,FALSE)</f>
        <v>58</v>
      </c>
    </row>
    <row r="111" spans="5:19" x14ac:dyDescent="0.25">
      <c r="E111">
        <f t="shared" si="1"/>
        <v>376</v>
      </c>
      <c r="F111">
        <v>738</v>
      </c>
      <c r="G111">
        <f>IFERROR(VLOOKUP(Table_socioeca8.sandag.org_abm2_spd[[#This Row],[hwycov_id]],[1]hwy_speed!$B$2:$G$1648,2,FALSE),0)</f>
        <v>57</v>
      </c>
      <c r="H111">
        <f>IFERROR(VLOOKUP(Table_socioeca8.sandag.org_abm2_spd[[#This Row],[hwycov_id]],[1]hwy_speed!$B$2:$G$1648,3,FALSE),0)</f>
        <v>41</v>
      </c>
      <c r="I111">
        <f>IFERROR(VLOOKUP(Table_socioeca8.sandag.org_abm2_spd[[#This Row],[hwycov_id]],[1]hwy_speed!$B$2:$G$1648,4,FALSE),0)</f>
        <v>57</v>
      </c>
      <c r="J111">
        <f>IFERROR(VLOOKUP(Table_socioeca8.sandag.org_abm2_spd[[#This Row],[hwycov_id]],[1]hwy_speed!$B$2:$G$1648,5,FALSE),0)</f>
        <v>57</v>
      </c>
      <c r="K111">
        <f>IFERROR(VLOOKUP(Table_socioeca8.sandag.org_abm2_spd[[#This Row],[hwycov_id]],[1]hwy_speed!$B$2:$G$1648,6,FALSE),0)</f>
        <v>57</v>
      </c>
      <c r="M111">
        <f>Table_socioeca8.sandag.org_abm2_spd[[#This Row],[scenario_id]]</f>
        <v>376</v>
      </c>
      <c r="N111" s="7">
        <v>8836</v>
      </c>
      <c r="O111">
        <f>VLOOKUP(Table_sql2014a8.sandag.org_ws_FreewaySpeed[[#This Row],[LinkID]],Table_socioeca8.sandag.org_abm2_spd[[hwycov_id]:[speed_ev]],2,FALSE)</f>
        <v>58</v>
      </c>
      <c r="P111">
        <f>VLOOKUP(Table_sql2014a8.sandag.org_ws_FreewaySpeed[[#This Row],[LinkID]],Table_socioeca8.sandag.org_abm2_spd[[hwycov_id]:[speed_ev]],3,FALSE)</f>
        <v>42</v>
      </c>
      <c r="Q111">
        <f>VLOOKUP(Table_sql2014a8.sandag.org_ws_FreewaySpeed[[#This Row],[LinkID]],Table_socioeca8.sandag.org_abm2_spd[[hwycov_id]:[speed_ev]],4,FALSE)</f>
        <v>46</v>
      </c>
      <c r="R111">
        <f>VLOOKUP(Table_sql2014a8.sandag.org_ws_FreewaySpeed[[#This Row],[LinkID]],Table_socioeca8.sandag.org_abm2_spd[[hwycov_id]:[speed_ev]],5,FALSE)</f>
        <v>53</v>
      </c>
      <c r="S111">
        <f>VLOOKUP(Table_sql2014a8.sandag.org_ws_FreewaySpeed[[#This Row],[LinkID]],Table_socioeca8.sandag.org_abm2_spd[[hwycov_id]:[speed_ev]],6,FALSE)</f>
        <v>58</v>
      </c>
    </row>
    <row r="112" spans="5:19" x14ac:dyDescent="0.25">
      <c r="E112">
        <f t="shared" si="1"/>
        <v>376</v>
      </c>
      <c r="F112">
        <v>743</v>
      </c>
      <c r="G112">
        <f>IFERROR(VLOOKUP(Table_socioeca8.sandag.org_abm2_spd[[#This Row],[hwycov_id]],[1]hwy_speed!$B$2:$G$1648,2,FALSE),0)</f>
        <v>53</v>
      </c>
      <c r="H112">
        <f>IFERROR(VLOOKUP(Table_socioeca8.sandag.org_abm2_spd[[#This Row],[hwycov_id]],[1]hwy_speed!$B$2:$G$1648,3,FALSE),0)</f>
        <v>36</v>
      </c>
      <c r="I112">
        <f>IFERROR(VLOOKUP(Table_socioeca8.sandag.org_abm2_spd[[#This Row],[hwycov_id]],[1]hwy_speed!$B$2:$G$1648,4,FALSE),0)</f>
        <v>51</v>
      </c>
      <c r="J112">
        <f>IFERROR(VLOOKUP(Table_socioeca8.sandag.org_abm2_spd[[#This Row],[hwycov_id]],[1]hwy_speed!$B$2:$G$1648,5,FALSE),0)</f>
        <v>52</v>
      </c>
      <c r="K112">
        <f>IFERROR(VLOOKUP(Table_socioeca8.sandag.org_abm2_spd[[#This Row],[hwycov_id]],[1]hwy_speed!$B$2:$G$1648,6,FALSE),0)</f>
        <v>53</v>
      </c>
      <c r="M112">
        <f>Table_socioeca8.sandag.org_abm2_spd[[#This Row],[scenario_id]]</f>
        <v>376</v>
      </c>
      <c r="N112" s="7">
        <v>8838</v>
      </c>
      <c r="O112">
        <f>VLOOKUP(Table_sql2014a8.sandag.org_ws_FreewaySpeed[[#This Row],[LinkID]],Table_socioeca8.sandag.org_abm2_spd[[hwycov_id]:[speed_ev]],2,FALSE)</f>
        <v>58</v>
      </c>
      <c r="P112">
        <f>VLOOKUP(Table_sql2014a8.sandag.org_ws_FreewaySpeed[[#This Row],[LinkID]],Table_socioeca8.sandag.org_abm2_spd[[hwycov_id]:[speed_ev]],3,FALSE)</f>
        <v>38</v>
      </c>
      <c r="Q112">
        <f>VLOOKUP(Table_sql2014a8.sandag.org_ws_FreewaySpeed[[#This Row],[LinkID]],Table_socioeca8.sandag.org_abm2_spd[[hwycov_id]:[speed_ev]],4,FALSE)</f>
        <v>46</v>
      </c>
      <c r="R112">
        <f>VLOOKUP(Table_sql2014a8.sandag.org_ws_FreewaySpeed[[#This Row],[LinkID]],Table_socioeca8.sandag.org_abm2_spd[[hwycov_id]:[speed_ev]],5,FALSE)</f>
        <v>53</v>
      </c>
      <c r="S112">
        <f>VLOOKUP(Table_sql2014a8.sandag.org_ws_FreewaySpeed[[#This Row],[LinkID]],Table_socioeca8.sandag.org_abm2_spd[[hwycov_id]:[speed_ev]],6,FALSE)</f>
        <v>58</v>
      </c>
    </row>
    <row r="113" spans="5:19" x14ac:dyDescent="0.25">
      <c r="E113">
        <f t="shared" si="1"/>
        <v>376</v>
      </c>
      <c r="F113">
        <v>744</v>
      </c>
      <c r="G113">
        <f>IFERROR(VLOOKUP(Table_socioeca8.sandag.org_abm2_spd[[#This Row],[hwycov_id]],[1]hwy_speed!$B$2:$G$1648,2,FALSE),0)</f>
        <v>57</v>
      </c>
      <c r="H113">
        <f>IFERROR(VLOOKUP(Table_socioeca8.sandag.org_abm2_spd[[#This Row],[hwycov_id]],[1]hwy_speed!$B$2:$G$1648,3,FALSE),0)</f>
        <v>35</v>
      </c>
      <c r="I113">
        <f>IFERROR(VLOOKUP(Table_socioeca8.sandag.org_abm2_spd[[#This Row],[hwycov_id]],[1]hwy_speed!$B$2:$G$1648,4,FALSE),0)</f>
        <v>55</v>
      </c>
      <c r="J113">
        <f>IFERROR(VLOOKUP(Table_socioeca8.sandag.org_abm2_spd[[#This Row],[hwycov_id]],[1]hwy_speed!$B$2:$G$1648,5,FALSE),0)</f>
        <v>56</v>
      </c>
      <c r="K113">
        <f>IFERROR(VLOOKUP(Table_socioeca8.sandag.org_abm2_spd[[#This Row],[hwycov_id]],[1]hwy_speed!$B$2:$G$1648,6,FALSE),0)</f>
        <v>57</v>
      </c>
      <c r="M113">
        <f>Table_socioeca8.sandag.org_abm2_spd[[#This Row],[scenario_id]]</f>
        <v>376</v>
      </c>
      <c r="N113" s="7">
        <v>8840</v>
      </c>
      <c r="O113">
        <f>VLOOKUP(Table_sql2014a8.sandag.org_ws_FreewaySpeed[[#This Row],[LinkID]],Table_socioeca8.sandag.org_abm2_spd[[hwycov_id]:[speed_ev]],2,FALSE)</f>
        <v>58</v>
      </c>
      <c r="P113">
        <f>VLOOKUP(Table_sql2014a8.sandag.org_ws_FreewaySpeed[[#This Row],[LinkID]],Table_socioeca8.sandag.org_abm2_spd[[hwycov_id]:[speed_ev]],3,FALSE)</f>
        <v>43</v>
      </c>
      <c r="Q113">
        <f>VLOOKUP(Table_sql2014a8.sandag.org_ws_FreewaySpeed[[#This Row],[LinkID]],Table_socioeca8.sandag.org_abm2_spd[[hwycov_id]:[speed_ev]],4,FALSE)</f>
        <v>53</v>
      </c>
      <c r="R113">
        <f>VLOOKUP(Table_sql2014a8.sandag.org_ws_FreewaySpeed[[#This Row],[LinkID]],Table_socioeca8.sandag.org_abm2_spd[[hwycov_id]:[speed_ev]],5,FALSE)</f>
        <v>55</v>
      </c>
      <c r="S113">
        <f>VLOOKUP(Table_sql2014a8.sandag.org_ws_FreewaySpeed[[#This Row],[LinkID]],Table_socioeca8.sandag.org_abm2_spd[[hwycov_id]:[speed_ev]],6,FALSE)</f>
        <v>58</v>
      </c>
    </row>
    <row r="114" spans="5:19" x14ac:dyDescent="0.25">
      <c r="E114">
        <f t="shared" si="1"/>
        <v>376</v>
      </c>
      <c r="F114">
        <v>746</v>
      </c>
      <c r="G114">
        <f>IFERROR(VLOOKUP(Table_socioeca8.sandag.org_abm2_spd[[#This Row],[hwycov_id]],[1]hwy_speed!$B$2:$G$1648,2,FALSE),0)</f>
        <v>57</v>
      </c>
      <c r="H114">
        <f>IFERROR(VLOOKUP(Table_socioeca8.sandag.org_abm2_spd[[#This Row],[hwycov_id]],[1]hwy_speed!$B$2:$G$1648,3,FALSE),0)</f>
        <v>39</v>
      </c>
      <c r="I114">
        <f>IFERROR(VLOOKUP(Table_socioeca8.sandag.org_abm2_spd[[#This Row],[hwycov_id]],[1]hwy_speed!$B$2:$G$1648,4,FALSE),0)</f>
        <v>55</v>
      </c>
      <c r="J114">
        <f>IFERROR(VLOOKUP(Table_socioeca8.sandag.org_abm2_spd[[#This Row],[hwycov_id]],[1]hwy_speed!$B$2:$G$1648,5,FALSE),0)</f>
        <v>56</v>
      </c>
      <c r="K114">
        <f>IFERROR(VLOOKUP(Table_socioeca8.sandag.org_abm2_spd[[#This Row],[hwycov_id]],[1]hwy_speed!$B$2:$G$1648,6,FALSE),0)</f>
        <v>57</v>
      </c>
      <c r="M114">
        <f>Table_socioeca8.sandag.org_abm2_spd[[#This Row],[scenario_id]]</f>
        <v>376</v>
      </c>
      <c r="N114" s="7">
        <v>8841</v>
      </c>
      <c r="O114">
        <f>VLOOKUP(Table_sql2014a8.sandag.org_ws_FreewaySpeed[[#This Row],[LinkID]],Table_socioeca8.sandag.org_abm2_spd[[hwycov_id]:[speed_ev]],2,FALSE)</f>
        <v>58</v>
      </c>
      <c r="P114">
        <f>VLOOKUP(Table_sql2014a8.sandag.org_ws_FreewaySpeed[[#This Row],[LinkID]],Table_socioeca8.sandag.org_abm2_spd[[hwycov_id]:[speed_ev]],3,FALSE)</f>
        <v>36</v>
      </c>
      <c r="Q114">
        <f>VLOOKUP(Table_sql2014a8.sandag.org_ws_FreewaySpeed[[#This Row],[LinkID]],Table_socioeca8.sandag.org_abm2_spd[[hwycov_id]:[speed_ev]],4,FALSE)</f>
        <v>40</v>
      </c>
      <c r="R114">
        <f>VLOOKUP(Table_sql2014a8.sandag.org_ws_FreewaySpeed[[#This Row],[LinkID]],Table_socioeca8.sandag.org_abm2_spd[[hwycov_id]:[speed_ev]],5,FALSE)</f>
        <v>49</v>
      </c>
      <c r="S114">
        <f>VLOOKUP(Table_sql2014a8.sandag.org_ws_FreewaySpeed[[#This Row],[LinkID]],Table_socioeca8.sandag.org_abm2_spd[[hwycov_id]:[speed_ev]],6,FALSE)</f>
        <v>58</v>
      </c>
    </row>
    <row r="115" spans="5:19" x14ac:dyDescent="0.25">
      <c r="E115">
        <f t="shared" si="1"/>
        <v>376</v>
      </c>
      <c r="F115">
        <v>748</v>
      </c>
      <c r="G115">
        <f>IFERROR(VLOOKUP(Table_socioeca8.sandag.org_abm2_spd[[#This Row],[hwycov_id]],[1]hwy_speed!$B$2:$G$1648,2,FALSE),0)</f>
        <v>58</v>
      </c>
      <c r="H115">
        <f>IFERROR(VLOOKUP(Table_socioeca8.sandag.org_abm2_spd[[#This Row],[hwycov_id]],[1]hwy_speed!$B$2:$G$1648,3,FALSE),0)</f>
        <v>29</v>
      </c>
      <c r="I115">
        <f>IFERROR(VLOOKUP(Table_socioeca8.sandag.org_abm2_spd[[#This Row],[hwycov_id]],[1]hwy_speed!$B$2:$G$1648,4,FALSE),0)</f>
        <v>52</v>
      </c>
      <c r="J115">
        <f>IFERROR(VLOOKUP(Table_socioeca8.sandag.org_abm2_spd[[#This Row],[hwycov_id]],[1]hwy_speed!$B$2:$G$1648,5,FALSE),0)</f>
        <v>56</v>
      </c>
      <c r="K115">
        <f>IFERROR(VLOOKUP(Table_socioeca8.sandag.org_abm2_spd[[#This Row],[hwycov_id]],[1]hwy_speed!$B$2:$G$1648,6,FALSE),0)</f>
        <v>58</v>
      </c>
      <c r="M115">
        <f>Table_socioeca8.sandag.org_abm2_spd[[#This Row],[scenario_id]]</f>
        <v>376</v>
      </c>
      <c r="N115" s="7">
        <v>8842</v>
      </c>
      <c r="O115">
        <f>VLOOKUP(Table_sql2014a8.sandag.org_ws_FreewaySpeed[[#This Row],[LinkID]],Table_socioeca8.sandag.org_abm2_spd[[hwycov_id]:[speed_ev]],2,FALSE)</f>
        <v>58</v>
      </c>
      <c r="P115">
        <f>VLOOKUP(Table_sql2014a8.sandag.org_ws_FreewaySpeed[[#This Row],[LinkID]],Table_socioeca8.sandag.org_abm2_spd[[hwycov_id]:[speed_ev]],3,FALSE)</f>
        <v>37</v>
      </c>
      <c r="Q115">
        <f>VLOOKUP(Table_sql2014a8.sandag.org_ws_FreewaySpeed[[#This Row],[LinkID]],Table_socioeca8.sandag.org_abm2_spd[[hwycov_id]:[speed_ev]],4,FALSE)</f>
        <v>45</v>
      </c>
      <c r="R115">
        <f>VLOOKUP(Table_sql2014a8.sandag.org_ws_FreewaySpeed[[#This Row],[LinkID]],Table_socioeca8.sandag.org_abm2_spd[[hwycov_id]:[speed_ev]],5,FALSE)</f>
        <v>43</v>
      </c>
      <c r="S115">
        <f>VLOOKUP(Table_sql2014a8.sandag.org_ws_FreewaySpeed[[#This Row],[LinkID]],Table_socioeca8.sandag.org_abm2_spd[[hwycov_id]:[speed_ev]],6,FALSE)</f>
        <v>58</v>
      </c>
    </row>
    <row r="116" spans="5:19" x14ac:dyDescent="0.25">
      <c r="E116">
        <f t="shared" si="1"/>
        <v>376</v>
      </c>
      <c r="F116">
        <v>749</v>
      </c>
      <c r="G116">
        <f>IFERROR(VLOOKUP(Table_socioeca8.sandag.org_abm2_spd[[#This Row],[hwycov_id]],[1]hwy_speed!$B$2:$G$1648,2,FALSE),0)</f>
        <v>58</v>
      </c>
      <c r="H116">
        <f>IFERROR(VLOOKUP(Table_socioeca8.sandag.org_abm2_spd[[#This Row],[hwycov_id]],[1]hwy_speed!$B$2:$G$1648,3,FALSE),0)</f>
        <v>29</v>
      </c>
      <c r="I116">
        <f>IFERROR(VLOOKUP(Table_socioeca8.sandag.org_abm2_spd[[#This Row],[hwycov_id]],[1]hwy_speed!$B$2:$G$1648,4,FALSE),0)</f>
        <v>52</v>
      </c>
      <c r="J116">
        <f>IFERROR(VLOOKUP(Table_socioeca8.sandag.org_abm2_spd[[#This Row],[hwycov_id]],[1]hwy_speed!$B$2:$G$1648,5,FALSE),0)</f>
        <v>56</v>
      </c>
      <c r="K116">
        <f>IFERROR(VLOOKUP(Table_socioeca8.sandag.org_abm2_spd[[#This Row],[hwycov_id]],[1]hwy_speed!$B$2:$G$1648,6,FALSE),0)</f>
        <v>58</v>
      </c>
      <c r="M116">
        <f>Table_socioeca8.sandag.org_abm2_spd[[#This Row],[scenario_id]]</f>
        <v>376</v>
      </c>
      <c r="N116" s="7">
        <v>8879</v>
      </c>
      <c r="O116">
        <f>VLOOKUP(Table_sql2014a8.sandag.org_ws_FreewaySpeed[[#This Row],[LinkID]],Table_socioeca8.sandag.org_abm2_spd[[hwycov_id]:[speed_ev]],2,FALSE)</f>
        <v>53</v>
      </c>
      <c r="P116">
        <f>VLOOKUP(Table_sql2014a8.sandag.org_ws_FreewaySpeed[[#This Row],[LinkID]],Table_socioeca8.sandag.org_abm2_spd[[hwycov_id]:[speed_ev]],3,FALSE)</f>
        <v>43</v>
      </c>
      <c r="Q116">
        <f>VLOOKUP(Table_sql2014a8.sandag.org_ws_FreewaySpeed[[#This Row],[LinkID]],Table_socioeca8.sandag.org_abm2_spd[[hwycov_id]:[speed_ev]],4,FALSE)</f>
        <v>50</v>
      </c>
      <c r="R116">
        <f>VLOOKUP(Table_sql2014a8.sandag.org_ws_FreewaySpeed[[#This Row],[LinkID]],Table_socioeca8.sandag.org_abm2_spd[[hwycov_id]:[speed_ev]],5,FALSE)</f>
        <v>48</v>
      </c>
      <c r="S116">
        <f>VLOOKUP(Table_sql2014a8.sandag.org_ws_FreewaySpeed[[#This Row],[LinkID]],Table_socioeca8.sandag.org_abm2_spd[[hwycov_id]:[speed_ev]],6,FALSE)</f>
        <v>53</v>
      </c>
    </row>
    <row r="117" spans="5:19" x14ac:dyDescent="0.25">
      <c r="E117">
        <f t="shared" si="1"/>
        <v>376</v>
      </c>
      <c r="F117">
        <v>751</v>
      </c>
      <c r="G117">
        <f>IFERROR(VLOOKUP(Table_socioeca8.sandag.org_abm2_spd[[#This Row],[hwycov_id]],[1]hwy_speed!$B$2:$G$1648,2,FALSE),0)</f>
        <v>53</v>
      </c>
      <c r="H117">
        <f>IFERROR(VLOOKUP(Table_socioeca8.sandag.org_abm2_spd[[#This Row],[hwycov_id]],[1]hwy_speed!$B$2:$G$1648,3,FALSE),0)</f>
        <v>29</v>
      </c>
      <c r="I117">
        <f>IFERROR(VLOOKUP(Table_socioeca8.sandag.org_abm2_spd[[#This Row],[hwycov_id]],[1]hwy_speed!$B$2:$G$1648,4,FALSE),0)</f>
        <v>49</v>
      </c>
      <c r="J117">
        <f>IFERROR(VLOOKUP(Table_socioeca8.sandag.org_abm2_spd[[#This Row],[hwycov_id]],[1]hwy_speed!$B$2:$G$1648,5,FALSE),0)</f>
        <v>51</v>
      </c>
      <c r="K117">
        <f>IFERROR(VLOOKUP(Table_socioeca8.sandag.org_abm2_spd[[#This Row],[hwycov_id]],[1]hwy_speed!$B$2:$G$1648,6,FALSE),0)</f>
        <v>53</v>
      </c>
      <c r="M117">
        <f>Table_socioeca8.sandag.org_abm2_spd[[#This Row],[scenario_id]]</f>
        <v>376</v>
      </c>
      <c r="N117" s="7">
        <v>8887</v>
      </c>
      <c r="O117">
        <f>VLOOKUP(Table_sql2014a8.sandag.org_ws_FreewaySpeed[[#This Row],[LinkID]],Table_socioeca8.sandag.org_abm2_spd[[hwycov_id]:[speed_ev]],2,FALSE)</f>
        <v>52</v>
      </c>
      <c r="P117">
        <f>VLOOKUP(Table_sql2014a8.sandag.org_ws_FreewaySpeed[[#This Row],[LinkID]],Table_socioeca8.sandag.org_abm2_spd[[hwycov_id]:[speed_ev]],3,FALSE)</f>
        <v>45</v>
      </c>
      <c r="Q117">
        <f>VLOOKUP(Table_sql2014a8.sandag.org_ws_FreewaySpeed[[#This Row],[LinkID]],Table_socioeca8.sandag.org_abm2_spd[[hwycov_id]:[speed_ev]],4,FALSE)</f>
        <v>47</v>
      </c>
      <c r="R117">
        <f>VLOOKUP(Table_sql2014a8.sandag.org_ws_FreewaySpeed[[#This Row],[LinkID]],Table_socioeca8.sandag.org_abm2_spd[[hwycov_id]:[speed_ev]],5,FALSE)</f>
        <v>45</v>
      </c>
      <c r="S117">
        <f>VLOOKUP(Table_sql2014a8.sandag.org_ws_FreewaySpeed[[#This Row],[LinkID]],Table_socioeca8.sandag.org_abm2_spd[[hwycov_id]:[speed_ev]],6,FALSE)</f>
        <v>52</v>
      </c>
    </row>
    <row r="118" spans="5:19" x14ac:dyDescent="0.25">
      <c r="E118">
        <f t="shared" si="1"/>
        <v>376</v>
      </c>
      <c r="F118">
        <v>752</v>
      </c>
      <c r="G118">
        <f>IFERROR(VLOOKUP(Table_socioeca8.sandag.org_abm2_spd[[#This Row],[hwycov_id]],[1]hwy_speed!$B$2:$G$1648,2,FALSE),0)</f>
        <v>53</v>
      </c>
      <c r="H118">
        <f>IFERROR(VLOOKUP(Table_socioeca8.sandag.org_abm2_spd[[#This Row],[hwycov_id]],[1]hwy_speed!$B$2:$G$1648,3,FALSE),0)</f>
        <v>32</v>
      </c>
      <c r="I118">
        <f>IFERROR(VLOOKUP(Table_socioeca8.sandag.org_abm2_spd[[#This Row],[hwycov_id]],[1]hwy_speed!$B$2:$G$1648,4,FALSE),0)</f>
        <v>50</v>
      </c>
      <c r="J118">
        <f>IFERROR(VLOOKUP(Table_socioeca8.sandag.org_abm2_spd[[#This Row],[hwycov_id]],[1]hwy_speed!$B$2:$G$1648,5,FALSE),0)</f>
        <v>52</v>
      </c>
      <c r="K118">
        <f>IFERROR(VLOOKUP(Table_socioeca8.sandag.org_abm2_spd[[#This Row],[hwycov_id]],[1]hwy_speed!$B$2:$G$1648,6,FALSE),0)</f>
        <v>53</v>
      </c>
      <c r="M118">
        <f>Table_socioeca8.sandag.org_abm2_spd[[#This Row],[scenario_id]]</f>
        <v>376</v>
      </c>
      <c r="N118" s="7">
        <v>8921</v>
      </c>
      <c r="O118">
        <f>VLOOKUP(Table_sql2014a8.sandag.org_ws_FreewaySpeed[[#This Row],[LinkID]],Table_socioeca8.sandag.org_abm2_spd[[hwycov_id]:[speed_ev]],2,FALSE)</f>
        <v>57</v>
      </c>
      <c r="P118">
        <f>VLOOKUP(Table_sql2014a8.sandag.org_ws_FreewaySpeed[[#This Row],[LinkID]],Table_socioeca8.sandag.org_abm2_spd[[hwycov_id]:[speed_ev]],3,FALSE)</f>
        <v>41</v>
      </c>
      <c r="Q118">
        <f>VLOOKUP(Table_sql2014a8.sandag.org_ws_FreewaySpeed[[#This Row],[LinkID]],Table_socioeca8.sandag.org_abm2_spd[[hwycov_id]:[speed_ev]],4,FALSE)</f>
        <v>51</v>
      </c>
      <c r="R118">
        <f>VLOOKUP(Table_sql2014a8.sandag.org_ws_FreewaySpeed[[#This Row],[LinkID]],Table_socioeca8.sandag.org_abm2_spd[[hwycov_id]:[speed_ev]],5,FALSE)</f>
        <v>46</v>
      </c>
      <c r="S118">
        <f>VLOOKUP(Table_sql2014a8.sandag.org_ws_FreewaySpeed[[#This Row],[LinkID]],Table_socioeca8.sandag.org_abm2_spd[[hwycov_id]:[speed_ev]],6,FALSE)</f>
        <v>57</v>
      </c>
    </row>
    <row r="119" spans="5:19" x14ac:dyDescent="0.25">
      <c r="E119">
        <f t="shared" si="1"/>
        <v>376</v>
      </c>
      <c r="F119">
        <v>753</v>
      </c>
      <c r="G119">
        <f>IFERROR(VLOOKUP(Table_socioeca8.sandag.org_abm2_spd[[#This Row],[hwycov_id]],[1]hwy_speed!$B$2:$G$1648,2,FALSE),0)</f>
        <v>53</v>
      </c>
      <c r="H119">
        <f>IFERROR(VLOOKUP(Table_socioeca8.sandag.org_abm2_spd[[#This Row],[hwycov_id]],[1]hwy_speed!$B$2:$G$1648,3,FALSE),0)</f>
        <v>29</v>
      </c>
      <c r="I119">
        <f>IFERROR(VLOOKUP(Table_socioeca8.sandag.org_abm2_spd[[#This Row],[hwycov_id]],[1]hwy_speed!$B$2:$G$1648,4,FALSE),0)</f>
        <v>50</v>
      </c>
      <c r="J119">
        <f>IFERROR(VLOOKUP(Table_socioeca8.sandag.org_abm2_spd[[#This Row],[hwycov_id]],[1]hwy_speed!$B$2:$G$1648,5,FALSE),0)</f>
        <v>51</v>
      </c>
      <c r="K119">
        <f>IFERROR(VLOOKUP(Table_socioeca8.sandag.org_abm2_spd[[#This Row],[hwycov_id]],[1]hwy_speed!$B$2:$G$1648,6,FALSE),0)</f>
        <v>53</v>
      </c>
      <c r="M119">
        <f>Table_socioeca8.sandag.org_abm2_spd[[#This Row],[scenario_id]]</f>
        <v>376</v>
      </c>
      <c r="N119" s="7">
        <v>8933</v>
      </c>
      <c r="O119">
        <f>VLOOKUP(Table_sql2014a8.sandag.org_ws_FreewaySpeed[[#This Row],[LinkID]],Table_socioeca8.sandag.org_abm2_spd[[hwycov_id]:[speed_ev]],2,FALSE)</f>
        <v>56</v>
      </c>
      <c r="P119">
        <f>VLOOKUP(Table_sql2014a8.sandag.org_ws_FreewaySpeed[[#This Row],[LinkID]],Table_socioeca8.sandag.org_abm2_spd[[hwycov_id]:[speed_ev]],3,FALSE)</f>
        <v>55</v>
      </c>
      <c r="Q119">
        <f>VLOOKUP(Table_sql2014a8.sandag.org_ws_FreewaySpeed[[#This Row],[LinkID]],Table_socioeca8.sandag.org_abm2_spd[[hwycov_id]:[speed_ev]],4,FALSE)</f>
        <v>55</v>
      </c>
      <c r="R119">
        <f>VLOOKUP(Table_sql2014a8.sandag.org_ws_FreewaySpeed[[#This Row],[LinkID]],Table_socioeca8.sandag.org_abm2_spd[[hwycov_id]:[speed_ev]],5,FALSE)</f>
        <v>49</v>
      </c>
      <c r="S119">
        <f>VLOOKUP(Table_sql2014a8.sandag.org_ws_FreewaySpeed[[#This Row],[LinkID]],Table_socioeca8.sandag.org_abm2_spd[[hwycov_id]:[speed_ev]],6,FALSE)</f>
        <v>56</v>
      </c>
    </row>
    <row r="120" spans="5:19" x14ac:dyDescent="0.25">
      <c r="E120">
        <f t="shared" si="1"/>
        <v>376</v>
      </c>
      <c r="F120">
        <v>754</v>
      </c>
      <c r="G120">
        <f>IFERROR(VLOOKUP(Table_socioeca8.sandag.org_abm2_spd[[#This Row],[hwycov_id]],[1]hwy_speed!$B$2:$G$1648,2,FALSE),0)</f>
        <v>58</v>
      </c>
      <c r="H120">
        <f>IFERROR(VLOOKUP(Table_socioeca8.sandag.org_abm2_spd[[#This Row],[hwycov_id]],[1]hwy_speed!$B$2:$G$1648,3,FALSE),0)</f>
        <v>38</v>
      </c>
      <c r="I120">
        <f>IFERROR(VLOOKUP(Table_socioeca8.sandag.org_abm2_spd[[#This Row],[hwycov_id]],[1]hwy_speed!$B$2:$G$1648,4,FALSE),0)</f>
        <v>56</v>
      </c>
      <c r="J120">
        <f>IFERROR(VLOOKUP(Table_socioeca8.sandag.org_abm2_spd[[#This Row],[hwycov_id]],[1]hwy_speed!$B$2:$G$1648,5,FALSE),0)</f>
        <v>57</v>
      </c>
      <c r="K120">
        <f>IFERROR(VLOOKUP(Table_socioeca8.sandag.org_abm2_spd[[#This Row],[hwycov_id]],[1]hwy_speed!$B$2:$G$1648,6,FALSE),0)</f>
        <v>58</v>
      </c>
      <c r="M120">
        <f>Table_socioeca8.sandag.org_abm2_spd[[#This Row],[scenario_id]]</f>
        <v>376</v>
      </c>
      <c r="N120" s="7">
        <v>8938</v>
      </c>
      <c r="O120">
        <f>VLOOKUP(Table_sql2014a8.sandag.org_ws_FreewaySpeed[[#This Row],[LinkID]],Table_socioeca8.sandag.org_abm2_spd[[hwycov_id]:[speed_ev]],2,FALSE)</f>
        <v>58</v>
      </c>
      <c r="P120">
        <f>VLOOKUP(Table_sql2014a8.sandag.org_ws_FreewaySpeed[[#This Row],[LinkID]],Table_socioeca8.sandag.org_abm2_spd[[hwycov_id]:[speed_ev]],3,FALSE)</f>
        <v>57</v>
      </c>
      <c r="Q120">
        <f>VLOOKUP(Table_sql2014a8.sandag.org_ws_FreewaySpeed[[#This Row],[LinkID]],Table_socioeca8.sandag.org_abm2_spd[[hwycov_id]:[speed_ev]],4,FALSE)</f>
        <v>57</v>
      </c>
      <c r="R120">
        <f>VLOOKUP(Table_sql2014a8.sandag.org_ws_FreewaySpeed[[#This Row],[LinkID]],Table_socioeca8.sandag.org_abm2_spd[[hwycov_id]:[speed_ev]],5,FALSE)</f>
        <v>56</v>
      </c>
      <c r="S120">
        <f>VLOOKUP(Table_sql2014a8.sandag.org_ws_FreewaySpeed[[#This Row],[LinkID]],Table_socioeca8.sandag.org_abm2_spd[[hwycov_id]:[speed_ev]],6,FALSE)</f>
        <v>58</v>
      </c>
    </row>
    <row r="121" spans="5:19" x14ac:dyDescent="0.25">
      <c r="E121">
        <f t="shared" si="1"/>
        <v>376</v>
      </c>
      <c r="F121">
        <v>755</v>
      </c>
      <c r="G121">
        <f>IFERROR(VLOOKUP(Table_socioeca8.sandag.org_abm2_spd[[#This Row],[hwycov_id]],[1]hwy_speed!$B$2:$G$1648,2,FALSE),0)</f>
        <v>48</v>
      </c>
      <c r="H121">
        <f>IFERROR(VLOOKUP(Table_socioeca8.sandag.org_abm2_spd[[#This Row],[hwycov_id]],[1]hwy_speed!$B$2:$G$1648,3,FALSE),0)</f>
        <v>36</v>
      </c>
      <c r="I121">
        <f>IFERROR(VLOOKUP(Table_socioeca8.sandag.org_abm2_spd[[#This Row],[hwycov_id]],[1]hwy_speed!$B$2:$G$1648,4,FALSE),0)</f>
        <v>47</v>
      </c>
      <c r="J121">
        <f>IFERROR(VLOOKUP(Table_socioeca8.sandag.org_abm2_spd[[#This Row],[hwycov_id]],[1]hwy_speed!$B$2:$G$1648,5,FALSE),0)</f>
        <v>47</v>
      </c>
      <c r="K121">
        <f>IFERROR(VLOOKUP(Table_socioeca8.sandag.org_abm2_spd[[#This Row],[hwycov_id]],[1]hwy_speed!$B$2:$G$1648,6,FALSE),0)</f>
        <v>48</v>
      </c>
      <c r="M121">
        <f>Table_socioeca8.sandag.org_abm2_spd[[#This Row],[scenario_id]]</f>
        <v>376</v>
      </c>
      <c r="N121" s="7">
        <v>8955</v>
      </c>
      <c r="O121">
        <f>VLOOKUP(Table_sql2014a8.sandag.org_ws_FreewaySpeed[[#This Row],[LinkID]],Table_socioeca8.sandag.org_abm2_spd[[hwycov_id]:[speed_ev]],2,FALSE)</f>
        <v>58</v>
      </c>
      <c r="P121">
        <f>VLOOKUP(Table_sql2014a8.sandag.org_ws_FreewaySpeed[[#This Row],[LinkID]],Table_socioeca8.sandag.org_abm2_spd[[hwycov_id]:[speed_ev]],3,FALSE)</f>
        <v>54</v>
      </c>
      <c r="Q121">
        <f>VLOOKUP(Table_sql2014a8.sandag.org_ws_FreewaySpeed[[#This Row],[LinkID]],Table_socioeca8.sandag.org_abm2_spd[[hwycov_id]:[speed_ev]],4,FALSE)</f>
        <v>56</v>
      </c>
      <c r="R121">
        <f>VLOOKUP(Table_sql2014a8.sandag.org_ws_FreewaySpeed[[#This Row],[LinkID]],Table_socioeca8.sandag.org_abm2_spd[[hwycov_id]:[speed_ev]],5,FALSE)</f>
        <v>52</v>
      </c>
      <c r="S121">
        <f>VLOOKUP(Table_sql2014a8.sandag.org_ws_FreewaySpeed[[#This Row],[LinkID]],Table_socioeca8.sandag.org_abm2_spd[[hwycov_id]:[speed_ev]],6,FALSE)</f>
        <v>58</v>
      </c>
    </row>
    <row r="122" spans="5:19" x14ac:dyDescent="0.25">
      <c r="E122">
        <f t="shared" si="1"/>
        <v>376</v>
      </c>
      <c r="F122">
        <v>756</v>
      </c>
      <c r="G122">
        <f>IFERROR(VLOOKUP(Table_socioeca8.sandag.org_abm2_spd[[#This Row],[hwycov_id]],[1]hwy_speed!$B$2:$G$1648,2,FALSE),0)</f>
        <v>47</v>
      </c>
      <c r="H122">
        <f>IFERROR(VLOOKUP(Table_socioeca8.sandag.org_abm2_spd[[#This Row],[hwycov_id]],[1]hwy_speed!$B$2:$G$1648,3,FALSE),0)</f>
        <v>29</v>
      </c>
      <c r="I122">
        <f>IFERROR(VLOOKUP(Table_socioeca8.sandag.org_abm2_spd[[#This Row],[hwycov_id]],[1]hwy_speed!$B$2:$G$1648,4,FALSE),0)</f>
        <v>43</v>
      </c>
      <c r="J122">
        <f>IFERROR(VLOOKUP(Table_socioeca8.sandag.org_abm2_spd[[#This Row],[hwycov_id]],[1]hwy_speed!$B$2:$G$1648,5,FALSE),0)</f>
        <v>43</v>
      </c>
      <c r="K122">
        <f>IFERROR(VLOOKUP(Table_socioeca8.sandag.org_abm2_spd[[#This Row],[hwycov_id]],[1]hwy_speed!$B$2:$G$1648,6,FALSE),0)</f>
        <v>47</v>
      </c>
      <c r="M122">
        <f>Table_socioeca8.sandag.org_abm2_spd[[#This Row],[scenario_id]]</f>
        <v>376</v>
      </c>
      <c r="N122" s="7">
        <v>9025</v>
      </c>
      <c r="O122">
        <f>VLOOKUP(Table_sql2014a8.sandag.org_ws_FreewaySpeed[[#This Row],[LinkID]],Table_socioeca8.sandag.org_abm2_spd[[hwycov_id]:[speed_ev]],2,FALSE)</f>
        <v>57</v>
      </c>
      <c r="P122">
        <f>VLOOKUP(Table_sql2014a8.sandag.org_ws_FreewaySpeed[[#This Row],[LinkID]],Table_socioeca8.sandag.org_abm2_spd[[hwycov_id]:[speed_ev]],3,FALSE)</f>
        <v>44</v>
      </c>
      <c r="Q122">
        <f>VLOOKUP(Table_sql2014a8.sandag.org_ws_FreewaySpeed[[#This Row],[LinkID]],Table_socioeca8.sandag.org_abm2_spd[[hwycov_id]:[speed_ev]],4,FALSE)</f>
        <v>53</v>
      </c>
      <c r="R122">
        <f>VLOOKUP(Table_sql2014a8.sandag.org_ws_FreewaySpeed[[#This Row],[LinkID]],Table_socioeca8.sandag.org_abm2_spd[[hwycov_id]:[speed_ev]],5,FALSE)</f>
        <v>56</v>
      </c>
      <c r="S122">
        <f>VLOOKUP(Table_sql2014a8.sandag.org_ws_FreewaySpeed[[#This Row],[LinkID]],Table_socioeca8.sandag.org_abm2_spd[[hwycov_id]:[speed_ev]],6,FALSE)</f>
        <v>57</v>
      </c>
    </row>
    <row r="123" spans="5:19" x14ac:dyDescent="0.25">
      <c r="E123">
        <f t="shared" si="1"/>
        <v>376</v>
      </c>
      <c r="F123">
        <v>757</v>
      </c>
      <c r="G123">
        <f>IFERROR(VLOOKUP(Table_socioeca8.sandag.org_abm2_spd[[#This Row],[hwycov_id]],[1]hwy_speed!$B$2:$G$1648,2,FALSE),0)</f>
        <v>48</v>
      </c>
      <c r="H123">
        <f>IFERROR(VLOOKUP(Table_socioeca8.sandag.org_abm2_spd[[#This Row],[hwycov_id]],[1]hwy_speed!$B$2:$G$1648,3,FALSE),0)</f>
        <v>31</v>
      </c>
      <c r="I123">
        <f>IFERROR(VLOOKUP(Table_socioeca8.sandag.org_abm2_spd[[#This Row],[hwycov_id]],[1]hwy_speed!$B$2:$G$1648,4,FALSE),0)</f>
        <v>45</v>
      </c>
      <c r="J123">
        <f>IFERROR(VLOOKUP(Table_socioeca8.sandag.org_abm2_spd[[#This Row],[hwycov_id]],[1]hwy_speed!$B$2:$G$1648,5,FALSE),0)</f>
        <v>45</v>
      </c>
      <c r="K123">
        <f>IFERROR(VLOOKUP(Table_socioeca8.sandag.org_abm2_spd[[#This Row],[hwycov_id]],[1]hwy_speed!$B$2:$G$1648,6,FALSE),0)</f>
        <v>48</v>
      </c>
      <c r="M123">
        <f>Table_socioeca8.sandag.org_abm2_spd[[#This Row],[scenario_id]]</f>
        <v>376</v>
      </c>
      <c r="N123" s="7">
        <v>9027</v>
      </c>
      <c r="O123">
        <f>VLOOKUP(Table_sql2014a8.sandag.org_ws_FreewaySpeed[[#This Row],[LinkID]],Table_socioeca8.sandag.org_abm2_spd[[hwycov_id]:[speed_ev]],2,FALSE)</f>
        <v>57</v>
      </c>
      <c r="P123">
        <f>VLOOKUP(Table_sql2014a8.sandag.org_ws_FreewaySpeed[[#This Row],[LinkID]],Table_socioeca8.sandag.org_abm2_spd[[hwycov_id]:[speed_ev]],3,FALSE)</f>
        <v>43</v>
      </c>
      <c r="Q123">
        <f>VLOOKUP(Table_sql2014a8.sandag.org_ws_FreewaySpeed[[#This Row],[LinkID]],Table_socioeca8.sandag.org_abm2_spd[[hwycov_id]:[speed_ev]],4,FALSE)</f>
        <v>56</v>
      </c>
      <c r="R123">
        <f>VLOOKUP(Table_sql2014a8.sandag.org_ws_FreewaySpeed[[#This Row],[LinkID]],Table_socioeca8.sandag.org_abm2_spd[[hwycov_id]:[speed_ev]],5,FALSE)</f>
        <v>51</v>
      </c>
      <c r="S123">
        <f>VLOOKUP(Table_sql2014a8.sandag.org_ws_FreewaySpeed[[#This Row],[LinkID]],Table_socioeca8.sandag.org_abm2_spd[[hwycov_id]:[speed_ev]],6,FALSE)</f>
        <v>57</v>
      </c>
    </row>
    <row r="124" spans="5:19" x14ac:dyDescent="0.25">
      <c r="E124">
        <f t="shared" si="1"/>
        <v>376</v>
      </c>
      <c r="F124">
        <v>758</v>
      </c>
      <c r="G124">
        <f>IFERROR(VLOOKUP(Table_socioeca8.sandag.org_abm2_spd[[#This Row],[hwycov_id]],[1]hwy_speed!$B$2:$G$1648,2,FALSE),0)</f>
        <v>49</v>
      </c>
      <c r="H124">
        <f>IFERROR(VLOOKUP(Table_socioeca8.sandag.org_abm2_spd[[#This Row],[hwycov_id]],[1]hwy_speed!$B$2:$G$1648,3,FALSE),0)</f>
        <v>29</v>
      </c>
      <c r="I124">
        <f>IFERROR(VLOOKUP(Table_socioeca8.sandag.org_abm2_spd[[#This Row],[hwycov_id]],[1]hwy_speed!$B$2:$G$1648,4,FALSE),0)</f>
        <v>45</v>
      </c>
      <c r="J124">
        <f>IFERROR(VLOOKUP(Table_socioeca8.sandag.org_abm2_spd[[#This Row],[hwycov_id]],[1]hwy_speed!$B$2:$G$1648,5,FALSE),0)</f>
        <v>45</v>
      </c>
      <c r="K124">
        <f>IFERROR(VLOOKUP(Table_socioeca8.sandag.org_abm2_spd[[#This Row],[hwycov_id]],[1]hwy_speed!$B$2:$G$1648,6,FALSE),0)</f>
        <v>49</v>
      </c>
      <c r="M124">
        <f>Table_socioeca8.sandag.org_abm2_spd[[#This Row],[scenario_id]]</f>
        <v>376</v>
      </c>
      <c r="N124" s="7">
        <v>9033</v>
      </c>
      <c r="O124">
        <f>VLOOKUP(Table_sql2014a8.sandag.org_ws_FreewaySpeed[[#This Row],[LinkID]],Table_socioeca8.sandag.org_abm2_spd[[hwycov_id]:[speed_ev]],2,FALSE)</f>
        <v>58</v>
      </c>
      <c r="P124">
        <f>VLOOKUP(Table_sql2014a8.sandag.org_ws_FreewaySpeed[[#This Row],[LinkID]],Table_socioeca8.sandag.org_abm2_spd[[hwycov_id]:[speed_ev]],3,FALSE)</f>
        <v>51</v>
      </c>
      <c r="Q124">
        <f>VLOOKUP(Table_sql2014a8.sandag.org_ws_FreewaySpeed[[#This Row],[LinkID]],Table_socioeca8.sandag.org_abm2_spd[[hwycov_id]:[speed_ev]],4,FALSE)</f>
        <v>57</v>
      </c>
      <c r="R124">
        <f>VLOOKUP(Table_sql2014a8.sandag.org_ws_FreewaySpeed[[#This Row],[LinkID]],Table_socioeca8.sandag.org_abm2_spd[[hwycov_id]:[speed_ev]],5,FALSE)</f>
        <v>57</v>
      </c>
      <c r="S124">
        <f>VLOOKUP(Table_sql2014a8.sandag.org_ws_FreewaySpeed[[#This Row],[LinkID]],Table_socioeca8.sandag.org_abm2_spd[[hwycov_id]:[speed_ev]],6,FALSE)</f>
        <v>58</v>
      </c>
    </row>
    <row r="125" spans="5:19" x14ac:dyDescent="0.25">
      <c r="E125">
        <f t="shared" si="1"/>
        <v>376</v>
      </c>
      <c r="F125">
        <v>759</v>
      </c>
      <c r="G125">
        <f>IFERROR(VLOOKUP(Table_socioeca8.sandag.org_abm2_spd[[#This Row],[hwycov_id]],[1]hwy_speed!$B$2:$G$1648,2,FALSE),0)</f>
        <v>53</v>
      </c>
      <c r="H125">
        <f>IFERROR(VLOOKUP(Table_socioeca8.sandag.org_abm2_spd[[#This Row],[hwycov_id]],[1]hwy_speed!$B$2:$G$1648,3,FALSE),0)</f>
        <v>33</v>
      </c>
      <c r="I125">
        <f>IFERROR(VLOOKUP(Table_socioeca8.sandag.org_abm2_spd[[#This Row],[hwycov_id]],[1]hwy_speed!$B$2:$G$1648,4,FALSE),0)</f>
        <v>50</v>
      </c>
      <c r="J125">
        <f>IFERROR(VLOOKUP(Table_socioeca8.sandag.org_abm2_spd[[#This Row],[hwycov_id]],[1]hwy_speed!$B$2:$G$1648,5,FALSE),0)</f>
        <v>49</v>
      </c>
      <c r="K125">
        <f>IFERROR(VLOOKUP(Table_socioeca8.sandag.org_abm2_spd[[#This Row],[hwycov_id]],[1]hwy_speed!$B$2:$G$1648,6,FALSE),0)</f>
        <v>53</v>
      </c>
      <c r="M125">
        <f>Table_socioeca8.sandag.org_abm2_spd[[#This Row],[scenario_id]]</f>
        <v>376</v>
      </c>
      <c r="N125" s="7">
        <v>9034</v>
      </c>
      <c r="O125">
        <f>VLOOKUP(Table_sql2014a8.sandag.org_ws_FreewaySpeed[[#This Row],[LinkID]],Table_socioeca8.sandag.org_abm2_spd[[hwycov_id]:[speed_ev]],2,FALSE)</f>
        <v>58</v>
      </c>
      <c r="P125">
        <f>VLOOKUP(Table_sql2014a8.sandag.org_ws_FreewaySpeed[[#This Row],[LinkID]],Table_socioeca8.sandag.org_abm2_spd[[hwycov_id]:[speed_ev]],3,FALSE)</f>
        <v>57</v>
      </c>
      <c r="Q125">
        <f>VLOOKUP(Table_sql2014a8.sandag.org_ws_FreewaySpeed[[#This Row],[LinkID]],Table_socioeca8.sandag.org_abm2_spd[[hwycov_id]:[speed_ev]],4,FALSE)</f>
        <v>58</v>
      </c>
      <c r="R125">
        <f>VLOOKUP(Table_sql2014a8.sandag.org_ws_FreewaySpeed[[#This Row],[LinkID]],Table_socioeca8.sandag.org_abm2_spd[[hwycov_id]:[speed_ev]],5,FALSE)</f>
        <v>58</v>
      </c>
      <c r="S125">
        <f>VLOOKUP(Table_sql2014a8.sandag.org_ws_FreewaySpeed[[#This Row],[LinkID]],Table_socioeca8.sandag.org_abm2_spd[[hwycov_id]:[speed_ev]],6,FALSE)</f>
        <v>58</v>
      </c>
    </row>
    <row r="126" spans="5:19" x14ac:dyDescent="0.25">
      <c r="E126">
        <f t="shared" si="1"/>
        <v>376</v>
      </c>
      <c r="F126">
        <v>760</v>
      </c>
      <c r="G126">
        <f>IFERROR(VLOOKUP(Table_socioeca8.sandag.org_abm2_spd[[#This Row],[hwycov_id]],[1]hwy_speed!$B$2:$G$1648,2,FALSE),0)</f>
        <v>53</v>
      </c>
      <c r="H126">
        <f>IFERROR(VLOOKUP(Table_socioeca8.sandag.org_abm2_spd[[#This Row],[hwycov_id]],[1]hwy_speed!$B$2:$G$1648,3,FALSE),0)</f>
        <v>36</v>
      </c>
      <c r="I126">
        <f>IFERROR(VLOOKUP(Table_socioeca8.sandag.org_abm2_spd[[#This Row],[hwycov_id]],[1]hwy_speed!$B$2:$G$1648,4,FALSE),0)</f>
        <v>49</v>
      </c>
      <c r="J126">
        <f>IFERROR(VLOOKUP(Table_socioeca8.sandag.org_abm2_spd[[#This Row],[hwycov_id]],[1]hwy_speed!$B$2:$G$1648,5,FALSE),0)</f>
        <v>49</v>
      </c>
      <c r="K126">
        <f>IFERROR(VLOOKUP(Table_socioeca8.sandag.org_abm2_spd[[#This Row],[hwycov_id]],[1]hwy_speed!$B$2:$G$1648,6,FALSE),0)</f>
        <v>53</v>
      </c>
      <c r="M126">
        <f>Table_socioeca8.sandag.org_abm2_spd[[#This Row],[scenario_id]]</f>
        <v>376</v>
      </c>
      <c r="N126" s="7">
        <v>9037</v>
      </c>
      <c r="O126">
        <f>VLOOKUP(Table_sql2014a8.sandag.org_ws_FreewaySpeed[[#This Row],[LinkID]],Table_socioeca8.sandag.org_abm2_spd[[hwycov_id]:[speed_ev]],2,FALSE)</f>
        <v>58</v>
      </c>
      <c r="P126">
        <f>VLOOKUP(Table_sql2014a8.sandag.org_ws_FreewaySpeed[[#This Row],[LinkID]],Table_socioeca8.sandag.org_abm2_spd[[hwycov_id]:[speed_ev]],3,FALSE)</f>
        <v>56</v>
      </c>
      <c r="Q126">
        <f>VLOOKUP(Table_sql2014a8.sandag.org_ws_FreewaySpeed[[#This Row],[LinkID]],Table_socioeca8.sandag.org_abm2_spd[[hwycov_id]:[speed_ev]],4,FALSE)</f>
        <v>56</v>
      </c>
      <c r="R126">
        <f>VLOOKUP(Table_sql2014a8.sandag.org_ws_FreewaySpeed[[#This Row],[LinkID]],Table_socioeca8.sandag.org_abm2_spd[[hwycov_id]:[speed_ev]],5,FALSE)</f>
        <v>47</v>
      </c>
      <c r="S126">
        <f>VLOOKUP(Table_sql2014a8.sandag.org_ws_FreewaySpeed[[#This Row],[LinkID]],Table_socioeca8.sandag.org_abm2_spd[[hwycov_id]:[speed_ev]],6,FALSE)</f>
        <v>58</v>
      </c>
    </row>
    <row r="127" spans="5:19" x14ac:dyDescent="0.25">
      <c r="E127">
        <f t="shared" si="1"/>
        <v>376</v>
      </c>
      <c r="F127">
        <v>762</v>
      </c>
      <c r="G127">
        <f>IFERROR(VLOOKUP(Table_socioeca8.sandag.org_abm2_spd[[#This Row],[hwycov_id]],[1]hwy_speed!$B$2:$G$1648,2,FALSE),0)</f>
        <v>53</v>
      </c>
      <c r="H127">
        <f>IFERROR(VLOOKUP(Table_socioeca8.sandag.org_abm2_spd[[#This Row],[hwycov_id]],[1]hwy_speed!$B$2:$G$1648,3,FALSE),0)</f>
        <v>40</v>
      </c>
      <c r="I127">
        <f>IFERROR(VLOOKUP(Table_socioeca8.sandag.org_abm2_spd[[#This Row],[hwycov_id]],[1]hwy_speed!$B$2:$G$1648,4,FALSE),0)</f>
        <v>50</v>
      </c>
      <c r="J127">
        <f>IFERROR(VLOOKUP(Table_socioeca8.sandag.org_abm2_spd[[#This Row],[hwycov_id]],[1]hwy_speed!$B$2:$G$1648,5,FALSE),0)</f>
        <v>51</v>
      </c>
      <c r="K127">
        <f>IFERROR(VLOOKUP(Table_socioeca8.sandag.org_abm2_spd[[#This Row],[hwycov_id]],[1]hwy_speed!$B$2:$G$1648,6,FALSE),0)</f>
        <v>53</v>
      </c>
      <c r="M127">
        <f>Table_socioeca8.sandag.org_abm2_spd[[#This Row],[scenario_id]]</f>
        <v>376</v>
      </c>
      <c r="N127" s="7">
        <v>9039</v>
      </c>
      <c r="O127">
        <f>VLOOKUP(Table_sql2014a8.sandag.org_ws_FreewaySpeed[[#This Row],[LinkID]],Table_socioeca8.sandag.org_abm2_spd[[hwycov_id]:[speed_ev]],2,FALSE)</f>
        <v>58</v>
      </c>
      <c r="P127">
        <f>VLOOKUP(Table_sql2014a8.sandag.org_ws_FreewaySpeed[[#This Row],[LinkID]],Table_socioeca8.sandag.org_abm2_spd[[hwycov_id]:[speed_ev]],3,FALSE)</f>
        <v>41</v>
      </c>
      <c r="Q127">
        <f>VLOOKUP(Table_sql2014a8.sandag.org_ws_FreewaySpeed[[#This Row],[LinkID]],Table_socioeca8.sandag.org_abm2_spd[[hwycov_id]:[speed_ev]],4,FALSE)</f>
        <v>45</v>
      </c>
      <c r="R127">
        <f>VLOOKUP(Table_sql2014a8.sandag.org_ws_FreewaySpeed[[#This Row],[LinkID]],Table_socioeca8.sandag.org_abm2_spd[[hwycov_id]:[speed_ev]],5,FALSE)</f>
        <v>50</v>
      </c>
      <c r="S127">
        <f>VLOOKUP(Table_sql2014a8.sandag.org_ws_FreewaySpeed[[#This Row],[LinkID]],Table_socioeca8.sandag.org_abm2_spd[[hwycov_id]:[speed_ev]],6,FALSE)</f>
        <v>58</v>
      </c>
    </row>
    <row r="128" spans="5:19" x14ac:dyDescent="0.25">
      <c r="E128">
        <f t="shared" si="1"/>
        <v>376</v>
      </c>
      <c r="F128">
        <v>763</v>
      </c>
      <c r="G128">
        <f>IFERROR(VLOOKUP(Table_socioeca8.sandag.org_abm2_spd[[#This Row],[hwycov_id]],[1]hwy_speed!$B$2:$G$1648,2,FALSE),0)</f>
        <v>53</v>
      </c>
      <c r="H128">
        <f>IFERROR(VLOOKUP(Table_socioeca8.sandag.org_abm2_spd[[#This Row],[hwycov_id]],[1]hwy_speed!$B$2:$G$1648,3,FALSE),0)</f>
        <v>48</v>
      </c>
      <c r="I128">
        <f>IFERROR(VLOOKUP(Table_socioeca8.sandag.org_abm2_spd[[#This Row],[hwycov_id]],[1]hwy_speed!$B$2:$G$1648,4,FALSE),0)</f>
        <v>52</v>
      </c>
      <c r="J128">
        <f>IFERROR(VLOOKUP(Table_socioeca8.sandag.org_abm2_spd[[#This Row],[hwycov_id]],[1]hwy_speed!$B$2:$G$1648,5,FALSE),0)</f>
        <v>52</v>
      </c>
      <c r="K128">
        <f>IFERROR(VLOOKUP(Table_socioeca8.sandag.org_abm2_spd[[#This Row],[hwycov_id]],[1]hwy_speed!$B$2:$G$1648,6,FALSE),0)</f>
        <v>53</v>
      </c>
      <c r="M128">
        <f>Table_socioeca8.sandag.org_abm2_spd[[#This Row],[scenario_id]]</f>
        <v>376</v>
      </c>
      <c r="N128" s="7">
        <v>9043</v>
      </c>
      <c r="O128">
        <f>VLOOKUP(Table_sql2014a8.sandag.org_ws_FreewaySpeed[[#This Row],[LinkID]],Table_socioeca8.sandag.org_abm2_spd[[hwycov_id]:[speed_ev]],2,FALSE)</f>
        <v>62</v>
      </c>
      <c r="P128">
        <f>VLOOKUP(Table_sql2014a8.sandag.org_ws_FreewaySpeed[[#This Row],[LinkID]],Table_socioeca8.sandag.org_abm2_spd[[hwycov_id]:[speed_ev]],3,FALSE)</f>
        <v>48</v>
      </c>
      <c r="Q128">
        <f>VLOOKUP(Table_sql2014a8.sandag.org_ws_FreewaySpeed[[#This Row],[LinkID]],Table_socioeca8.sandag.org_abm2_spd[[hwycov_id]:[speed_ev]],4,FALSE)</f>
        <v>57</v>
      </c>
      <c r="R128">
        <f>VLOOKUP(Table_sql2014a8.sandag.org_ws_FreewaySpeed[[#This Row],[LinkID]],Table_socioeca8.sandag.org_abm2_spd[[hwycov_id]:[speed_ev]],5,FALSE)</f>
        <v>51</v>
      </c>
      <c r="S128">
        <f>VLOOKUP(Table_sql2014a8.sandag.org_ws_FreewaySpeed[[#This Row],[LinkID]],Table_socioeca8.sandag.org_abm2_spd[[hwycov_id]:[speed_ev]],6,FALSE)</f>
        <v>62</v>
      </c>
    </row>
    <row r="129" spans="5:19" x14ac:dyDescent="0.25">
      <c r="E129">
        <f t="shared" si="1"/>
        <v>376</v>
      </c>
      <c r="F129">
        <v>764</v>
      </c>
      <c r="G129">
        <f>IFERROR(VLOOKUP(Table_socioeca8.sandag.org_abm2_spd[[#This Row],[hwycov_id]],[1]hwy_speed!$B$2:$G$1648,2,FALSE),0)</f>
        <v>53</v>
      </c>
      <c r="H129">
        <f>IFERROR(VLOOKUP(Table_socioeca8.sandag.org_abm2_spd[[#This Row],[hwycov_id]],[1]hwy_speed!$B$2:$G$1648,3,FALSE),0)</f>
        <v>34</v>
      </c>
      <c r="I129">
        <f>IFERROR(VLOOKUP(Table_socioeca8.sandag.org_abm2_spd[[#This Row],[hwycov_id]],[1]hwy_speed!$B$2:$G$1648,4,FALSE),0)</f>
        <v>46</v>
      </c>
      <c r="J129">
        <f>IFERROR(VLOOKUP(Table_socioeca8.sandag.org_abm2_spd[[#This Row],[hwycov_id]],[1]hwy_speed!$B$2:$G$1648,5,FALSE),0)</f>
        <v>45</v>
      </c>
      <c r="K129">
        <f>IFERROR(VLOOKUP(Table_socioeca8.sandag.org_abm2_spd[[#This Row],[hwycov_id]],[1]hwy_speed!$B$2:$G$1648,6,FALSE),0)</f>
        <v>53</v>
      </c>
      <c r="M129">
        <f>Table_socioeca8.sandag.org_abm2_spd[[#This Row],[scenario_id]]</f>
        <v>376</v>
      </c>
      <c r="N129" s="7">
        <v>9054</v>
      </c>
      <c r="O129">
        <f>VLOOKUP(Table_sql2014a8.sandag.org_ws_FreewaySpeed[[#This Row],[LinkID]],Table_socioeca8.sandag.org_abm2_spd[[hwycov_id]:[speed_ev]],2,FALSE)</f>
        <v>58</v>
      </c>
      <c r="P129">
        <f>VLOOKUP(Table_sql2014a8.sandag.org_ws_FreewaySpeed[[#This Row],[LinkID]],Table_socioeca8.sandag.org_abm2_spd[[hwycov_id]:[speed_ev]],3,FALSE)</f>
        <v>41</v>
      </c>
      <c r="Q129">
        <f>VLOOKUP(Table_sql2014a8.sandag.org_ws_FreewaySpeed[[#This Row],[LinkID]],Table_socioeca8.sandag.org_abm2_spd[[hwycov_id]:[speed_ev]],4,FALSE)</f>
        <v>45</v>
      </c>
      <c r="R129">
        <f>VLOOKUP(Table_sql2014a8.sandag.org_ws_FreewaySpeed[[#This Row],[LinkID]],Table_socioeca8.sandag.org_abm2_spd[[hwycov_id]:[speed_ev]],5,FALSE)</f>
        <v>50</v>
      </c>
      <c r="S129">
        <f>VLOOKUP(Table_sql2014a8.sandag.org_ws_FreewaySpeed[[#This Row],[LinkID]],Table_socioeca8.sandag.org_abm2_spd[[hwycov_id]:[speed_ev]],6,FALSE)</f>
        <v>58</v>
      </c>
    </row>
    <row r="130" spans="5:19" x14ac:dyDescent="0.25">
      <c r="E130">
        <f t="shared" si="1"/>
        <v>376</v>
      </c>
      <c r="F130">
        <v>768</v>
      </c>
      <c r="G130">
        <f>IFERROR(VLOOKUP(Table_socioeca8.sandag.org_abm2_spd[[#This Row],[hwycov_id]],[1]hwy_speed!$B$2:$G$1648,2,FALSE),0)</f>
        <v>53</v>
      </c>
      <c r="H130">
        <f>IFERROR(VLOOKUP(Table_socioeca8.sandag.org_abm2_spd[[#This Row],[hwycov_id]],[1]hwy_speed!$B$2:$G$1648,3,FALSE),0)</f>
        <v>41</v>
      </c>
      <c r="I130">
        <f>IFERROR(VLOOKUP(Table_socioeca8.sandag.org_abm2_spd[[#This Row],[hwycov_id]],[1]hwy_speed!$B$2:$G$1648,4,FALSE),0)</f>
        <v>44</v>
      </c>
      <c r="J130">
        <f>IFERROR(VLOOKUP(Table_socioeca8.sandag.org_abm2_spd[[#This Row],[hwycov_id]],[1]hwy_speed!$B$2:$G$1648,5,FALSE),0)</f>
        <v>36</v>
      </c>
      <c r="K130">
        <f>IFERROR(VLOOKUP(Table_socioeca8.sandag.org_abm2_spd[[#This Row],[hwycov_id]],[1]hwy_speed!$B$2:$G$1648,6,FALSE),0)</f>
        <v>53</v>
      </c>
      <c r="M130">
        <f>Table_socioeca8.sandag.org_abm2_spd[[#This Row],[scenario_id]]</f>
        <v>376</v>
      </c>
      <c r="N130" s="7">
        <v>9250</v>
      </c>
      <c r="O130">
        <f>VLOOKUP(Table_sql2014a8.sandag.org_ws_FreewaySpeed[[#This Row],[LinkID]],Table_socioeca8.sandag.org_abm2_spd[[hwycov_id]:[speed_ev]],2,FALSE)</f>
        <v>62</v>
      </c>
      <c r="P130">
        <f>VLOOKUP(Table_sql2014a8.sandag.org_ws_FreewaySpeed[[#This Row],[LinkID]],Table_socioeca8.sandag.org_abm2_spd[[hwycov_id]:[speed_ev]],3,FALSE)</f>
        <v>54</v>
      </c>
      <c r="Q130">
        <f>VLOOKUP(Table_sql2014a8.sandag.org_ws_FreewaySpeed[[#This Row],[LinkID]],Table_socioeca8.sandag.org_abm2_spd[[hwycov_id]:[speed_ev]],4,FALSE)</f>
        <v>59</v>
      </c>
      <c r="R130">
        <f>VLOOKUP(Table_sql2014a8.sandag.org_ws_FreewaySpeed[[#This Row],[LinkID]],Table_socioeca8.sandag.org_abm2_spd[[hwycov_id]:[speed_ev]],5,FALSE)</f>
        <v>58</v>
      </c>
      <c r="S130">
        <f>VLOOKUP(Table_sql2014a8.sandag.org_ws_FreewaySpeed[[#This Row],[LinkID]],Table_socioeca8.sandag.org_abm2_spd[[hwycov_id]:[speed_ev]],6,FALSE)</f>
        <v>62</v>
      </c>
    </row>
    <row r="131" spans="5:19" x14ac:dyDescent="0.25">
      <c r="E131">
        <f t="shared" si="1"/>
        <v>376</v>
      </c>
      <c r="F131">
        <v>769</v>
      </c>
      <c r="G131">
        <f>IFERROR(VLOOKUP(Table_socioeca8.sandag.org_abm2_spd[[#This Row],[hwycov_id]],[1]hwy_speed!$B$2:$G$1648,2,FALSE),0)</f>
        <v>51</v>
      </c>
      <c r="H131">
        <f>IFERROR(VLOOKUP(Table_socioeca8.sandag.org_abm2_spd[[#This Row],[hwycov_id]],[1]hwy_speed!$B$2:$G$1648,3,FALSE),0)</f>
        <v>43</v>
      </c>
      <c r="I131">
        <f>IFERROR(VLOOKUP(Table_socioeca8.sandag.org_abm2_spd[[#This Row],[hwycov_id]],[1]hwy_speed!$B$2:$G$1648,4,FALSE),0)</f>
        <v>48</v>
      </c>
      <c r="J131">
        <f>IFERROR(VLOOKUP(Table_socioeca8.sandag.org_abm2_spd[[#This Row],[hwycov_id]],[1]hwy_speed!$B$2:$G$1648,5,FALSE),0)</f>
        <v>39</v>
      </c>
      <c r="K131">
        <f>IFERROR(VLOOKUP(Table_socioeca8.sandag.org_abm2_spd[[#This Row],[hwycov_id]],[1]hwy_speed!$B$2:$G$1648,6,FALSE),0)</f>
        <v>51</v>
      </c>
      <c r="M131">
        <f>Table_socioeca8.sandag.org_abm2_spd[[#This Row],[scenario_id]]</f>
        <v>376</v>
      </c>
      <c r="N131" s="7">
        <v>9251</v>
      </c>
      <c r="O131">
        <f>VLOOKUP(Table_sql2014a8.sandag.org_ws_FreewaySpeed[[#This Row],[LinkID]],Table_socioeca8.sandag.org_abm2_spd[[hwycov_id]:[speed_ev]],2,FALSE)</f>
        <v>58</v>
      </c>
      <c r="P131">
        <f>VLOOKUP(Table_sql2014a8.sandag.org_ws_FreewaySpeed[[#This Row],[LinkID]],Table_socioeca8.sandag.org_abm2_spd[[hwycov_id]:[speed_ev]],3,FALSE)</f>
        <v>48</v>
      </c>
      <c r="Q131">
        <f>VLOOKUP(Table_sql2014a8.sandag.org_ws_FreewaySpeed[[#This Row],[LinkID]],Table_socioeca8.sandag.org_abm2_spd[[hwycov_id]:[speed_ev]],4,FALSE)</f>
        <v>57</v>
      </c>
      <c r="R131">
        <f>VLOOKUP(Table_sql2014a8.sandag.org_ws_FreewaySpeed[[#This Row],[LinkID]],Table_socioeca8.sandag.org_abm2_spd[[hwycov_id]:[speed_ev]],5,FALSE)</f>
        <v>50</v>
      </c>
      <c r="S131">
        <f>VLOOKUP(Table_sql2014a8.sandag.org_ws_FreewaySpeed[[#This Row],[LinkID]],Table_socioeca8.sandag.org_abm2_spd[[hwycov_id]:[speed_ev]],6,FALSE)</f>
        <v>58</v>
      </c>
    </row>
    <row r="132" spans="5:19" x14ac:dyDescent="0.25">
      <c r="E132">
        <f t="shared" ref="E132:E195" si="2">E131</f>
        <v>376</v>
      </c>
      <c r="F132">
        <v>770</v>
      </c>
      <c r="G132">
        <f>IFERROR(VLOOKUP(Table_socioeca8.sandag.org_abm2_spd[[#This Row],[hwycov_id]],[1]hwy_speed!$B$2:$G$1648,2,FALSE),0)</f>
        <v>53</v>
      </c>
      <c r="H132">
        <f>IFERROR(VLOOKUP(Table_socioeca8.sandag.org_abm2_spd[[#This Row],[hwycov_id]],[1]hwy_speed!$B$2:$G$1648,3,FALSE),0)</f>
        <v>44</v>
      </c>
      <c r="I132">
        <f>IFERROR(VLOOKUP(Table_socioeca8.sandag.org_abm2_spd[[#This Row],[hwycov_id]],[1]hwy_speed!$B$2:$G$1648,4,FALSE),0)</f>
        <v>49</v>
      </c>
      <c r="J132">
        <f>IFERROR(VLOOKUP(Table_socioeca8.sandag.org_abm2_spd[[#This Row],[hwycov_id]],[1]hwy_speed!$B$2:$G$1648,5,FALSE),0)</f>
        <v>40</v>
      </c>
      <c r="K132">
        <f>IFERROR(VLOOKUP(Table_socioeca8.sandag.org_abm2_spd[[#This Row],[hwycov_id]],[1]hwy_speed!$B$2:$G$1648,6,FALSE),0)</f>
        <v>53</v>
      </c>
      <c r="M132">
        <f>Table_socioeca8.sandag.org_abm2_spd[[#This Row],[scenario_id]]</f>
        <v>376</v>
      </c>
      <c r="N132" s="7">
        <v>9252</v>
      </c>
      <c r="O132">
        <f>VLOOKUP(Table_sql2014a8.sandag.org_ws_FreewaySpeed[[#This Row],[LinkID]],Table_socioeca8.sandag.org_abm2_spd[[hwycov_id]:[speed_ev]],2,FALSE)</f>
        <v>58</v>
      </c>
      <c r="P132">
        <f>VLOOKUP(Table_sql2014a8.sandag.org_ws_FreewaySpeed[[#This Row],[LinkID]],Table_socioeca8.sandag.org_abm2_spd[[hwycov_id]:[speed_ev]],3,FALSE)</f>
        <v>55</v>
      </c>
      <c r="Q132">
        <f>VLOOKUP(Table_sql2014a8.sandag.org_ws_FreewaySpeed[[#This Row],[LinkID]],Table_socioeca8.sandag.org_abm2_spd[[hwycov_id]:[speed_ev]],4,FALSE)</f>
        <v>58</v>
      </c>
      <c r="R132">
        <f>VLOOKUP(Table_sql2014a8.sandag.org_ws_FreewaySpeed[[#This Row],[LinkID]],Table_socioeca8.sandag.org_abm2_spd[[hwycov_id]:[speed_ev]],5,FALSE)</f>
        <v>55</v>
      </c>
      <c r="S132">
        <f>VLOOKUP(Table_sql2014a8.sandag.org_ws_FreewaySpeed[[#This Row],[LinkID]],Table_socioeca8.sandag.org_abm2_spd[[hwycov_id]:[speed_ev]],6,FALSE)</f>
        <v>58</v>
      </c>
    </row>
    <row r="133" spans="5:19" x14ac:dyDescent="0.25">
      <c r="E133">
        <f t="shared" si="2"/>
        <v>376</v>
      </c>
      <c r="F133">
        <v>771</v>
      </c>
      <c r="G133">
        <f>IFERROR(VLOOKUP(Table_socioeca8.sandag.org_abm2_spd[[#This Row],[hwycov_id]],[1]hwy_speed!$B$2:$G$1648,2,FALSE),0)</f>
        <v>53</v>
      </c>
      <c r="H133">
        <f>IFERROR(VLOOKUP(Table_socioeca8.sandag.org_abm2_spd[[#This Row],[hwycov_id]],[1]hwy_speed!$B$2:$G$1648,3,FALSE),0)</f>
        <v>43</v>
      </c>
      <c r="I133">
        <f>IFERROR(VLOOKUP(Table_socioeca8.sandag.org_abm2_spd[[#This Row],[hwycov_id]],[1]hwy_speed!$B$2:$G$1648,4,FALSE),0)</f>
        <v>50</v>
      </c>
      <c r="J133">
        <f>IFERROR(VLOOKUP(Table_socioeca8.sandag.org_abm2_spd[[#This Row],[hwycov_id]],[1]hwy_speed!$B$2:$G$1648,5,FALSE),0)</f>
        <v>40</v>
      </c>
      <c r="K133">
        <f>IFERROR(VLOOKUP(Table_socioeca8.sandag.org_abm2_spd[[#This Row],[hwycov_id]],[1]hwy_speed!$B$2:$G$1648,6,FALSE),0)</f>
        <v>53</v>
      </c>
      <c r="M133">
        <f>Table_socioeca8.sandag.org_abm2_spd[[#This Row],[scenario_id]]</f>
        <v>376</v>
      </c>
      <c r="N133" s="7">
        <v>9300</v>
      </c>
      <c r="O133">
        <f>VLOOKUP(Table_sql2014a8.sandag.org_ws_FreewaySpeed[[#This Row],[LinkID]],Table_socioeca8.sandag.org_abm2_spd[[hwycov_id]:[speed_ev]],2,FALSE)</f>
        <v>58</v>
      </c>
      <c r="P133">
        <f>VLOOKUP(Table_sql2014a8.sandag.org_ws_FreewaySpeed[[#This Row],[LinkID]],Table_socioeca8.sandag.org_abm2_spd[[hwycov_id]:[speed_ev]],3,FALSE)</f>
        <v>37</v>
      </c>
      <c r="Q133">
        <f>VLOOKUP(Table_sql2014a8.sandag.org_ws_FreewaySpeed[[#This Row],[LinkID]],Table_socioeca8.sandag.org_abm2_spd[[hwycov_id]:[speed_ev]],4,FALSE)</f>
        <v>57</v>
      </c>
      <c r="R133">
        <f>VLOOKUP(Table_sql2014a8.sandag.org_ws_FreewaySpeed[[#This Row],[LinkID]],Table_socioeca8.sandag.org_abm2_spd[[hwycov_id]:[speed_ev]],5,FALSE)</f>
        <v>57</v>
      </c>
      <c r="S133">
        <f>VLOOKUP(Table_sql2014a8.sandag.org_ws_FreewaySpeed[[#This Row],[LinkID]],Table_socioeca8.sandag.org_abm2_spd[[hwycov_id]:[speed_ev]],6,FALSE)</f>
        <v>58</v>
      </c>
    </row>
    <row r="134" spans="5:19" x14ac:dyDescent="0.25">
      <c r="E134">
        <f t="shared" si="2"/>
        <v>376</v>
      </c>
      <c r="F134">
        <v>772</v>
      </c>
      <c r="G134">
        <f>IFERROR(VLOOKUP(Table_socioeca8.sandag.org_abm2_spd[[#This Row],[hwycov_id]],[1]hwy_speed!$B$2:$G$1648,2,FALSE),0)</f>
        <v>53</v>
      </c>
      <c r="H134">
        <f>IFERROR(VLOOKUP(Table_socioeca8.sandag.org_abm2_spd[[#This Row],[hwycov_id]],[1]hwy_speed!$B$2:$G$1648,3,FALSE),0)</f>
        <v>44</v>
      </c>
      <c r="I134">
        <f>IFERROR(VLOOKUP(Table_socioeca8.sandag.org_abm2_spd[[#This Row],[hwycov_id]],[1]hwy_speed!$B$2:$G$1648,4,FALSE),0)</f>
        <v>50</v>
      </c>
      <c r="J134">
        <f>IFERROR(VLOOKUP(Table_socioeca8.sandag.org_abm2_spd[[#This Row],[hwycov_id]],[1]hwy_speed!$B$2:$G$1648,5,FALSE),0)</f>
        <v>39</v>
      </c>
      <c r="K134">
        <f>IFERROR(VLOOKUP(Table_socioeca8.sandag.org_abm2_spd[[#This Row],[hwycov_id]],[1]hwy_speed!$B$2:$G$1648,6,FALSE),0)</f>
        <v>53</v>
      </c>
      <c r="M134">
        <f>Table_socioeca8.sandag.org_abm2_spd[[#This Row],[scenario_id]]</f>
        <v>376</v>
      </c>
      <c r="N134" s="7">
        <v>9330</v>
      </c>
      <c r="O134">
        <f>VLOOKUP(Table_sql2014a8.sandag.org_ws_FreewaySpeed[[#This Row],[LinkID]],Table_socioeca8.sandag.org_abm2_spd[[hwycov_id]:[speed_ev]],2,FALSE)</f>
        <v>58</v>
      </c>
      <c r="P134">
        <f>VLOOKUP(Table_sql2014a8.sandag.org_ws_FreewaySpeed[[#This Row],[LinkID]],Table_socioeca8.sandag.org_abm2_spd[[hwycov_id]:[speed_ev]],3,FALSE)</f>
        <v>50</v>
      </c>
      <c r="Q134">
        <f>VLOOKUP(Table_sql2014a8.sandag.org_ws_FreewaySpeed[[#This Row],[LinkID]],Table_socioeca8.sandag.org_abm2_spd[[hwycov_id]:[speed_ev]],4,FALSE)</f>
        <v>54</v>
      </c>
      <c r="R134">
        <f>VLOOKUP(Table_sql2014a8.sandag.org_ws_FreewaySpeed[[#This Row],[LinkID]],Table_socioeca8.sandag.org_abm2_spd[[hwycov_id]:[speed_ev]],5,FALSE)</f>
        <v>45</v>
      </c>
      <c r="S134">
        <f>VLOOKUP(Table_sql2014a8.sandag.org_ws_FreewaySpeed[[#This Row],[LinkID]],Table_socioeca8.sandag.org_abm2_spd[[hwycov_id]:[speed_ev]],6,FALSE)</f>
        <v>58</v>
      </c>
    </row>
    <row r="135" spans="5:19" x14ac:dyDescent="0.25">
      <c r="E135">
        <f t="shared" si="2"/>
        <v>376</v>
      </c>
      <c r="F135">
        <v>773</v>
      </c>
      <c r="G135">
        <f>IFERROR(VLOOKUP(Table_socioeca8.sandag.org_abm2_spd[[#This Row],[hwycov_id]],[1]hwy_speed!$B$2:$G$1648,2,FALSE),0)</f>
        <v>53</v>
      </c>
      <c r="H135">
        <f>IFERROR(VLOOKUP(Table_socioeca8.sandag.org_abm2_spd[[#This Row],[hwycov_id]],[1]hwy_speed!$B$2:$G$1648,3,FALSE),0)</f>
        <v>48</v>
      </c>
      <c r="I135">
        <f>IFERROR(VLOOKUP(Table_socioeca8.sandag.org_abm2_spd[[#This Row],[hwycov_id]],[1]hwy_speed!$B$2:$G$1648,4,FALSE),0)</f>
        <v>51</v>
      </c>
      <c r="J135">
        <f>IFERROR(VLOOKUP(Table_socioeca8.sandag.org_abm2_spd[[#This Row],[hwycov_id]],[1]hwy_speed!$B$2:$G$1648,5,FALSE),0)</f>
        <v>42</v>
      </c>
      <c r="K135">
        <f>IFERROR(VLOOKUP(Table_socioeca8.sandag.org_abm2_spd[[#This Row],[hwycov_id]],[1]hwy_speed!$B$2:$G$1648,6,FALSE),0)</f>
        <v>53</v>
      </c>
      <c r="M135">
        <f>Table_socioeca8.sandag.org_abm2_spd[[#This Row],[scenario_id]]</f>
        <v>376</v>
      </c>
      <c r="N135" s="7">
        <v>9335</v>
      </c>
      <c r="O135">
        <f>VLOOKUP(Table_sql2014a8.sandag.org_ws_FreewaySpeed[[#This Row],[LinkID]],Table_socioeca8.sandag.org_abm2_spd[[hwycov_id]:[speed_ev]],2,FALSE)</f>
        <v>58</v>
      </c>
      <c r="P135">
        <f>VLOOKUP(Table_sql2014a8.sandag.org_ws_FreewaySpeed[[#This Row],[LinkID]],Table_socioeca8.sandag.org_abm2_spd[[hwycov_id]:[speed_ev]],3,FALSE)</f>
        <v>45</v>
      </c>
      <c r="Q135">
        <f>VLOOKUP(Table_sql2014a8.sandag.org_ws_FreewaySpeed[[#This Row],[LinkID]],Table_socioeca8.sandag.org_abm2_spd[[hwycov_id]:[speed_ev]],4,FALSE)</f>
        <v>51</v>
      </c>
      <c r="R135">
        <f>VLOOKUP(Table_sql2014a8.sandag.org_ws_FreewaySpeed[[#This Row],[LinkID]],Table_socioeca8.sandag.org_abm2_spd[[hwycov_id]:[speed_ev]],5,FALSE)</f>
        <v>40</v>
      </c>
      <c r="S135">
        <f>VLOOKUP(Table_sql2014a8.sandag.org_ws_FreewaySpeed[[#This Row],[LinkID]],Table_socioeca8.sandag.org_abm2_spd[[hwycov_id]:[speed_ev]],6,FALSE)</f>
        <v>58</v>
      </c>
    </row>
    <row r="136" spans="5:19" x14ac:dyDescent="0.25">
      <c r="E136">
        <f t="shared" si="2"/>
        <v>376</v>
      </c>
      <c r="F136">
        <v>774</v>
      </c>
      <c r="G136">
        <f>IFERROR(VLOOKUP(Table_socioeca8.sandag.org_abm2_spd[[#This Row],[hwycov_id]],[1]hwy_speed!$B$2:$G$1648,2,FALSE),0)</f>
        <v>53</v>
      </c>
      <c r="H136">
        <f>IFERROR(VLOOKUP(Table_socioeca8.sandag.org_abm2_spd[[#This Row],[hwycov_id]],[1]hwy_speed!$B$2:$G$1648,3,FALSE),0)</f>
        <v>46</v>
      </c>
      <c r="I136">
        <f>IFERROR(VLOOKUP(Table_socioeca8.sandag.org_abm2_spd[[#This Row],[hwycov_id]],[1]hwy_speed!$B$2:$G$1648,4,FALSE),0)</f>
        <v>50</v>
      </c>
      <c r="J136">
        <f>IFERROR(VLOOKUP(Table_socioeca8.sandag.org_abm2_spd[[#This Row],[hwycov_id]],[1]hwy_speed!$B$2:$G$1648,5,FALSE),0)</f>
        <v>40</v>
      </c>
      <c r="K136">
        <f>IFERROR(VLOOKUP(Table_socioeca8.sandag.org_abm2_spd[[#This Row],[hwycov_id]],[1]hwy_speed!$B$2:$G$1648,6,FALSE),0)</f>
        <v>53</v>
      </c>
      <c r="M136">
        <f>Table_socioeca8.sandag.org_abm2_spd[[#This Row],[scenario_id]]</f>
        <v>376</v>
      </c>
      <c r="N136" s="7">
        <v>9336</v>
      </c>
      <c r="O136">
        <f>VLOOKUP(Table_sql2014a8.sandag.org_ws_FreewaySpeed[[#This Row],[LinkID]],Table_socioeca8.sandag.org_abm2_spd[[hwycov_id]:[speed_ev]],2,FALSE)</f>
        <v>58</v>
      </c>
      <c r="P136">
        <f>VLOOKUP(Table_sql2014a8.sandag.org_ws_FreewaySpeed[[#This Row],[LinkID]],Table_socioeca8.sandag.org_abm2_spd[[hwycov_id]:[speed_ev]],3,FALSE)</f>
        <v>41</v>
      </c>
      <c r="Q136">
        <f>VLOOKUP(Table_sql2014a8.sandag.org_ws_FreewaySpeed[[#This Row],[LinkID]],Table_socioeca8.sandag.org_abm2_spd[[hwycov_id]:[speed_ev]],4,FALSE)</f>
        <v>55</v>
      </c>
      <c r="R136">
        <f>VLOOKUP(Table_sql2014a8.sandag.org_ws_FreewaySpeed[[#This Row],[LinkID]],Table_socioeca8.sandag.org_abm2_spd[[hwycov_id]:[speed_ev]],5,FALSE)</f>
        <v>53</v>
      </c>
      <c r="S136">
        <f>VLOOKUP(Table_sql2014a8.sandag.org_ws_FreewaySpeed[[#This Row],[LinkID]],Table_socioeca8.sandag.org_abm2_spd[[hwycov_id]:[speed_ev]],6,FALSE)</f>
        <v>58</v>
      </c>
    </row>
    <row r="137" spans="5:19" x14ac:dyDescent="0.25">
      <c r="E137">
        <f t="shared" si="2"/>
        <v>376</v>
      </c>
      <c r="F137">
        <v>776</v>
      </c>
      <c r="G137">
        <f>IFERROR(VLOOKUP(Table_socioeca8.sandag.org_abm2_spd[[#This Row],[hwycov_id]],[1]hwy_speed!$B$2:$G$1648,2,FALSE),0)</f>
        <v>53</v>
      </c>
      <c r="H137">
        <f>IFERROR(VLOOKUP(Table_socioeca8.sandag.org_abm2_spd[[#This Row],[hwycov_id]],[1]hwy_speed!$B$2:$G$1648,3,FALSE),0)</f>
        <v>48</v>
      </c>
      <c r="I137">
        <f>IFERROR(VLOOKUP(Table_socioeca8.sandag.org_abm2_spd[[#This Row],[hwycov_id]],[1]hwy_speed!$B$2:$G$1648,4,FALSE),0)</f>
        <v>51</v>
      </c>
      <c r="J137">
        <f>IFERROR(VLOOKUP(Table_socioeca8.sandag.org_abm2_spd[[#This Row],[hwycov_id]],[1]hwy_speed!$B$2:$G$1648,5,FALSE),0)</f>
        <v>40</v>
      </c>
      <c r="K137">
        <f>IFERROR(VLOOKUP(Table_socioeca8.sandag.org_abm2_spd[[#This Row],[hwycov_id]],[1]hwy_speed!$B$2:$G$1648,6,FALSE),0)</f>
        <v>53</v>
      </c>
      <c r="M137">
        <f>Table_socioeca8.sandag.org_abm2_spd[[#This Row],[scenario_id]]</f>
        <v>376</v>
      </c>
      <c r="N137" s="7">
        <v>9337</v>
      </c>
      <c r="O137">
        <f>VLOOKUP(Table_sql2014a8.sandag.org_ws_FreewaySpeed[[#This Row],[LinkID]],Table_socioeca8.sandag.org_abm2_spd[[hwycov_id]:[speed_ev]],2,FALSE)</f>
        <v>58</v>
      </c>
      <c r="P137">
        <f>VLOOKUP(Table_sql2014a8.sandag.org_ws_FreewaySpeed[[#This Row],[LinkID]],Table_socioeca8.sandag.org_abm2_spd[[hwycov_id]:[speed_ev]],3,FALSE)</f>
        <v>50</v>
      </c>
      <c r="Q137">
        <f>VLOOKUP(Table_sql2014a8.sandag.org_ws_FreewaySpeed[[#This Row],[LinkID]],Table_socioeca8.sandag.org_abm2_spd[[hwycov_id]:[speed_ev]],4,FALSE)</f>
        <v>57</v>
      </c>
      <c r="R137">
        <f>VLOOKUP(Table_sql2014a8.sandag.org_ws_FreewaySpeed[[#This Row],[LinkID]],Table_socioeca8.sandag.org_abm2_spd[[hwycov_id]:[speed_ev]],5,FALSE)</f>
        <v>54</v>
      </c>
      <c r="S137">
        <f>VLOOKUP(Table_sql2014a8.sandag.org_ws_FreewaySpeed[[#This Row],[LinkID]],Table_socioeca8.sandag.org_abm2_spd[[hwycov_id]:[speed_ev]],6,FALSE)</f>
        <v>58</v>
      </c>
    </row>
    <row r="138" spans="5:19" x14ac:dyDescent="0.25">
      <c r="E138">
        <f t="shared" si="2"/>
        <v>376</v>
      </c>
      <c r="F138">
        <v>777</v>
      </c>
      <c r="G138">
        <f>IFERROR(VLOOKUP(Table_socioeca8.sandag.org_abm2_spd[[#This Row],[hwycov_id]],[1]hwy_speed!$B$2:$G$1648,2,FALSE),0)</f>
        <v>53</v>
      </c>
      <c r="H138">
        <f>IFERROR(VLOOKUP(Table_socioeca8.sandag.org_abm2_spd[[#This Row],[hwycov_id]],[1]hwy_speed!$B$2:$G$1648,3,FALSE),0)</f>
        <v>51</v>
      </c>
      <c r="I138">
        <f>IFERROR(VLOOKUP(Table_socioeca8.sandag.org_abm2_spd[[#This Row],[hwycov_id]],[1]hwy_speed!$B$2:$G$1648,4,FALSE),0)</f>
        <v>52</v>
      </c>
      <c r="J138">
        <f>IFERROR(VLOOKUP(Table_socioeca8.sandag.org_abm2_spd[[#This Row],[hwycov_id]],[1]hwy_speed!$B$2:$G$1648,5,FALSE),0)</f>
        <v>44</v>
      </c>
      <c r="K138">
        <f>IFERROR(VLOOKUP(Table_socioeca8.sandag.org_abm2_spd[[#This Row],[hwycov_id]],[1]hwy_speed!$B$2:$G$1648,6,FALSE),0)</f>
        <v>53</v>
      </c>
      <c r="M138">
        <f>Table_socioeca8.sandag.org_abm2_spd[[#This Row],[scenario_id]]</f>
        <v>376</v>
      </c>
      <c r="N138" s="7">
        <v>9343</v>
      </c>
      <c r="O138">
        <f>VLOOKUP(Table_sql2014a8.sandag.org_ws_FreewaySpeed[[#This Row],[LinkID]],Table_socioeca8.sandag.org_abm2_spd[[hwycov_id]:[speed_ev]],2,FALSE)</f>
        <v>57</v>
      </c>
      <c r="P138">
        <f>VLOOKUP(Table_sql2014a8.sandag.org_ws_FreewaySpeed[[#This Row],[LinkID]],Table_socioeca8.sandag.org_abm2_spd[[hwycov_id]:[speed_ev]],3,FALSE)</f>
        <v>47</v>
      </c>
      <c r="Q138">
        <f>VLOOKUP(Table_sql2014a8.sandag.org_ws_FreewaySpeed[[#This Row],[LinkID]],Table_socioeca8.sandag.org_abm2_spd[[hwycov_id]:[speed_ev]],4,FALSE)</f>
        <v>54</v>
      </c>
      <c r="R138">
        <f>VLOOKUP(Table_sql2014a8.sandag.org_ws_FreewaySpeed[[#This Row],[LinkID]],Table_socioeca8.sandag.org_abm2_spd[[hwycov_id]:[speed_ev]],5,FALSE)</f>
        <v>45</v>
      </c>
      <c r="S138">
        <f>VLOOKUP(Table_sql2014a8.sandag.org_ws_FreewaySpeed[[#This Row],[LinkID]],Table_socioeca8.sandag.org_abm2_spd[[hwycov_id]:[speed_ev]],6,FALSE)</f>
        <v>57</v>
      </c>
    </row>
    <row r="139" spans="5:19" x14ac:dyDescent="0.25">
      <c r="E139">
        <f t="shared" si="2"/>
        <v>376</v>
      </c>
      <c r="F139">
        <v>778</v>
      </c>
      <c r="G139">
        <f>IFERROR(VLOOKUP(Table_socioeca8.sandag.org_abm2_spd[[#This Row],[hwycov_id]],[1]hwy_speed!$B$2:$G$1648,2,FALSE),0)</f>
        <v>52</v>
      </c>
      <c r="H139">
        <f>IFERROR(VLOOKUP(Table_socioeca8.sandag.org_abm2_spd[[#This Row],[hwycov_id]],[1]hwy_speed!$B$2:$G$1648,3,FALSE),0)</f>
        <v>50</v>
      </c>
      <c r="I139">
        <f>IFERROR(VLOOKUP(Table_socioeca8.sandag.org_abm2_spd[[#This Row],[hwycov_id]],[1]hwy_speed!$B$2:$G$1648,4,FALSE),0)</f>
        <v>52</v>
      </c>
      <c r="J139">
        <f>IFERROR(VLOOKUP(Table_socioeca8.sandag.org_abm2_spd[[#This Row],[hwycov_id]],[1]hwy_speed!$B$2:$G$1648,5,FALSE),0)</f>
        <v>43</v>
      </c>
      <c r="K139">
        <f>IFERROR(VLOOKUP(Table_socioeca8.sandag.org_abm2_spd[[#This Row],[hwycov_id]],[1]hwy_speed!$B$2:$G$1648,6,FALSE),0)</f>
        <v>52</v>
      </c>
      <c r="M139">
        <f>Table_socioeca8.sandag.org_abm2_spd[[#This Row],[scenario_id]]</f>
        <v>376</v>
      </c>
      <c r="N139" s="7">
        <v>9517</v>
      </c>
      <c r="O139">
        <f>VLOOKUP(Table_sql2014a8.sandag.org_ws_FreewaySpeed[[#This Row],[LinkID]],Table_socioeca8.sandag.org_abm2_spd[[hwycov_id]:[speed_ev]],2,FALSE)</f>
        <v>58</v>
      </c>
      <c r="P139">
        <f>VLOOKUP(Table_sql2014a8.sandag.org_ws_FreewaySpeed[[#This Row],[LinkID]],Table_socioeca8.sandag.org_abm2_spd[[hwycov_id]:[speed_ev]],3,FALSE)</f>
        <v>46</v>
      </c>
      <c r="Q139">
        <f>VLOOKUP(Table_sql2014a8.sandag.org_ws_FreewaySpeed[[#This Row],[LinkID]],Table_socioeca8.sandag.org_abm2_spd[[hwycov_id]:[speed_ev]],4,FALSE)</f>
        <v>49</v>
      </c>
      <c r="R139">
        <f>VLOOKUP(Table_sql2014a8.sandag.org_ws_FreewaySpeed[[#This Row],[LinkID]],Table_socioeca8.sandag.org_abm2_spd[[hwycov_id]:[speed_ev]],5,FALSE)</f>
        <v>45</v>
      </c>
      <c r="S139">
        <f>VLOOKUP(Table_sql2014a8.sandag.org_ws_FreewaySpeed[[#This Row],[LinkID]],Table_socioeca8.sandag.org_abm2_spd[[hwycov_id]:[speed_ev]],6,FALSE)</f>
        <v>58</v>
      </c>
    </row>
    <row r="140" spans="5:19" x14ac:dyDescent="0.25">
      <c r="E140">
        <f t="shared" si="2"/>
        <v>376</v>
      </c>
      <c r="F140">
        <v>779</v>
      </c>
      <c r="G140">
        <f>IFERROR(VLOOKUP(Table_socioeca8.sandag.org_abm2_spd[[#This Row],[hwycov_id]],[1]hwy_speed!$B$2:$G$1648,2,FALSE),0)</f>
        <v>53</v>
      </c>
      <c r="H140">
        <f>IFERROR(VLOOKUP(Table_socioeca8.sandag.org_abm2_spd[[#This Row],[hwycov_id]],[1]hwy_speed!$B$2:$G$1648,3,FALSE),0)</f>
        <v>51</v>
      </c>
      <c r="I140">
        <f>IFERROR(VLOOKUP(Table_socioeca8.sandag.org_abm2_spd[[#This Row],[hwycov_id]],[1]hwy_speed!$B$2:$G$1648,4,FALSE),0)</f>
        <v>52</v>
      </c>
      <c r="J140">
        <f>IFERROR(VLOOKUP(Table_socioeca8.sandag.org_abm2_spd[[#This Row],[hwycov_id]],[1]hwy_speed!$B$2:$G$1648,5,FALSE),0)</f>
        <v>40</v>
      </c>
      <c r="K140">
        <f>IFERROR(VLOOKUP(Table_socioeca8.sandag.org_abm2_spd[[#This Row],[hwycov_id]],[1]hwy_speed!$B$2:$G$1648,6,FALSE),0)</f>
        <v>53</v>
      </c>
      <c r="M140">
        <f>Table_socioeca8.sandag.org_abm2_spd[[#This Row],[scenario_id]]</f>
        <v>376</v>
      </c>
      <c r="N140" s="7">
        <v>9873</v>
      </c>
      <c r="O140">
        <f>VLOOKUP(Table_sql2014a8.sandag.org_ws_FreewaySpeed[[#This Row],[LinkID]],Table_socioeca8.sandag.org_abm2_spd[[hwycov_id]:[speed_ev]],2,FALSE)</f>
        <v>57</v>
      </c>
      <c r="P140">
        <f>VLOOKUP(Table_sql2014a8.sandag.org_ws_FreewaySpeed[[#This Row],[LinkID]],Table_socioeca8.sandag.org_abm2_spd[[hwycov_id]:[speed_ev]],3,FALSE)</f>
        <v>27</v>
      </c>
      <c r="Q140">
        <f>VLOOKUP(Table_sql2014a8.sandag.org_ws_FreewaySpeed[[#This Row],[LinkID]],Table_socioeca8.sandag.org_abm2_spd[[hwycov_id]:[speed_ev]],4,FALSE)</f>
        <v>48</v>
      </c>
      <c r="R140">
        <f>VLOOKUP(Table_sql2014a8.sandag.org_ws_FreewaySpeed[[#This Row],[LinkID]],Table_socioeca8.sandag.org_abm2_spd[[hwycov_id]:[speed_ev]],5,FALSE)</f>
        <v>53</v>
      </c>
      <c r="S140">
        <f>VLOOKUP(Table_sql2014a8.sandag.org_ws_FreewaySpeed[[#This Row],[LinkID]],Table_socioeca8.sandag.org_abm2_spd[[hwycov_id]:[speed_ev]],6,FALSE)</f>
        <v>58</v>
      </c>
    </row>
    <row r="141" spans="5:19" x14ac:dyDescent="0.25">
      <c r="E141">
        <f t="shared" si="2"/>
        <v>376</v>
      </c>
      <c r="F141">
        <v>782</v>
      </c>
      <c r="G141">
        <f>IFERROR(VLOOKUP(Table_socioeca8.sandag.org_abm2_spd[[#This Row],[hwycov_id]],[1]hwy_speed!$B$2:$G$1648,2,FALSE),0)</f>
        <v>57</v>
      </c>
      <c r="H141">
        <f>IFERROR(VLOOKUP(Table_socioeca8.sandag.org_abm2_spd[[#This Row],[hwycov_id]],[1]hwy_speed!$B$2:$G$1648,3,FALSE),0)</f>
        <v>30</v>
      </c>
      <c r="I141">
        <f>IFERROR(VLOOKUP(Table_socioeca8.sandag.org_abm2_spd[[#This Row],[hwycov_id]],[1]hwy_speed!$B$2:$G$1648,4,FALSE),0)</f>
        <v>52</v>
      </c>
      <c r="J141">
        <f>IFERROR(VLOOKUP(Table_socioeca8.sandag.org_abm2_spd[[#This Row],[hwycov_id]],[1]hwy_speed!$B$2:$G$1648,5,FALSE),0)</f>
        <v>53</v>
      </c>
      <c r="K141">
        <f>IFERROR(VLOOKUP(Table_socioeca8.sandag.org_abm2_spd[[#This Row],[hwycov_id]],[1]hwy_speed!$B$2:$G$1648,6,FALSE),0)</f>
        <v>58</v>
      </c>
      <c r="M141">
        <f>Table_socioeca8.sandag.org_abm2_spd[[#This Row],[scenario_id]]</f>
        <v>376</v>
      </c>
      <c r="N141" s="7">
        <v>10158</v>
      </c>
      <c r="O141">
        <f>VLOOKUP(Table_sql2014a8.sandag.org_ws_FreewaySpeed[[#This Row],[LinkID]],Table_socioeca8.sandag.org_abm2_spd[[hwycov_id]:[speed_ev]],2,FALSE)</f>
        <v>57</v>
      </c>
      <c r="P141">
        <f>VLOOKUP(Table_sql2014a8.sandag.org_ws_FreewaySpeed[[#This Row],[LinkID]],Table_socioeca8.sandag.org_abm2_spd[[hwycov_id]:[speed_ev]],3,FALSE)</f>
        <v>45</v>
      </c>
      <c r="Q141">
        <f>VLOOKUP(Table_sql2014a8.sandag.org_ws_FreewaySpeed[[#This Row],[LinkID]],Table_socioeca8.sandag.org_abm2_spd[[hwycov_id]:[speed_ev]],4,FALSE)</f>
        <v>49</v>
      </c>
      <c r="R141">
        <f>VLOOKUP(Table_sql2014a8.sandag.org_ws_FreewaySpeed[[#This Row],[LinkID]],Table_socioeca8.sandag.org_abm2_spd[[hwycov_id]:[speed_ev]],5,FALSE)</f>
        <v>46</v>
      </c>
      <c r="S141">
        <f>VLOOKUP(Table_sql2014a8.sandag.org_ws_FreewaySpeed[[#This Row],[LinkID]],Table_socioeca8.sandag.org_abm2_spd[[hwycov_id]:[speed_ev]],6,FALSE)</f>
        <v>57</v>
      </c>
    </row>
    <row r="142" spans="5:19" x14ac:dyDescent="0.25">
      <c r="E142">
        <f t="shared" si="2"/>
        <v>376</v>
      </c>
      <c r="F142">
        <v>783</v>
      </c>
      <c r="G142">
        <f>IFERROR(VLOOKUP(Table_socioeca8.sandag.org_abm2_spd[[#This Row],[hwycov_id]],[1]hwy_speed!$B$2:$G$1648,2,FALSE),0)</f>
        <v>58</v>
      </c>
      <c r="H142">
        <f>IFERROR(VLOOKUP(Table_socioeca8.sandag.org_abm2_spd[[#This Row],[hwycov_id]],[1]hwy_speed!$B$2:$G$1648,3,FALSE),0)</f>
        <v>55</v>
      </c>
      <c r="I142">
        <f>IFERROR(VLOOKUP(Table_socioeca8.sandag.org_abm2_spd[[#This Row],[hwycov_id]],[1]hwy_speed!$B$2:$G$1648,4,FALSE),0)</f>
        <v>56</v>
      </c>
      <c r="J142">
        <f>IFERROR(VLOOKUP(Table_socioeca8.sandag.org_abm2_spd[[#This Row],[hwycov_id]],[1]hwy_speed!$B$2:$G$1648,5,FALSE),0)</f>
        <v>44</v>
      </c>
      <c r="K142">
        <f>IFERROR(VLOOKUP(Table_socioeca8.sandag.org_abm2_spd[[#This Row],[hwycov_id]],[1]hwy_speed!$B$2:$G$1648,6,FALSE),0)</f>
        <v>58</v>
      </c>
      <c r="M142">
        <f>Table_socioeca8.sandag.org_abm2_spd[[#This Row],[scenario_id]]</f>
        <v>376</v>
      </c>
      <c r="N142" s="7">
        <v>10486</v>
      </c>
      <c r="O142">
        <f>VLOOKUP(Table_sql2014a8.sandag.org_ws_FreewaySpeed[[#This Row],[LinkID]],Table_socioeca8.sandag.org_abm2_spd[[hwycov_id]:[speed_ev]],2,FALSE)</f>
        <v>58</v>
      </c>
      <c r="P142">
        <f>VLOOKUP(Table_sql2014a8.sandag.org_ws_FreewaySpeed[[#This Row],[LinkID]],Table_socioeca8.sandag.org_abm2_spd[[hwycov_id]:[speed_ev]],3,FALSE)</f>
        <v>56</v>
      </c>
      <c r="Q142">
        <f>VLOOKUP(Table_sql2014a8.sandag.org_ws_FreewaySpeed[[#This Row],[LinkID]],Table_socioeca8.sandag.org_abm2_spd[[hwycov_id]:[speed_ev]],4,FALSE)</f>
        <v>57</v>
      </c>
      <c r="R142">
        <f>VLOOKUP(Table_sql2014a8.sandag.org_ws_FreewaySpeed[[#This Row],[LinkID]],Table_socioeca8.sandag.org_abm2_spd[[hwycov_id]:[speed_ev]],5,FALSE)</f>
        <v>53</v>
      </c>
      <c r="S142">
        <f>VLOOKUP(Table_sql2014a8.sandag.org_ws_FreewaySpeed[[#This Row],[LinkID]],Table_socioeca8.sandag.org_abm2_spd[[hwycov_id]:[speed_ev]],6,FALSE)</f>
        <v>58</v>
      </c>
    </row>
    <row r="143" spans="5:19" x14ac:dyDescent="0.25">
      <c r="E143">
        <f t="shared" si="2"/>
        <v>376</v>
      </c>
      <c r="F143">
        <v>786</v>
      </c>
      <c r="G143">
        <f>IFERROR(VLOOKUP(Table_socioeca8.sandag.org_abm2_spd[[#This Row],[hwycov_id]],[1]hwy_speed!$B$2:$G$1648,2,FALSE),0)</f>
        <v>53</v>
      </c>
      <c r="H143">
        <f>IFERROR(VLOOKUP(Table_socioeca8.sandag.org_abm2_spd[[#This Row],[hwycov_id]],[1]hwy_speed!$B$2:$G$1648,3,FALSE),0)</f>
        <v>49</v>
      </c>
      <c r="I143">
        <f>IFERROR(VLOOKUP(Table_socioeca8.sandag.org_abm2_spd[[#This Row],[hwycov_id]],[1]hwy_speed!$B$2:$G$1648,4,FALSE),0)</f>
        <v>51</v>
      </c>
      <c r="J143">
        <f>IFERROR(VLOOKUP(Table_socioeca8.sandag.org_abm2_spd[[#This Row],[hwycov_id]],[1]hwy_speed!$B$2:$G$1648,5,FALSE),0)</f>
        <v>34</v>
      </c>
      <c r="K143">
        <f>IFERROR(VLOOKUP(Table_socioeca8.sandag.org_abm2_spd[[#This Row],[hwycov_id]],[1]hwy_speed!$B$2:$G$1648,6,FALSE),0)</f>
        <v>53</v>
      </c>
      <c r="M143">
        <f>Table_socioeca8.sandag.org_abm2_spd[[#This Row],[scenario_id]]</f>
        <v>376</v>
      </c>
      <c r="N143" s="7">
        <v>10572</v>
      </c>
      <c r="O143">
        <f>VLOOKUP(Table_sql2014a8.sandag.org_ws_FreewaySpeed[[#This Row],[LinkID]],Table_socioeca8.sandag.org_abm2_spd[[hwycov_id]:[speed_ev]],2,FALSE)</f>
        <v>58</v>
      </c>
      <c r="P143">
        <f>VLOOKUP(Table_sql2014a8.sandag.org_ws_FreewaySpeed[[#This Row],[LinkID]],Table_socioeca8.sandag.org_abm2_spd[[hwycov_id]:[speed_ev]],3,FALSE)</f>
        <v>57</v>
      </c>
      <c r="Q143">
        <f>VLOOKUP(Table_sql2014a8.sandag.org_ws_FreewaySpeed[[#This Row],[LinkID]],Table_socioeca8.sandag.org_abm2_spd[[hwycov_id]:[speed_ev]],4,FALSE)</f>
        <v>58</v>
      </c>
      <c r="R143">
        <f>VLOOKUP(Table_sql2014a8.sandag.org_ws_FreewaySpeed[[#This Row],[LinkID]],Table_socioeca8.sandag.org_abm2_spd[[hwycov_id]:[speed_ev]],5,FALSE)</f>
        <v>57</v>
      </c>
      <c r="S143">
        <f>VLOOKUP(Table_sql2014a8.sandag.org_ws_FreewaySpeed[[#This Row],[LinkID]],Table_socioeca8.sandag.org_abm2_spd[[hwycov_id]:[speed_ev]],6,FALSE)</f>
        <v>58</v>
      </c>
    </row>
    <row r="144" spans="5:19" x14ac:dyDescent="0.25">
      <c r="E144">
        <f t="shared" si="2"/>
        <v>376</v>
      </c>
      <c r="F144">
        <v>787</v>
      </c>
      <c r="G144">
        <f>IFERROR(VLOOKUP(Table_socioeca8.sandag.org_abm2_spd[[#This Row],[hwycov_id]],[1]hwy_speed!$B$2:$G$1648,2,FALSE),0)</f>
        <v>53</v>
      </c>
      <c r="H144">
        <f>IFERROR(VLOOKUP(Table_socioeca8.sandag.org_abm2_spd[[#This Row],[hwycov_id]],[1]hwy_speed!$B$2:$G$1648,3,FALSE),0)</f>
        <v>51</v>
      </c>
      <c r="I144">
        <f>IFERROR(VLOOKUP(Table_socioeca8.sandag.org_abm2_spd[[#This Row],[hwycov_id]],[1]hwy_speed!$B$2:$G$1648,4,FALSE),0)</f>
        <v>52</v>
      </c>
      <c r="J144">
        <f>IFERROR(VLOOKUP(Table_socioeca8.sandag.org_abm2_spd[[#This Row],[hwycov_id]],[1]hwy_speed!$B$2:$G$1648,5,FALSE),0)</f>
        <v>37</v>
      </c>
      <c r="K144">
        <f>IFERROR(VLOOKUP(Table_socioeca8.sandag.org_abm2_spd[[#This Row],[hwycov_id]],[1]hwy_speed!$B$2:$G$1648,6,FALSE),0)</f>
        <v>53</v>
      </c>
      <c r="M144">
        <f>Table_socioeca8.sandag.org_abm2_spd[[#This Row],[scenario_id]]</f>
        <v>376</v>
      </c>
      <c r="N144" s="7">
        <v>10790</v>
      </c>
      <c r="O144">
        <f>VLOOKUP(Table_sql2014a8.sandag.org_ws_FreewaySpeed[[#This Row],[LinkID]],Table_socioeca8.sandag.org_abm2_spd[[hwycov_id]:[speed_ev]],2,FALSE)</f>
        <v>57</v>
      </c>
      <c r="P144">
        <f>VLOOKUP(Table_sql2014a8.sandag.org_ws_FreewaySpeed[[#This Row],[LinkID]],Table_socioeca8.sandag.org_abm2_spd[[hwycov_id]:[speed_ev]],3,FALSE)</f>
        <v>55</v>
      </c>
      <c r="Q144">
        <f>VLOOKUP(Table_sql2014a8.sandag.org_ws_FreewaySpeed[[#This Row],[LinkID]],Table_socioeca8.sandag.org_abm2_spd[[hwycov_id]:[speed_ev]],4,FALSE)</f>
        <v>56</v>
      </c>
      <c r="R144">
        <f>VLOOKUP(Table_sql2014a8.sandag.org_ws_FreewaySpeed[[#This Row],[LinkID]],Table_socioeca8.sandag.org_abm2_spd[[hwycov_id]:[speed_ev]],5,FALSE)</f>
        <v>50</v>
      </c>
      <c r="S144">
        <f>VLOOKUP(Table_sql2014a8.sandag.org_ws_FreewaySpeed[[#This Row],[LinkID]],Table_socioeca8.sandag.org_abm2_spd[[hwycov_id]:[speed_ev]],6,FALSE)</f>
        <v>57</v>
      </c>
    </row>
    <row r="145" spans="5:19" x14ac:dyDescent="0.25">
      <c r="E145">
        <f t="shared" si="2"/>
        <v>376</v>
      </c>
      <c r="F145">
        <v>788</v>
      </c>
      <c r="G145">
        <f>IFERROR(VLOOKUP(Table_socioeca8.sandag.org_abm2_spd[[#This Row],[hwycov_id]],[1]hwy_speed!$B$2:$G$1648,2,FALSE),0)</f>
        <v>53</v>
      </c>
      <c r="H145">
        <f>IFERROR(VLOOKUP(Table_socioeca8.sandag.org_abm2_spd[[#This Row],[hwycov_id]],[1]hwy_speed!$B$2:$G$1648,3,FALSE),0)</f>
        <v>52</v>
      </c>
      <c r="I145">
        <f>IFERROR(VLOOKUP(Table_socioeca8.sandag.org_abm2_spd[[#This Row],[hwycov_id]],[1]hwy_speed!$B$2:$G$1648,4,FALSE),0)</f>
        <v>52</v>
      </c>
      <c r="J145">
        <f>IFERROR(VLOOKUP(Table_socioeca8.sandag.org_abm2_spd[[#This Row],[hwycov_id]],[1]hwy_speed!$B$2:$G$1648,5,FALSE),0)</f>
        <v>40</v>
      </c>
      <c r="K145">
        <f>IFERROR(VLOOKUP(Table_socioeca8.sandag.org_abm2_spd[[#This Row],[hwycov_id]],[1]hwy_speed!$B$2:$G$1648,6,FALSE),0)</f>
        <v>53</v>
      </c>
      <c r="M145">
        <f>Table_socioeca8.sandag.org_abm2_spd[[#This Row],[scenario_id]]</f>
        <v>376</v>
      </c>
      <c r="N145" s="7">
        <v>10859</v>
      </c>
      <c r="O145">
        <f>VLOOKUP(Table_sql2014a8.sandag.org_ws_FreewaySpeed[[#This Row],[LinkID]],Table_socioeca8.sandag.org_abm2_spd[[hwycov_id]:[speed_ev]],2,FALSE)</f>
        <v>58</v>
      </c>
      <c r="P145">
        <f>VLOOKUP(Table_sql2014a8.sandag.org_ws_FreewaySpeed[[#This Row],[LinkID]],Table_socioeca8.sandag.org_abm2_spd[[hwycov_id]:[speed_ev]],3,FALSE)</f>
        <v>57</v>
      </c>
      <c r="Q145">
        <f>VLOOKUP(Table_sql2014a8.sandag.org_ws_FreewaySpeed[[#This Row],[LinkID]],Table_socioeca8.sandag.org_abm2_spd[[hwycov_id]:[speed_ev]],4,FALSE)</f>
        <v>57</v>
      </c>
      <c r="R145">
        <f>VLOOKUP(Table_sql2014a8.sandag.org_ws_FreewaySpeed[[#This Row],[LinkID]],Table_socioeca8.sandag.org_abm2_spd[[hwycov_id]:[speed_ev]],5,FALSE)</f>
        <v>46</v>
      </c>
      <c r="S145">
        <f>VLOOKUP(Table_sql2014a8.sandag.org_ws_FreewaySpeed[[#This Row],[LinkID]],Table_socioeca8.sandag.org_abm2_spd[[hwycov_id]:[speed_ev]],6,FALSE)</f>
        <v>58</v>
      </c>
    </row>
    <row r="146" spans="5:19" x14ac:dyDescent="0.25">
      <c r="E146">
        <f t="shared" si="2"/>
        <v>376</v>
      </c>
      <c r="F146">
        <v>789</v>
      </c>
      <c r="G146">
        <f>IFERROR(VLOOKUP(Table_socioeca8.sandag.org_abm2_spd[[#This Row],[hwycov_id]],[1]hwy_speed!$B$2:$G$1648,2,FALSE),0)</f>
        <v>57</v>
      </c>
      <c r="H146">
        <f>IFERROR(VLOOKUP(Table_socioeca8.sandag.org_abm2_spd[[#This Row],[hwycov_id]],[1]hwy_speed!$B$2:$G$1648,3,FALSE),0)</f>
        <v>36</v>
      </c>
      <c r="I146">
        <f>IFERROR(VLOOKUP(Table_socioeca8.sandag.org_abm2_spd[[#This Row],[hwycov_id]],[1]hwy_speed!$B$2:$G$1648,4,FALSE),0)</f>
        <v>53</v>
      </c>
      <c r="J146">
        <f>IFERROR(VLOOKUP(Table_socioeca8.sandag.org_abm2_spd[[#This Row],[hwycov_id]],[1]hwy_speed!$B$2:$G$1648,5,FALSE),0)</f>
        <v>55</v>
      </c>
      <c r="K146">
        <f>IFERROR(VLOOKUP(Table_socioeca8.sandag.org_abm2_spd[[#This Row],[hwycov_id]],[1]hwy_speed!$B$2:$G$1648,6,FALSE),0)</f>
        <v>58</v>
      </c>
      <c r="M146">
        <f>Table_socioeca8.sandag.org_abm2_spd[[#This Row],[scenario_id]]</f>
        <v>376</v>
      </c>
      <c r="N146" s="7">
        <v>10913</v>
      </c>
      <c r="O146">
        <f>VLOOKUP(Table_sql2014a8.sandag.org_ws_FreewaySpeed[[#This Row],[LinkID]],Table_socioeca8.sandag.org_abm2_spd[[hwycov_id]:[speed_ev]],2,FALSE)</f>
        <v>53</v>
      </c>
      <c r="P146">
        <f>VLOOKUP(Table_sql2014a8.sandag.org_ws_FreewaySpeed[[#This Row],[LinkID]],Table_socioeca8.sandag.org_abm2_spd[[hwycov_id]:[speed_ev]],3,FALSE)</f>
        <v>47</v>
      </c>
      <c r="Q146">
        <f>VLOOKUP(Table_sql2014a8.sandag.org_ws_FreewaySpeed[[#This Row],[LinkID]],Table_socioeca8.sandag.org_abm2_spd[[hwycov_id]:[speed_ev]],4,FALSE)</f>
        <v>52</v>
      </c>
      <c r="R146">
        <f>VLOOKUP(Table_sql2014a8.sandag.org_ws_FreewaySpeed[[#This Row],[LinkID]],Table_socioeca8.sandag.org_abm2_spd[[hwycov_id]:[speed_ev]],5,FALSE)</f>
        <v>46</v>
      </c>
      <c r="S146">
        <f>VLOOKUP(Table_sql2014a8.sandag.org_ws_FreewaySpeed[[#This Row],[LinkID]],Table_socioeca8.sandag.org_abm2_spd[[hwycov_id]:[speed_ev]],6,FALSE)</f>
        <v>53</v>
      </c>
    </row>
    <row r="147" spans="5:19" x14ac:dyDescent="0.25">
      <c r="E147">
        <f t="shared" si="2"/>
        <v>376</v>
      </c>
      <c r="F147">
        <v>790</v>
      </c>
      <c r="G147">
        <f>IFERROR(VLOOKUP(Table_socioeca8.sandag.org_abm2_spd[[#This Row],[hwycov_id]],[1]hwy_speed!$B$2:$G$1648,2,FALSE),0)</f>
        <v>31</v>
      </c>
      <c r="H147">
        <f>IFERROR(VLOOKUP(Table_socioeca8.sandag.org_abm2_spd[[#This Row],[hwycov_id]],[1]hwy_speed!$B$2:$G$1648,3,FALSE),0)</f>
        <v>30</v>
      </c>
      <c r="I147">
        <f>IFERROR(VLOOKUP(Table_socioeca8.sandag.org_abm2_spd[[#This Row],[hwycov_id]],[1]hwy_speed!$B$2:$G$1648,4,FALSE),0)</f>
        <v>31</v>
      </c>
      <c r="J147">
        <f>IFERROR(VLOOKUP(Table_socioeca8.sandag.org_abm2_spd[[#This Row],[hwycov_id]],[1]hwy_speed!$B$2:$G$1648,5,FALSE),0)</f>
        <v>31</v>
      </c>
      <c r="K147">
        <f>IFERROR(VLOOKUP(Table_socioeca8.sandag.org_abm2_spd[[#This Row],[hwycov_id]],[1]hwy_speed!$B$2:$G$1648,6,FALSE),0)</f>
        <v>31</v>
      </c>
      <c r="M147">
        <f>Table_socioeca8.sandag.org_abm2_spd[[#This Row],[scenario_id]]</f>
        <v>376</v>
      </c>
      <c r="N147" s="7">
        <v>10963</v>
      </c>
      <c r="O147">
        <f>VLOOKUP(Table_sql2014a8.sandag.org_ws_FreewaySpeed[[#This Row],[LinkID]],Table_socioeca8.sandag.org_abm2_spd[[hwycov_id]:[speed_ev]],2,FALSE)</f>
        <v>62</v>
      </c>
      <c r="P147">
        <f>VLOOKUP(Table_sql2014a8.sandag.org_ws_FreewaySpeed[[#This Row],[LinkID]],Table_socioeca8.sandag.org_abm2_spd[[hwycov_id]:[speed_ev]],3,FALSE)</f>
        <v>61</v>
      </c>
      <c r="Q147">
        <f>VLOOKUP(Table_sql2014a8.sandag.org_ws_FreewaySpeed[[#This Row],[LinkID]],Table_socioeca8.sandag.org_abm2_spd[[hwycov_id]:[speed_ev]],4,FALSE)</f>
        <v>61</v>
      </c>
      <c r="R147">
        <f>VLOOKUP(Table_sql2014a8.sandag.org_ws_FreewaySpeed[[#This Row],[LinkID]],Table_socioeca8.sandag.org_abm2_spd[[hwycov_id]:[speed_ev]],5,FALSE)</f>
        <v>54</v>
      </c>
      <c r="S147">
        <f>VLOOKUP(Table_sql2014a8.sandag.org_ws_FreewaySpeed[[#This Row],[LinkID]],Table_socioeca8.sandag.org_abm2_spd[[hwycov_id]:[speed_ev]],6,FALSE)</f>
        <v>62</v>
      </c>
    </row>
    <row r="148" spans="5:19" x14ac:dyDescent="0.25">
      <c r="E148">
        <f t="shared" si="2"/>
        <v>376</v>
      </c>
      <c r="F148">
        <v>791</v>
      </c>
      <c r="G148">
        <f>IFERROR(VLOOKUP(Table_socioeca8.sandag.org_abm2_spd[[#This Row],[hwycov_id]],[1]hwy_speed!$B$2:$G$1648,2,FALSE),0)</f>
        <v>53</v>
      </c>
      <c r="H148">
        <f>IFERROR(VLOOKUP(Table_socioeca8.sandag.org_abm2_spd[[#This Row],[hwycov_id]],[1]hwy_speed!$B$2:$G$1648,3,FALSE),0)</f>
        <v>52</v>
      </c>
      <c r="I148">
        <f>IFERROR(VLOOKUP(Table_socioeca8.sandag.org_abm2_spd[[#This Row],[hwycov_id]],[1]hwy_speed!$B$2:$G$1648,4,FALSE),0)</f>
        <v>52</v>
      </c>
      <c r="J148">
        <f>IFERROR(VLOOKUP(Table_socioeca8.sandag.org_abm2_spd[[#This Row],[hwycov_id]],[1]hwy_speed!$B$2:$G$1648,5,FALSE),0)</f>
        <v>41</v>
      </c>
      <c r="K148">
        <f>IFERROR(VLOOKUP(Table_socioeca8.sandag.org_abm2_spd[[#This Row],[hwycov_id]],[1]hwy_speed!$B$2:$G$1648,6,FALSE),0)</f>
        <v>53</v>
      </c>
      <c r="M148">
        <f>Table_socioeca8.sandag.org_abm2_spd[[#This Row],[scenario_id]]</f>
        <v>376</v>
      </c>
      <c r="N148" s="7">
        <v>10968</v>
      </c>
      <c r="O148">
        <f>VLOOKUP(Table_sql2014a8.sandag.org_ws_FreewaySpeed[[#This Row],[LinkID]],Table_socioeca8.sandag.org_abm2_spd[[hwycov_id]:[speed_ev]],2,FALSE)</f>
        <v>57</v>
      </c>
      <c r="P148">
        <f>VLOOKUP(Table_sql2014a8.sandag.org_ws_FreewaySpeed[[#This Row],[LinkID]],Table_socioeca8.sandag.org_abm2_spd[[hwycov_id]:[speed_ev]],3,FALSE)</f>
        <v>49</v>
      </c>
      <c r="Q148">
        <f>VLOOKUP(Table_sql2014a8.sandag.org_ws_FreewaySpeed[[#This Row],[LinkID]],Table_socioeca8.sandag.org_abm2_spd[[hwycov_id]:[speed_ev]],4,FALSE)</f>
        <v>56</v>
      </c>
      <c r="R148">
        <f>VLOOKUP(Table_sql2014a8.sandag.org_ws_FreewaySpeed[[#This Row],[LinkID]],Table_socioeca8.sandag.org_abm2_spd[[hwycov_id]:[speed_ev]],5,FALSE)</f>
        <v>52</v>
      </c>
      <c r="S148">
        <f>VLOOKUP(Table_sql2014a8.sandag.org_ws_FreewaySpeed[[#This Row],[LinkID]],Table_socioeca8.sandag.org_abm2_spd[[hwycov_id]:[speed_ev]],6,FALSE)</f>
        <v>57</v>
      </c>
    </row>
    <row r="149" spans="5:19" x14ac:dyDescent="0.25">
      <c r="E149">
        <f t="shared" si="2"/>
        <v>376</v>
      </c>
      <c r="F149">
        <v>792</v>
      </c>
      <c r="G149">
        <f>IFERROR(VLOOKUP(Table_socioeca8.sandag.org_abm2_spd[[#This Row],[hwycov_id]],[1]hwy_speed!$B$2:$G$1648,2,FALSE),0)</f>
        <v>53</v>
      </c>
      <c r="H149">
        <f>IFERROR(VLOOKUP(Table_socioeca8.sandag.org_abm2_spd[[#This Row],[hwycov_id]],[1]hwy_speed!$B$2:$G$1648,3,FALSE),0)</f>
        <v>52</v>
      </c>
      <c r="I149">
        <f>IFERROR(VLOOKUP(Table_socioeca8.sandag.org_abm2_spd[[#This Row],[hwycov_id]],[1]hwy_speed!$B$2:$G$1648,4,FALSE),0)</f>
        <v>52</v>
      </c>
      <c r="J149">
        <f>IFERROR(VLOOKUP(Table_socioeca8.sandag.org_abm2_spd[[#This Row],[hwycov_id]],[1]hwy_speed!$B$2:$G$1648,5,FALSE),0)</f>
        <v>43</v>
      </c>
      <c r="K149">
        <f>IFERROR(VLOOKUP(Table_socioeca8.sandag.org_abm2_spd[[#This Row],[hwycov_id]],[1]hwy_speed!$B$2:$G$1648,6,FALSE),0)</f>
        <v>53</v>
      </c>
      <c r="M149">
        <f>Table_socioeca8.sandag.org_abm2_spd[[#This Row],[scenario_id]]</f>
        <v>376</v>
      </c>
      <c r="N149" s="7">
        <v>10969</v>
      </c>
      <c r="O149">
        <f>VLOOKUP(Table_sql2014a8.sandag.org_ws_FreewaySpeed[[#This Row],[LinkID]],Table_socioeca8.sandag.org_abm2_spd[[hwycov_id]:[speed_ev]],2,FALSE)</f>
        <v>62</v>
      </c>
      <c r="P149">
        <f>VLOOKUP(Table_sql2014a8.sandag.org_ws_FreewaySpeed[[#This Row],[LinkID]],Table_socioeca8.sandag.org_abm2_spd[[hwycov_id]:[speed_ev]],3,FALSE)</f>
        <v>50</v>
      </c>
      <c r="Q149">
        <f>VLOOKUP(Table_sql2014a8.sandag.org_ws_FreewaySpeed[[#This Row],[LinkID]],Table_socioeca8.sandag.org_abm2_spd[[hwycov_id]:[speed_ev]],4,FALSE)</f>
        <v>60</v>
      </c>
      <c r="R149">
        <f>VLOOKUP(Table_sql2014a8.sandag.org_ws_FreewaySpeed[[#This Row],[LinkID]],Table_socioeca8.sandag.org_abm2_spd[[hwycov_id]:[speed_ev]],5,FALSE)</f>
        <v>57</v>
      </c>
      <c r="S149">
        <f>VLOOKUP(Table_sql2014a8.sandag.org_ws_FreewaySpeed[[#This Row],[LinkID]],Table_socioeca8.sandag.org_abm2_spd[[hwycov_id]:[speed_ev]],6,FALSE)</f>
        <v>62</v>
      </c>
    </row>
    <row r="150" spans="5:19" x14ac:dyDescent="0.25">
      <c r="E150">
        <f t="shared" si="2"/>
        <v>376</v>
      </c>
      <c r="F150">
        <v>797</v>
      </c>
      <c r="G150">
        <f>IFERROR(VLOOKUP(Table_socioeca8.sandag.org_abm2_spd[[#This Row],[hwycov_id]],[1]hwy_speed!$B$2:$G$1648,2,FALSE),0)</f>
        <v>53</v>
      </c>
      <c r="H150">
        <f>IFERROR(VLOOKUP(Table_socioeca8.sandag.org_abm2_spd[[#This Row],[hwycov_id]],[1]hwy_speed!$B$2:$G$1648,3,FALSE),0)</f>
        <v>53</v>
      </c>
      <c r="I150">
        <f>IFERROR(VLOOKUP(Table_socioeca8.sandag.org_abm2_spd[[#This Row],[hwycov_id]],[1]hwy_speed!$B$2:$G$1648,4,FALSE),0)</f>
        <v>53</v>
      </c>
      <c r="J150">
        <f>IFERROR(VLOOKUP(Table_socioeca8.sandag.org_abm2_spd[[#This Row],[hwycov_id]],[1]hwy_speed!$B$2:$G$1648,5,FALSE),0)</f>
        <v>44</v>
      </c>
      <c r="K150">
        <f>IFERROR(VLOOKUP(Table_socioeca8.sandag.org_abm2_spd[[#This Row],[hwycov_id]],[1]hwy_speed!$B$2:$G$1648,6,FALSE),0)</f>
        <v>53</v>
      </c>
      <c r="M150">
        <f>Table_socioeca8.sandag.org_abm2_spd[[#This Row],[scenario_id]]</f>
        <v>376</v>
      </c>
      <c r="N150" s="7">
        <v>11050</v>
      </c>
      <c r="O150">
        <f>VLOOKUP(Table_sql2014a8.sandag.org_ws_FreewaySpeed[[#This Row],[LinkID]],Table_socioeca8.sandag.org_abm2_spd[[hwycov_id]:[speed_ev]],2,FALSE)</f>
        <v>56</v>
      </c>
      <c r="P150">
        <f>VLOOKUP(Table_sql2014a8.sandag.org_ws_FreewaySpeed[[#This Row],[LinkID]],Table_socioeca8.sandag.org_abm2_spd[[hwycov_id]:[speed_ev]],3,FALSE)</f>
        <v>56</v>
      </c>
      <c r="Q150">
        <f>VLOOKUP(Table_sql2014a8.sandag.org_ws_FreewaySpeed[[#This Row],[LinkID]],Table_socioeca8.sandag.org_abm2_spd[[hwycov_id]:[speed_ev]],4,FALSE)</f>
        <v>56</v>
      </c>
      <c r="R150">
        <f>VLOOKUP(Table_sql2014a8.sandag.org_ws_FreewaySpeed[[#This Row],[LinkID]],Table_socioeca8.sandag.org_abm2_spd[[hwycov_id]:[speed_ev]],5,FALSE)</f>
        <v>56</v>
      </c>
      <c r="S150">
        <f>VLOOKUP(Table_sql2014a8.sandag.org_ws_FreewaySpeed[[#This Row],[LinkID]],Table_socioeca8.sandag.org_abm2_spd[[hwycov_id]:[speed_ev]],6,FALSE)</f>
        <v>56</v>
      </c>
    </row>
    <row r="151" spans="5:19" x14ac:dyDescent="0.25">
      <c r="E151">
        <f t="shared" si="2"/>
        <v>376</v>
      </c>
      <c r="F151">
        <v>799</v>
      </c>
      <c r="G151">
        <f>IFERROR(VLOOKUP(Table_socioeca8.sandag.org_abm2_spd[[#This Row],[hwycov_id]],[1]hwy_speed!$B$2:$G$1648,2,FALSE),0)</f>
        <v>53</v>
      </c>
      <c r="H151">
        <f>IFERROR(VLOOKUP(Table_socioeca8.sandag.org_abm2_spd[[#This Row],[hwycov_id]],[1]hwy_speed!$B$2:$G$1648,3,FALSE),0)</f>
        <v>53</v>
      </c>
      <c r="I151">
        <f>IFERROR(VLOOKUP(Table_socioeca8.sandag.org_abm2_spd[[#This Row],[hwycov_id]],[1]hwy_speed!$B$2:$G$1648,4,FALSE),0)</f>
        <v>53</v>
      </c>
      <c r="J151">
        <f>IFERROR(VLOOKUP(Table_socioeca8.sandag.org_abm2_spd[[#This Row],[hwycov_id]],[1]hwy_speed!$B$2:$G$1648,5,FALSE),0)</f>
        <v>44</v>
      </c>
      <c r="K151">
        <f>IFERROR(VLOOKUP(Table_socioeca8.sandag.org_abm2_spd[[#This Row],[hwycov_id]],[1]hwy_speed!$B$2:$G$1648,6,FALSE),0)</f>
        <v>53</v>
      </c>
      <c r="M151">
        <f>Table_socioeca8.sandag.org_abm2_spd[[#This Row],[scenario_id]]</f>
        <v>376</v>
      </c>
      <c r="N151" s="7">
        <v>11058</v>
      </c>
      <c r="O151">
        <f>VLOOKUP(Table_sql2014a8.sandag.org_ws_FreewaySpeed[[#This Row],[LinkID]],Table_socioeca8.sandag.org_abm2_spd[[hwycov_id]:[speed_ev]],2,FALSE)</f>
        <v>58</v>
      </c>
      <c r="P151">
        <f>VLOOKUP(Table_sql2014a8.sandag.org_ws_FreewaySpeed[[#This Row],[LinkID]],Table_socioeca8.sandag.org_abm2_spd[[hwycov_id]:[speed_ev]],3,FALSE)</f>
        <v>57</v>
      </c>
      <c r="Q151">
        <f>VLOOKUP(Table_sql2014a8.sandag.org_ws_FreewaySpeed[[#This Row],[LinkID]],Table_socioeca8.sandag.org_abm2_spd[[hwycov_id]:[speed_ev]],4,FALSE)</f>
        <v>57</v>
      </c>
      <c r="R151">
        <f>VLOOKUP(Table_sql2014a8.sandag.org_ws_FreewaySpeed[[#This Row],[LinkID]],Table_socioeca8.sandag.org_abm2_spd[[hwycov_id]:[speed_ev]],5,FALSE)</f>
        <v>53</v>
      </c>
      <c r="S151">
        <f>VLOOKUP(Table_sql2014a8.sandag.org_ws_FreewaySpeed[[#This Row],[LinkID]],Table_socioeca8.sandag.org_abm2_spd[[hwycov_id]:[speed_ev]],6,FALSE)</f>
        <v>58</v>
      </c>
    </row>
    <row r="152" spans="5:19" x14ac:dyDescent="0.25">
      <c r="E152">
        <f t="shared" si="2"/>
        <v>376</v>
      </c>
      <c r="F152">
        <v>800</v>
      </c>
      <c r="G152">
        <f>IFERROR(VLOOKUP(Table_socioeca8.sandag.org_abm2_spd[[#This Row],[hwycov_id]],[1]hwy_speed!$B$2:$G$1648,2,FALSE),0)</f>
        <v>53</v>
      </c>
      <c r="H152">
        <f>IFERROR(VLOOKUP(Table_socioeca8.sandag.org_abm2_spd[[#This Row],[hwycov_id]],[1]hwy_speed!$B$2:$G$1648,3,FALSE),0)</f>
        <v>52</v>
      </c>
      <c r="I152">
        <f>IFERROR(VLOOKUP(Table_socioeca8.sandag.org_abm2_spd[[#This Row],[hwycov_id]],[1]hwy_speed!$B$2:$G$1648,4,FALSE),0)</f>
        <v>52</v>
      </c>
      <c r="J152">
        <f>IFERROR(VLOOKUP(Table_socioeca8.sandag.org_abm2_spd[[#This Row],[hwycov_id]],[1]hwy_speed!$B$2:$G$1648,5,FALSE),0)</f>
        <v>45</v>
      </c>
      <c r="K152">
        <f>IFERROR(VLOOKUP(Table_socioeca8.sandag.org_abm2_spd[[#This Row],[hwycov_id]],[1]hwy_speed!$B$2:$G$1648,6,FALSE),0)</f>
        <v>53</v>
      </c>
      <c r="M152">
        <f>Table_socioeca8.sandag.org_abm2_spd[[#This Row],[scenario_id]]</f>
        <v>376</v>
      </c>
      <c r="N152" s="7">
        <v>11095</v>
      </c>
      <c r="O152">
        <f>VLOOKUP(Table_sql2014a8.sandag.org_ws_FreewaySpeed[[#This Row],[LinkID]],Table_socioeca8.sandag.org_abm2_spd[[hwycov_id]:[speed_ev]],2,FALSE)</f>
        <v>62</v>
      </c>
      <c r="P152">
        <f>VLOOKUP(Table_sql2014a8.sandag.org_ws_FreewaySpeed[[#This Row],[LinkID]],Table_socioeca8.sandag.org_abm2_spd[[hwycov_id]:[speed_ev]],3,FALSE)</f>
        <v>38</v>
      </c>
      <c r="Q152">
        <f>VLOOKUP(Table_sql2014a8.sandag.org_ws_FreewaySpeed[[#This Row],[LinkID]],Table_socioeca8.sandag.org_abm2_spd[[hwycov_id]:[speed_ev]],4,FALSE)</f>
        <v>51</v>
      </c>
      <c r="R152">
        <f>VLOOKUP(Table_sql2014a8.sandag.org_ws_FreewaySpeed[[#This Row],[LinkID]],Table_socioeca8.sandag.org_abm2_spd[[hwycov_id]:[speed_ev]],5,FALSE)</f>
        <v>45</v>
      </c>
      <c r="S152">
        <f>VLOOKUP(Table_sql2014a8.sandag.org_ws_FreewaySpeed[[#This Row],[LinkID]],Table_socioeca8.sandag.org_abm2_spd[[hwycov_id]:[speed_ev]],6,FALSE)</f>
        <v>62</v>
      </c>
    </row>
    <row r="153" spans="5:19" x14ac:dyDescent="0.25">
      <c r="E153">
        <f t="shared" si="2"/>
        <v>376</v>
      </c>
      <c r="F153">
        <v>801</v>
      </c>
      <c r="G153">
        <f>IFERROR(VLOOKUP(Table_socioeca8.sandag.org_abm2_spd[[#This Row],[hwycov_id]],[1]hwy_speed!$B$2:$G$1648,2,FALSE),0)</f>
        <v>52</v>
      </c>
      <c r="H153">
        <f>IFERROR(VLOOKUP(Table_socioeca8.sandag.org_abm2_spd[[#This Row],[hwycov_id]],[1]hwy_speed!$B$2:$G$1648,3,FALSE),0)</f>
        <v>51</v>
      </c>
      <c r="I153">
        <f>IFERROR(VLOOKUP(Table_socioeca8.sandag.org_abm2_spd[[#This Row],[hwycov_id]],[1]hwy_speed!$B$2:$G$1648,4,FALSE),0)</f>
        <v>51</v>
      </c>
      <c r="J153">
        <f>IFERROR(VLOOKUP(Table_socioeca8.sandag.org_abm2_spd[[#This Row],[hwycov_id]],[1]hwy_speed!$B$2:$G$1648,5,FALSE),0)</f>
        <v>39</v>
      </c>
      <c r="K153">
        <f>IFERROR(VLOOKUP(Table_socioeca8.sandag.org_abm2_spd[[#This Row],[hwycov_id]],[1]hwy_speed!$B$2:$G$1648,6,FALSE),0)</f>
        <v>52</v>
      </c>
      <c r="M153">
        <f>Table_socioeca8.sandag.org_abm2_spd[[#This Row],[scenario_id]]</f>
        <v>376</v>
      </c>
      <c r="N153" s="7">
        <v>11100</v>
      </c>
      <c r="O153">
        <f>VLOOKUP(Table_sql2014a8.sandag.org_ws_FreewaySpeed[[#This Row],[LinkID]],Table_socioeca8.sandag.org_abm2_spd[[hwycov_id]:[speed_ev]],2,FALSE)</f>
        <v>62</v>
      </c>
      <c r="P153">
        <f>VLOOKUP(Table_sql2014a8.sandag.org_ws_FreewaySpeed[[#This Row],[LinkID]],Table_socioeca8.sandag.org_abm2_spd[[hwycov_id]:[speed_ev]],3,FALSE)</f>
        <v>58</v>
      </c>
      <c r="Q153">
        <f>VLOOKUP(Table_sql2014a8.sandag.org_ws_FreewaySpeed[[#This Row],[LinkID]],Table_socioeca8.sandag.org_abm2_spd[[hwycov_id]:[speed_ev]],4,FALSE)</f>
        <v>62</v>
      </c>
      <c r="R153">
        <f>VLOOKUP(Table_sql2014a8.sandag.org_ws_FreewaySpeed[[#This Row],[LinkID]],Table_socioeca8.sandag.org_abm2_spd[[hwycov_id]:[speed_ev]],5,FALSE)</f>
        <v>62</v>
      </c>
      <c r="S153">
        <f>VLOOKUP(Table_sql2014a8.sandag.org_ws_FreewaySpeed[[#This Row],[LinkID]],Table_socioeca8.sandag.org_abm2_spd[[hwycov_id]:[speed_ev]],6,FALSE)</f>
        <v>62</v>
      </c>
    </row>
    <row r="154" spans="5:19" x14ac:dyDescent="0.25">
      <c r="E154">
        <f t="shared" si="2"/>
        <v>376</v>
      </c>
      <c r="F154">
        <v>802</v>
      </c>
      <c r="G154">
        <f>IFERROR(VLOOKUP(Table_socioeca8.sandag.org_abm2_spd[[#This Row],[hwycov_id]],[1]hwy_speed!$B$2:$G$1648,2,FALSE),0)</f>
        <v>62</v>
      </c>
      <c r="H154">
        <f>IFERROR(VLOOKUP(Table_socioeca8.sandag.org_abm2_spd[[#This Row],[hwycov_id]],[1]hwy_speed!$B$2:$G$1648,3,FALSE),0)</f>
        <v>52</v>
      </c>
      <c r="I154">
        <f>IFERROR(VLOOKUP(Table_socioeca8.sandag.org_abm2_spd[[#This Row],[hwycov_id]],[1]hwy_speed!$B$2:$G$1648,4,FALSE),0)</f>
        <v>51</v>
      </c>
      <c r="J154">
        <f>IFERROR(VLOOKUP(Table_socioeca8.sandag.org_abm2_spd[[#This Row],[hwycov_id]],[1]hwy_speed!$B$2:$G$1648,5,FALSE),0)</f>
        <v>26</v>
      </c>
      <c r="K154">
        <f>IFERROR(VLOOKUP(Table_socioeca8.sandag.org_abm2_spd[[#This Row],[hwycov_id]],[1]hwy_speed!$B$2:$G$1648,6,FALSE),0)</f>
        <v>62</v>
      </c>
      <c r="M154">
        <f>Table_socioeca8.sandag.org_abm2_spd[[#This Row],[scenario_id]]</f>
        <v>376</v>
      </c>
      <c r="N154" s="7">
        <v>11103</v>
      </c>
      <c r="O154">
        <f>VLOOKUP(Table_sql2014a8.sandag.org_ws_FreewaySpeed[[#This Row],[LinkID]],Table_socioeca8.sandag.org_abm2_spd[[hwycov_id]:[speed_ev]],2,FALSE)</f>
        <v>62</v>
      </c>
      <c r="P154">
        <f>VLOOKUP(Table_sql2014a8.sandag.org_ws_FreewaySpeed[[#This Row],[LinkID]],Table_socioeca8.sandag.org_abm2_spd[[hwycov_id]:[speed_ev]],3,FALSE)</f>
        <v>56</v>
      </c>
      <c r="Q154">
        <f>VLOOKUP(Table_sql2014a8.sandag.org_ws_FreewaySpeed[[#This Row],[LinkID]],Table_socioeca8.sandag.org_abm2_spd[[hwycov_id]:[speed_ev]],4,FALSE)</f>
        <v>58</v>
      </c>
      <c r="R154">
        <f>VLOOKUP(Table_sql2014a8.sandag.org_ws_FreewaySpeed[[#This Row],[LinkID]],Table_socioeca8.sandag.org_abm2_spd[[hwycov_id]:[speed_ev]],5,FALSE)</f>
        <v>56</v>
      </c>
      <c r="S154">
        <f>VLOOKUP(Table_sql2014a8.sandag.org_ws_FreewaySpeed[[#This Row],[LinkID]],Table_socioeca8.sandag.org_abm2_spd[[hwycov_id]:[speed_ev]],6,FALSE)</f>
        <v>62</v>
      </c>
    </row>
    <row r="155" spans="5:19" x14ac:dyDescent="0.25">
      <c r="E155">
        <f t="shared" si="2"/>
        <v>376</v>
      </c>
      <c r="F155">
        <v>803</v>
      </c>
      <c r="G155">
        <f>IFERROR(VLOOKUP(Table_socioeca8.sandag.org_abm2_spd[[#This Row],[hwycov_id]],[1]hwy_speed!$B$2:$G$1648,2,FALSE),0)</f>
        <v>62</v>
      </c>
      <c r="H155">
        <f>IFERROR(VLOOKUP(Table_socioeca8.sandag.org_abm2_spd[[#This Row],[hwycov_id]],[1]hwy_speed!$B$2:$G$1648,3,FALSE),0)</f>
        <v>55</v>
      </c>
      <c r="I155">
        <f>IFERROR(VLOOKUP(Table_socioeca8.sandag.org_abm2_spd[[#This Row],[hwycov_id]],[1]hwy_speed!$B$2:$G$1648,4,FALSE),0)</f>
        <v>54</v>
      </c>
      <c r="J155">
        <f>IFERROR(VLOOKUP(Table_socioeca8.sandag.org_abm2_spd[[#This Row],[hwycov_id]],[1]hwy_speed!$B$2:$G$1648,5,FALSE),0)</f>
        <v>32</v>
      </c>
      <c r="K155">
        <f>IFERROR(VLOOKUP(Table_socioeca8.sandag.org_abm2_spd[[#This Row],[hwycov_id]],[1]hwy_speed!$B$2:$G$1648,6,FALSE),0)</f>
        <v>62</v>
      </c>
      <c r="M155">
        <f>Table_socioeca8.sandag.org_abm2_spd[[#This Row],[scenario_id]]</f>
        <v>376</v>
      </c>
      <c r="N155" s="7">
        <v>11109</v>
      </c>
      <c r="O155">
        <f>VLOOKUP(Table_sql2014a8.sandag.org_ws_FreewaySpeed[[#This Row],[LinkID]],Table_socioeca8.sandag.org_abm2_spd[[hwycov_id]:[speed_ev]],2,FALSE)</f>
        <v>61</v>
      </c>
      <c r="P155">
        <f>VLOOKUP(Table_sql2014a8.sandag.org_ws_FreewaySpeed[[#This Row],[LinkID]],Table_socioeca8.sandag.org_abm2_spd[[hwycov_id]:[speed_ev]],3,FALSE)</f>
        <v>47</v>
      </c>
      <c r="Q155">
        <f>VLOOKUP(Table_sql2014a8.sandag.org_ws_FreewaySpeed[[#This Row],[LinkID]],Table_socioeca8.sandag.org_abm2_spd[[hwycov_id]:[speed_ev]],4,FALSE)</f>
        <v>60</v>
      </c>
      <c r="R155">
        <f>VLOOKUP(Table_sql2014a8.sandag.org_ws_FreewaySpeed[[#This Row],[LinkID]],Table_socioeca8.sandag.org_abm2_spd[[hwycov_id]:[speed_ev]],5,FALSE)</f>
        <v>60</v>
      </c>
      <c r="S155">
        <f>VLOOKUP(Table_sql2014a8.sandag.org_ws_FreewaySpeed[[#This Row],[LinkID]],Table_socioeca8.sandag.org_abm2_spd[[hwycov_id]:[speed_ev]],6,FALSE)</f>
        <v>61</v>
      </c>
    </row>
    <row r="156" spans="5:19" x14ac:dyDescent="0.25">
      <c r="E156">
        <f t="shared" si="2"/>
        <v>376</v>
      </c>
      <c r="F156">
        <v>804</v>
      </c>
      <c r="G156">
        <f>IFERROR(VLOOKUP(Table_socioeca8.sandag.org_abm2_spd[[#This Row],[hwycov_id]],[1]hwy_speed!$B$2:$G$1648,2,FALSE),0)</f>
        <v>62</v>
      </c>
      <c r="H156">
        <f>IFERROR(VLOOKUP(Table_socioeca8.sandag.org_abm2_spd[[#This Row],[hwycov_id]],[1]hwy_speed!$B$2:$G$1648,3,FALSE),0)</f>
        <v>59</v>
      </c>
      <c r="I156">
        <f>IFERROR(VLOOKUP(Table_socioeca8.sandag.org_abm2_spd[[#This Row],[hwycov_id]],[1]hwy_speed!$B$2:$G$1648,4,FALSE),0)</f>
        <v>59</v>
      </c>
      <c r="J156">
        <f>IFERROR(VLOOKUP(Table_socioeca8.sandag.org_abm2_spd[[#This Row],[hwycov_id]],[1]hwy_speed!$B$2:$G$1648,5,FALSE),0)</f>
        <v>41</v>
      </c>
      <c r="K156">
        <f>IFERROR(VLOOKUP(Table_socioeca8.sandag.org_abm2_spd[[#This Row],[hwycov_id]],[1]hwy_speed!$B$2:$G$1648,6,FALSE),0)</f>
        <v>62</v>
      </c>
      <c r="M156">
        <f>Table_socioeca8.sandag.org_abm2_spd[[#This Row],[scenario_id]]</f>
        <v>376</v>
      </c>
      <c r="N156" s="7">
        <v>11112</v>
      </c>
      <c r="O156">
        <f>VLOOKUP(Table_sql2014a8.sandag.org_ws_FreewaySpeed[[#This Row],[LinkID]],Table_socioeca8.sandag.org_abm2_spd[[hwycov_id]:[speed_ev]],2,FALSE)</f>
        <v>61</v>
      </c>
      <c r="P156">
        <f>VLOOKUP(Table_sql2014a8.sandag.org_ws_FreewaySpeed[[#This Row],[LinkID]],Table_socioeca8.sandag.org_abm2_spd[[hwycov_id]:[speed_ev]],3,FALSE)</f>
        <v>61</v>
      </c>
      <c r="Q156">
        <f>VLOOKUP(Table_sql2014a8.sandag.org_ws_FreewaySpeed[[#This Row],[LinkID]],Table_socioeca8.sandag.org_abm2_spd[[hwycov_id]:[speed_ev]],4,FALSE)</f>
        <v>61</v>
      </c>
      <c r="R156">
        <f>VLOOKUP(Table_sql2014a8.sandag.org_ws_FreewaySpeed[[#This Row],[LinkID]],Table_socioeca8.sandag.org_abm2_spd[[hwycov_id]:[speed_ev]],5,FALSE)</f>
        <v>54</v>
      </c>
      <c r="S156">
        <f>VLOOKUP(Table_sql2014a8.sandag.org_ws_FreewaySpeed[[#This Row],[LinkID]],Table_socioeca8.sandag.org_abm2_spd[[hwycov_id]:[speed_ev]],6,FALSE)</f>
        <v>61</v>
      </c>
    </row>
    <row r="157" spans="5:19" x14ac:dyDescent="0.25">
      <c r="E157">
        <f t="shared" si="2"/>
        <v>376</v>
      </c>
      <c r="F157">
        <v>805</v>
      </c>
      <c r="G157">
        <f>IFERROR(VLOOKUP(Table_socioeca8.sandag.org_abm2_spd[[#This Row],[hwycov_id]],[1]hwy_speed!$B$2:$G$1648,2,FALSE),0)</f>
        <v>61</v>
      </c>
      <c r="H157">
        <f>IFERROR(VLOOKUP(Table_socioeca8.sandag.org_abm2_spd[[#This Row],[hwycov_id]],[1]hwy_speed!$B$2:$G$1648,3,FALSE),0)</f>
        <v>56</v>
      </c>
      <c r="I157">
        <f>IFERROR(VLOOKUP(Table_socioeca8.sandag.org_abm2_spd[[#This Row],[hwycov_id]],[1]hwy_speed!$B$2:$G$1648,4,FALSE),0)</f>
        <v>60</v>
      </c>
      <c r="J157">
        <f>IFERROR(VLOOKUP(Table_socioeca8.sandag.org_abm2_spd[[#This Row],[hwycov_id]],[1]hwy_speed!$B$2:$G$1648,5,FALSE),0)</f>
        <v>40</v>
      </c>
      <c r="K157">
        <f>IFERROR(VLOOKUP(Table_socioeca8.sandag.org_abm2_spd[[#This Row],[hwycov_id]],[1]hwy_speed!$B$2:$G$1648,6,FALSE),0)</f>
        <v>61</v>
      </c>
      <c r="M157">
        <f>Table_socioeca8.sandag.org_abm2_spd[[#This Row],[scenario_id]]</f>
        <v>376</v>
      </c>
      <c r="N157" s="7">
        <v>11113</v>
      </c>
      <c r="O157">
        <f>VLOOKUP(Table_sql2014a8.sandag.org_ws_FreewaySpeed[[#This Row],[LinkID]],Table_socioeca8.sandag.org_abm2_spd[[hwycov_id]:[speed_ev]],2,FALSE)</f>
        <v>57</v>
      </c>
      <c r="P157">
        <f>VLOOKUP(Table_sql2014a8.sandag.org_ws_FreewaySpeed[[#This Row],[LinkID]],Table_socioeca8.sandag.org_abm2_spd[[hwycov_id]:[speed_ev]],3,FALSE)</f>
        <v>56</v>
      </c>
      <c r="Q157">
        <f>VLOOKUP(Table_sql2014a8.sandag.org_ws_FreewaySpeed[[#This Row],[LinkID]],Table_socioeca8.sandag.org_abm2_spd[[hwycov_id]:[speed_ev]],4,FALSE)</f>
        <v>56</v>
      </c>
      <c r="R157">
        <f>VLOOKUP(Table_sql2014a8.sandag.org_ws_FreewaySpeed[[#This Row],[LinkID]],Table_socioeca8.sandag.org_abm2_spd[[hwycov_id]:[speed_ev]],5,FALSE)</f>
        <v>43</v>
      </c>
      <c r="S157">
        <f>VLOOKUP(Table_sql2014a8.sandag.org_ws_FreewaySpeed[[#This Row],[LinkID]],Table_socioeca8.sandag.org_abm2_spd[[hwycov_id]:[speed_ev]],6,FALSE)</f>
        <v>57</v>
      </c>
    </row>
    <row r="158" spans="5:19" x14ac:dyDescent="0.25">
      <c r="E158">
        <f t="shared" si="2"/>
        <v>376</v>
      </c>
      <c r="F158">
        <v>806</v>
      </c>
      <c r="G158">
        <f>IFERROR(VLOOKUP(Table_socioeca8.sandag.org_abm2_spd[[#This Row],[hwycov_id]],[1]hwy_speed!$B$2:$G$1648,2,FALSE),0)</f>
        <v>62</v>
      </c>
      <c r="H158">
        <f>IFERROR(VLOOKUP(Table_socioeca8.sandag.org_abm2_spd[[#This Row],[hwycov_id]],[1]hwy_speed!$B$2:$G$1648,3,FALSE),0)</f>
        <v>58</v>
      </c>
      <c r="I158">
        <f>IFERROR(VLOOKUP(Table_socioeca8.sandag.org_abm2_spd[[#This Row],[hwycov_id]],[1]hwy_speed!$B$2:$G$1648,4,FALSE),0)</f>
        <v>60</v>
      </c>
      <c r="J158">
        <f>IFERROR(VLOOKUP(Table_socioeca8.sandag.org_abm2_spd[[#This Row],[hwycov_id]],[1]hwy_speed!$B$2:$G$1648,5,FALSE),0)</f>
        <v>49</v>
      </c>
      <c r="K158">
        <f>IFERROR(VLOOKUP(Table_socioeca8.sandag.org_abm2_spd[[#This Row],[hwycov_id]],[1]hwy_speed!$B$2:$G$1648,6,FALSE),0)</f>
        <v>62</v>
      </c>
      <c r="M158">
        <f>Table_socioeca8.sandag.org_abm2_spd[[#This Row],[scenario_id]]</f>
        <v>376</v>
      </c>
      <c r="N158" s="7">
        <v>11275</v>
      </c>
      <c r="O158">
        <f>VLOOKUP(Table_sql2014a8.sandag.org_ws_FreewaySpeed[[#This Row],[LinkID]],Table_socioeca8.sandag.org_abm2_spd[[hwycov_id]:[speed_ev]],2,FALSE)</f>
        <v>57</v>
      </c>
      <c r="P158">
        <f>VLOOKUP(Table_sql2014a8.sandag.org_ws_FreewaySpeed[[#This Row],[LinkID]],Table_socioeca8.sandag.org_abm2_spd[[hwycov_id]:[speed_ev]],3,FALSE)</f>
        <v>56</v>
      </c>
      <c r="Q158">
        <f>VLOOKUP(Table_sql2014a8.sandag.org_ws_FreewaySpeed[[#This Row],[LinkID]],Table_socioeca8.sandag.org_abm2_spd[[hwycov_id]:[speed_ev]],4,FALSE)</f>
        <v>57</v>
      </c>
      <c r="R158">
        <f>VLOOKUP(Table_sql2014a8.sandag.org_ws_FreewaySpeed[[#This Row],[LinkID]],Table_socioeca8.sandag.org_abm2_spd[[hwycov_id]:[speed_ev]],5,FALSE)</f>
        <v>57</v>
      </c>
      <c r="S158">
        <f>VLOOKUP(Table_sql2014a8.sandag.org_ws_FreewaySpeed[[#This Row],[LinkID]],Table_socioeca8.sandag.org_abm2_spd[[hwycov_id]:[speed_ev]],6,FALSE)</f>
        <v>57</v>
      </c>
    </row>
    <row r="159" spans="5:19" x14ac:dyDescent="0.25">
      <c r="E159">
        <f t="shared" si="2"/>
        <v>376</v>
      </c>
      <c r="F159">
        <v>807</v>
      </c>
      <c r="G159">
        <f>IFERROR(VLOOKUP(Table_socioeca8.sandag.org_abm2_spd[[#This Row],[hwycov_id]],[1]hwy_speed!$B$2:$G$1648,2,FALSE),0)</f>
        <v>57</v>
      </c>
      <c r="H159">
        <f>IFERROR(VLOOKUP(Table_socioeca8.sandag.org_abm2_spd[[#This Row],[hwycov_id]],[1]hwy_speed!$B$2:$G$1648,3,FALSE),0)</f>
        <v>53</v>
      </c>
      <c r="I159">
        <f>IFERROR(VLOOKUP(Table_socioeca8.sandag.org_abm2_spd[[#This Row],[hwycov_id]],[1]hwy_speed!$B$2:$G$1648,4,FALSE),0)</f>
        <v>55</v>
      </c>
      <c r="J159">
        <f>IFERROR(VLOOKUP(Table_socioeca8.sandag.org_abm2_spd[[#This Row],[hwycov_id]],[1]hwy_speed!$B$2:$G$1648,5,FALSE),0)</f>
        <v>41</v>
      </c>
      <c r="K159">
        <f>IFERROR(VLOOKUP(Table_socioeca8.sandag.org_abm2_spd[[#This Row],[hwycov_id]],[1]hwy_speed!$B$2:$G$1648,6,FALSE),0)</f>
        <v>57</v>
      </c>
      <c r="M159">
        <f>Table_socioeca8.sandag.org_abm2_spd[[#This Row],[scenario_id]]</f>
        <v>376</v>
      </c>
      <c r="N159" s="7">
        <v>11284</v>
      </c>
      <c r="O159">
        <f>VLOOKUP(Table_sql2014a8.sandag.org_ws_FreewaySpeed[[#This Row],[LinkID]],Table_socioeca8.sandag.org_abm2_spd[[hwycov_id]:[speed_ev]],2,FALSE)</f>
        <v>62</v>
      </c>
      <c r="P159">
        <f>VLOOKUP(Table_sql2014a8.sandag.org_ws_FreewaySpeed[[#This Row],[LinkID]],Table_socioeca8.sandag.org_abm2_spd[[hwycov_id]:[speed_ev]],3,FALSE)</f>
        <v>61</v>
      </c>
      <c r="Q159">
        <f>VLOOKUP(Table_sql2014a8.sandag.org_ws_FreewaySpeed[[#This Row],[LinkID]],Table_socioeca8.sandag.org_abm2_spd[[hwycov_id]:[speed_ev]],4,FALSE)</f>
        <v>62</v>
      </c>
      <c r="R159">
        <f>VLOOKUP(Table_sql2014a8.sandag.org_ws_FreewaySpeed[[#This Row],[LinkID]],Table_socioeca8.sandag.org_abm2_spd[[hwycov_id]:[speed_ev]],5,FALSE)</f>
        <v>61</v>
      </c>
      <c r="S159">
        <f>VLOOKUP(Table_sql2014a8.sandag.org_ws_FreewaySpeed[[#This Row],[LinkID]],Table_socioeca8.sandag.org_abm2_spd[[hwycov_id]:[speed_ev]],6,FALSE)</f>
        <v>62</v>
      </c>
    </row>
    <row r="160" spans="5:19" x14ac:dyDescent="0.25">
      <c r="E160">
        <f t="shared" si="2"/>
        <v>376</v>
      </c>
      <c r="F160">
        <v>808</v>
      </c>
      <c r="G160">
        <f>IFERROR(VLOOKUP(Table_socioeca8.sandag.org_abm2_spd[[#This Row],[hwycov_id]],[1]hwy_speed!$B$2:$G$1648,2,FALSE),0)</f>
        <v>57</v>
      </c>
      <c r="H160">
        <f>IFERROR(VLOOKUP(Table_socioeca8.sandag.org_abm2_spd[[#This Row],[hwycov_id]],[1]hwy_speed!$B$2:$G$1648,3,FALSE),0)</f>
        <v>54</v>
      </c>
      <c r="I160">
        <f>IFERROR(VLOOKUP(Table_socioeca8.sandag.org_abm2_spd[[#This Row],[hwycov_id]],[1]hwy_speed!$B$2:$G$1648,4,FALSE),0)</f>
        <v>55</v>
      </c>
      <c r="J160">
        <f>IFERROR(VLOOKUP(Table_socioeca8.sandag.org_abm2_spd[[#This Row],[hwycov_id]],[1]hwy_speed!$B$2:$G$1648,5,FALSE),0)</f>
        <v>44</v>
      </c>
      <c r="K160">
        <f>IFERROR(VLOOKUP(Table_socioeca8.sandag.org_abm2_spd[[#This Row],[hwycov_id]],[1]hwy_speed!$B$2:$G$1648,6,FALSE),0)</f>
        <v>57</v>
      </c>
      <c r="M160">
        <f>Table_socioeca8.sandag.org_abm2_spd[[#This Row],[scenario_id]]</f>
        <v>376</v>
      </c>
      <c r="N160" s="7">
        <v>11296</v>
      </c>
      <c r="O160">
        <f>VLOOKUP(Table_sql2014a8.sandag.org_ws_FreewaySpeed[[#This Row],[LinkID]],Table_socioeca8.sandag.org_abm2_spd[[hwycov_id]:[speed_ev]],2,FALSE)</f>
        <v>57</v>
      </c>
      <c r="P160">
        <f>VLOOKUP(Table_sql2014a8.sandag.org_ws_FreewaySpeed[[#This Row],[LinkID]],Table_socioeca8.sandag.org_abm2_spd[[hwycov_id]:[speed_ev]],3,FALSE)</f>
        <v>19</v>
      </c>
      <c r="Q160">
        <f>VLOOKUP(Table_sql2014a8.sandag.org_ws_FreewaySpeed[[#This Row],[LinkID]],Table_socioeca8.sandag.org_abm2_spd[[hwycov_id]:[speed_ev]],4,FALSE)</f>
        <v>33</v>
      </c>
      <c r="R160">
        <f>VLOOKUP(Table_sql2014a8.sandag.org_ws_FreewaySpeed[[#This Row],[LinkID]],Table_socioeca8.sandag.org_abm2_spd[[hwycov_id]:[speed_ev]],5,FALSE)</f>
        <v>29</v>
      </c>
      <c r="S160">
        <f>VLOOKUP(Table_sql2014a8.sandag.org_ws_FreewaySpeed[[#This Row],[LinkID]],Table_socioeca8.sandag.org_abm2_spd[[hwycov_id]:[speed_ev]],6,FALSE)</f>
        <v>57</v>
      </c>
    </row>
    <row r="161" spans="5:19" x14ac:dyDescent="0.25">
      <c r="E161">
        <f t="shared" si="2"/>
        <v>376</v>
      </c>
      <c r="F161">
        <v>809</v>
      </c>
      <c r="G161">
        <f>IFERROR(VLOOKUP(Table_socioeca8.sandag.org_abm2_spd[[#This Row],[hwycov_id]],[1]hwy_speed!$B$2:$G$1648,2,FALSE),0)</f>
        <v>57</v>
      </c>
      <c r="H161">
        <f>IFERROR(VLOOKUP(Table_socioeca8.sandag.org_abm2_spd[[#This Row],[hwycov_id]],[1]hwy_speed!$B$2:$G$1648,3,FALSE),0)</f>
        <v>53</v>
      </c>
      <c r="I161">
        <f>IFERROR(VLOOKUP(Table_socioeca8.sandag.org_abm2_spd[[#This Row],[hwycov_id]],[1]hwy_speed!$B$2:$G$1648,4,FALSE),0)</f>
        <v>55</v>
      </c>
      <c r="J161">
        <f>IFERROR(VLOOKUP(Table_socioeca8.sandag.org_abm2_spd[[#This Row],[hwycov_id]],[1]hwy_speed!$B$2:$G$1648,5,FALSE),0)</f>
        <v>39</v>
      </c>
      <c r="K161">
        <f>IFERROR(VLOOKUP(Table_socioeca8.sandag.org_abm2_spd[[#This Row],[hwycov_id]],[1]hwy_speed!$B$2:$G$1648,6,FALSE),0)</f>
        <v>57</v>
      </c>
      <c r="M161">
        <f>Table_socioeca8.sandag.org_abm2_spd[[#This Row],[scenario_id]]</f>
        <v>376</v>
      </c>
      <c r="N161" s="7">
        <v>11297</v>
      </c>
      <c r="O161">
        <f>VLOOKUP(Table_sql2014a8.sandag.org_ws_FreewaySpeed[[#This Row],[LinkID]],Table_socioeca8.sandag.org_abm2_spd[[hwycov_id]:[speed_ev]],2,FALSE)</f>
        <v>62</v>
      </c>
      <c r="P161">
        <f>VLOOKUP(Table_sql2014a8.sandag.org_ws_FreewaySpeed[[#This Row],[LinkID]],Table_socioeca8.sandag.org_abm2_spd[[hwycov_id]:[speed_ev]],3,FALSE)</f>
        <v>32</v>
      </c>
      <c r="Q161">
        <f>VLOOKUP(Table_sql2014a8.sandag.org_ws_FreewaySpeed[[#This Row],[LinkID]],Table_socioeca8.sandag.org_abm2_spd[[hwycov_id]:[speed_ev]],4,FALSE)</f>
        <v>43</v>
      </c>
      <c r="R161">
        <f>VLOOKUP(Table_sql2014a8.sandag.org_ws_FreewaySpeed[[#This Row],[LinkID]],Table_socioeca8.sandag.org_abm2_spd[[hwycov_id]:[speed_ev]],5,FALSE)</f>
        <v>33</v>
      </c>
      <c r="S161">
        <f>VLOOKUP(Table_sql2014a8.sandag.org_ws_FreewaySpeed[[#This Row],[LinkID]],Table_socioeca8.sandag.org_abm2_spd[[hwycov_id]:[speed_ev]],6,FALSE)</f>
        <v>62</v>
      </c>
    </row>
    <row r="162" spans="5:19" x14ac:dyDescent="0.25">
      <c r="E162">
        <f t="shared" si="2"/>
        <v>376</v>
      </c>
      <c r="F162">
        <v>810</v>
      </c>
      <c r="G162">
        <f>IFERROR(VLOOKUP(Table_socioeca8.sandag.org_abm2_spd[[#This Row],[hwycov_id]],[1]hwy_speed!$B$2:$G$1648,2,FALSE),0)</f>
        <v>58</v>
      </c>
      <c r="H162">
        <f>IFERROR(VLOOKUP(Table_socioeca8.sandag.org_abm2_spd[[#This Row],[hwycov_id]],[1]hwy_speed!$B$2:$G$1648,3,FALSE),0)</f>
        <v>51</v>
      </c>
      <c r="I162">
        <f>IFERROR(VLOOKUP(Table_socioeca8.sandag.org_abm2_spd[[#This Row],[hwycov_id]],[1]hwy_speed!$B$2:$G$1648,4,FALSE),0)</f>
        <v>54</v>
      </c>
      <c r="J162">
        <f>IFERROR(VLOOKUP(Table_socioeca8.sandag.org_abm2_spd[[#This Row],[hwycov_id]],[1]hwy_speed!$B$2:$G$1648,5,FALSE),0)</f>
        <v>39</v>
      </c>
      <c r="K162">
        <f>IFERROR(VLOOKUP(Table_socioeca8.sandag.org_abm2_spd[[#This Row],[hwycov_id]],[1]hwy_speed!$B$2:$G$1648,6,FALSE),0)</f>
        <v>58</v>
      </c>
      <c r="M162">
        <f>Table_socioeca8.sandag.org_abm2_spd[[#This Row],[scenario_id]]</f>
        <v>376</v>
      </c>
      <c r="N162" s="7">
        <v>11326</v>
      </c>
      <c r="O162">
        <f>VLOOKUP(Table_sql2014a8.sandag.org_ws_FreewaySpeed[[#This Row],[LinkID]],Table_socioeca8.sandag.org_abm2_spd[[hwycov_id]:[speed_ev]],2,FALSE)</f>
        <v>53</v>
      </c>
      <c r="P162">
        <f>VLOOKUP(Table_sql2014a8.sandag.org_ws_FreewaySpeed[[#This Row],[LinkID]],Table_socioeca8.sandag.org_abm2_spd[[hwycov_id]:[speed_ev]],3,FALSE)</f>
        <v>36</v>
      </c>
      <c r="Q162">
        <f>VLOOKUP(Table_sql2014a8.sandag.org_ws_FreewaySpeed[[#This Row],[LinkID]],Table_socioeca8.sandag.org_abm2_spd[[hwycov_id]:[speed_ev]],4,FALSE)</f>
        <v>49</v>
      </c>
      <c r="R162">
        <f>VLOOKUP(Table_sql2014a8.sandag.org_ws_FreewaySpeed[[#This Row],[LinkID]],Table_socioeca8.sandag.org_abm2_spd[[hwycov_id]:[speed_ev]],5,FALSE)</f>
        <v>39</v>
      </c>
      <c r="S162">
        <f>VLOOKUP(Table_sql2014a8.sandag.org_ws_FreewaySpeed[[#This Row],[LinkID]],Table_socioeca8.sandag.org_abm2_spd[[hwycov_id]:[speed_ev]],6,FALSE)</f>
        <v>53</v>
      </c>
    </row>
    <row r="163" spans="5:19" x14ac:dyDescent="0.25">
      <c r="E163">
        <f t="shared" si="2"/>
        <v>376</v>
      </c>
      <c r="F163">
        <v>811</v>
      </c>
      <c r="G163">
        <f>IFERROR(VLOOKUP(Table_socioeca8.sandag.org_abm2_spd[[#This Row],[hwycov_id]],[1]hwy_speed!$B$2:$G$1648,2,FALSE),0)</f>
        <v>58</v>
      </c>
      <c r="H163">
        <f>IFERROR(VLOOKUP(Table_socioeca8.sandag.org_abm2_spd[[#This Row],[hwycov_id]],[1]hwy_speed!$B$2:$G$1648,3,FALSE),0)</f>
        <v>53</v>
      </c>
      <c r="I163">
        <f>IFERROR(VLOOKUP(Table_socioeca8.sandag.org_abm2_spd[[#This Row],[hwycov_id]],[1]hwy_speed!$B$2:$G$1648,4,FALSE),0)</f>
        <v>55</v>
      </c>
      <c r="J163">
        <f>IFERROR(VLOOKUP(Table_socioeca8.sandag.org_abm2_spd[[#This Row],[hwycov_id]],[1]hwy_speed!$B$2:$G$1648,5,FALSE),0)</f>
        <v>41</v>
      </c>
      <c r="K163">
        <f>IFERROR(VLOOKUP(Table_socioeca8.sandag.org_abm2_spd[[#This Row],[hwycov_id]],[1]hwy_speed!$B$2:$G$1648,6,FALSE),0)</f>
        <v>58</v>
      </c>
      <c r="M163">
        <f>Table_socioeca8.sandag.org_abm2_spd[[#This Row],[scenario_id]]</f>
        <v>376</v>
      </c>
      <c r="N163" s="7">
        <v>11371</v>
      </c>
      <c r="O163">
        <f>VLOOKUP(Table_sql2014a8.sandag.org_ws_FreewaySpeed[[#This Row],[LinkID]],Table_socioeca8.sandag.org_abm2_spd[[hwycov_id]:[speed_ev]],2,FALSE)</f>
        <v>58</v>
      </c>
      <c r="P163">
        <f>VLOOKUP(Table_sql2014a8.sandag.org_ws_FreewaySpeed[[#This Row],[LinkID]],Table_socioeca8.sandag.org_abm2_spd[[hwycov_id]:[speed_ev]],3,FALSE)</f>
        <v>34</v>
      </c>
      <c r="Q163">
        <f>VLOOKUP(Table_sql2014a8.sandag.org_ws_FreewaySpeed[[#This Row],[LinkID]],Table_socioeca8.sandag.org_abm2_spd[[hwycov_id]:[speed_ev]],4,FALSE)</f>
        <v>55</v>
      </c>
      <c r="R163">
        <f>VLOOKUP(Table_sql2014a8.sandag.org_ws_FreewaySpeed[[#This Row],[LinkID]],Table_socioeca8.sandag.org_abm2_spd[[hwycov_id]:[speed_ev]],5,FALSE)</f>
        <v>56</v>
      </c>
      <c r="S163">
        <f>VLOOKUP(Table_sql2014a8.sandag.org_ws_FreewaySpeed[[#This Row],[LinkID]],Table_socioeca8.sandag.org_abm2_spd[[hwycov_id]:[speed_ev]],6,FALSE)</f>
        <v>58</v>
      </c>
    </row>
    <row r="164" spans="5:19" x14ac:dyDescent="0.25">
      <c r="E164">
        <f t="shared" si="2"/>
        <v>376</v>
      </c>
      <c r="F164">
        <v>813</v>
      </c>
      <c r="G164">
        <f>IFERROR(VLOOKUP(Table_socioeca8.sandag.org_abm2_spd[[#This Row],[hwycov_id]],[1]hwy_speed!$B$2:$G$1648,2,FALSE),0)</f>
        <v>62</v>
      </c>
      <c r="H164">
        <f>IFERROR(VLOOKUP(Table_socioeca8.sandag.org_abm2_spd[[#This Row],[hwycov_id]],[1]hwy_speed!$B$2:$G$1648,3,FALSE),0)</f>
        <v>52</v>
      </c>
      <c r="I164">
        <f>IFERROR(VLOOKUP(Table_socioeca8.sandag.org_abm2_spd[[#This Row],[hwycov_id]],[1]hwy_speed!$B$2:$G$1648,4,FALSE),0)</f>
        <v>53</v>
      </c>
      <c r="J164">
        <f>IFERROR(VLOOKUP(Table_socioeca8.sandag.org_abm2_spd[[#This Row],[hwycov_id]],[1]hwy_speed!$B$2:$G$1648,5,FALSE),0)</f>
        <v>40</v>
      </c>
      <c r="K164">
        <f>IFERROR(VLOOKUP(Table_socioeca8.sandag.org_abm2_spd[[#This Row],[hwycov_id]],[1]hwy_speed!$B$2:$G$1648,6,FALSE),0)</f>
        <v>62</v>
      </c>
      <c r="M164">
        <f>Table_socioeca8.sandag.org_abm2_spd[[#This Row],[scenario_id]]</f>
        <v>376</v>
      </c>
      <c r="N164" s="7">
        <v>12009</v>
      </c>
      <c r="O164">
        <f>VLOOKUP(Table_sql2014a8.sandag.org_ws_FreewaySpeed[[#This Row],[LinkID]],Table_socioeca8.sandag.org_abm2_spd[[hwycov_id]:[speed_ev]],2,FALSE)</f>
        <v>62</v>
      </c>
      <c r="P164">
        <f>VLOOKUP(Table_sql2014a8.sandag.org_ws_FreewaySpeed[[#This Row],[LinkID]],Table_socioeca8.sandag.org_abm2_spd[[hwycov_id]:[speed_ev]],3,FALSE)</f>
        <v>57</v>
      </c>
      <c r="Q164">
        <f>VLOOKUP(Table_sql2014a8.sandag.org_ws_FreewaySpeed[[#This Row],[LinkID]],Table_socioeca8.sandag.org_abm2_spd[[hwycov_id]:[speed_ev]],4,FALSE)</f>
        <v>62</v>
      </c>
      <c r="R164">
        <f>VLOOKUP(Table_sql2014a8.sandag.org_ws_FreewaySpeed[[#This Row],[LinkID]],Table_socioeca8.sandag.org_abm2_spd[[hwycov_id]:[speed_ev]],5,FALSE)</f>
        <v>54</v>
      </c>
      <c r="S164">
        <f>VLOOKUP(Table_sql2014a8.sandag.org_ws_FreewaySpeed[[#This Row],[LinkID]],Table_socioeca8.sandag.org_abm2_spd[[hwycov_id]:[speed_ev]],6,FALSE)</f>
        <v>62</v>
      </c>
    </row>
    <row r="165" spans="5:19" x14ac:dyDescent="0.25">
      <c r="E165">
        <f t="shared" si="2"/>
        <v>376</v>
      </c>
      <c r="F165">
        <v>815</v>
      </c>
      <c r="G165">
        <f>IFERROR(VLOOKUP(Table_socioeca8.sandag.org_abm2_spd[[#This Row],[hwycov_id]],[1]hwy_speed!$B$2:$G$1648,2,FALSE),0)</f>
        <v>58</v>
      </c>
      <c r="H165">
        <f>IFERROR(VLOOKUP(Table_socioeca8.sandag.org_abm2_spd[[#This Row],[hwycov_id]],[1]hwy_speed!$B$2:$G$1648,3,FALSE),0)</f>
        <v>54</v>
      </c>
      <c r="I165">
        <f>IFERROR(VLOOKUP(Table_socioeca8.sandag.org_abm2_spd[[#This Row],[hwycov_id]],[1]hwy_speed!$B$2:$G$1648,4,FALSE),0)</f>
        <v>57</v>
      </c>
      <c r="J165">
        <f>IFERROR(VLOOKUP(Table_socioeca8.sandag.org_abm2_spd[[#This Row],[hwycov_id]],[1]hwy_speed!$B$2:$G$1648,5,FALSE),0)</f>
        <v>46</v>
      </c>
      <c r="K165">
        <f>IFERROR(VLOOKUP(Table_socioeca8.sandag.org_abm2_spd[[#This Row],[hwycov_id]],[1]hwy_speed!$B$2:$G$1648,6,FALSE),0)</f>
        <v>58</v>
      </c>
      <c r="M165">
        <f>Table_socioeca8.sandag.org_abm2_spd[[#This Row],[scenario_id]]</f>
        <v>376</v>
      </c>
      <c r="N165" s="7">
        <v>12065</v>
      </c>
      <c r="O165">
        <f>VLOOKUP(Table_sql2014a8.sandag.org_ws_FreewaySpeed[[#This Row],[LinkID]],Table_socioeca8.sandag.org_abm2_spd[[hwycov_id]:[speed_ev]],2,FALSE)</f>
        <v>58</v>
      </c>
      <c r="P165">
        <f>VLOOKUP(Table_sql2014a8.sandag.org_ws_FreewaySpeed[[#This Row],[LinkID]],Table_socioeca8.sandag.org_abm2_spd[[hwycov_id]:[speed_ev]],3,FALSE)</f>
        <v>58</v>
      </c>
      <c r="Q165">
        <f>VLOOKUP(Table_sql2014a8.sandag.org_ws_FreewaySpeed[[#This Row],[LinkID]],Table_socioeca8.sandag.org_abm2_spd[[hwycov_id]:[speed_ev]],4,FALSE)</f>
        <v>58</v>
      </c>
      <c r="R165">
        <f>VLOOKUP(Table_sql2014a8.sandag.org_ws_FreewaySpeed[[#This Row],[LinkID]],Table_socioeca8.sandag.org_abm2_spd[[hwycov_id]:[speed_ev]],5,FALSE)</f>
        <v>58</v>
      </c>
      <c r="S165">
        <f>VLOOKUP(Table_sql2014a8.sandag.org_ws_FreewaySpeed[[#This Row],[LinkID]],Table_socioeca8.sandag.org_abm2_spd[[hwycov_id]:[speed_ev]],6,FALSE)</f>
        <v>58</v>
      </c>
    </row>
    <row r="166" spans="5:19" x14ac:dyDescent="0.25">
      <c r="E166">
        <f t="shared" si="2"/>
        <v>376</v>
      </c>
      <c r="F166">
        <v>822</v>
      </c>
      <c r="G166">
        <f>IFERROR(VLOOKUP(Table_socioeca8.sandag.org_abm2_spd[[#This Row],[hwycov_id]],[1]hwy_speed!$B$2:$G$1648,2,FALSE),0)</f>
        <v>58</v>
      </c>
      <c r="H166">
        <f>IFERROR(VLOOKUP(Table_socioeca8.sandag.org_abm2_spd[[#This Row],[hwycov_id]],[1]hwy_speed!$B$2:$G$1648,3,FALSE),0)</f>
        <v>55</v>
      </c>
      <c r="I166">
        <f>IFERROR(VLOOKUP(Table_socioeca8.sandag.org_abm2_spd[[#This Row],[hwycov_id]],[1]hwy_speed!$B$2:$G$1648,4,FALSE),0)</f>
        <v>57</v>
      </c>
      <c r="J166">
        <f>IFERROR(VLOOKUP(Table_socioeca8.sandag.org_abm2_spd[[#This Row],[hwycov_id]],[1]hwy_speed!$B$2:$G$1648,5,FALSE),0)</f>
        <v>47</v>
      </c>
      <c r="K166">
        <f>IFERROR(VLOOKUP(Table_socioeca8.sandag.org_abm2_spd[[#This Row],[hwycov_id]],[1]hwy_speed!$B$2:$G$1648,6,FALSE),0)</f>
        <v>58</v>
      </c>
      <c r="M166">
        <f>Table_socioeca8.sandag.org_abm2_spd[[#This Row],[scenario_id]]</f>
        <v>376</v>
      </c>
      <c r="N166" s="7">
        <v>12247</v>
      </c>
      <c r="O166">
        <f>VLOOKUP(Table_sql2014a8.sandag.org_ws_FreewaySpeed[[#This Row],[LinkID]],Table_socioeca8.sandag.org_abm2_spd[[hwycov_id]:[speed_ev]],2,FALSE)</f>
        <v>58</v>
      </c>
      <c r="P166">
        <f>VLOOKUP(Table_sql2014a8.sandag.org_ws_FreewaySpeed[[#This Row],[LinkID]],Table_socioeca8.sandag.org_abm2_spd[[hwycov_id]:[speed_ev]],3,FALSE)</f>
        <v>39</v>
      </c>
      <c r="Q166">
        <f>VLOOKUP(Table_sql2014a8.sandag.org_ws_FreewaySpeed[[#This Row],[LinkID]],Table_socioeca8.sandag.org_abm2_spd[[hwycov_id]:[speed_ev]],4,FALSE)</f>
        <v>49</v>
      </c>
      <c r="R166">
        <f>VLOOKUP(Table_sql2014a8.sandag.org_ws_FreewaySpeed[[#This Row],[LinkID]],Table_socioeca8.sandag.org_abm2_spd[[hwycov_id]:[speed_ev]],5,FALSE)</f>
        <v>54</v>
      </c>
      <c r="S166">
        <f>VLOOKUP(Table_sql2014a8.sandag.org_ws_FreewaySpeed[[#This Row],[LinkID]],Table_socioeca8.sandag.org_abm2_spd[[hwycov_id]:[speed_ev]],6,FALSE)</f>
        <v>58</v>
      </c>
    </row>
    <row r="167" spans="5:19" x14ac:dyDescent="0.25">
      <c r="E167">
        <f t="shared" si="2"/>
        <v>376</v>
      </c>
      <c r="F167">
        <v>823</v>
      </c>
      <c r="G167">
        <f>IFERROR(VLOOKUP(Table_socioeca8.sandag.org_abm2_spd[[#This Row],[hwycov_id]],[1]hwy_speed!$B$2:$G$1648,2,FALSE),0)</f>
        <v>61</v>
      </c>
      <c r="H167">
        <f>IFERROR(VLOOKUP(Table_socioeca8.sandag.org_abm2_spd[[#This Row],[hwycov_id]],[1]hwy_speed!$B$2:$G$1648,3,FALSE),0)</f>
        <v>60</v>
      </c>
      <c r="I167">
        <f>IFERROR(VLOOKUP(Table_socioeca8.sandag.org_abm2_spd[[#This Row],[hwycov_id]],[1]hwy_speed!$B$2:$G$1648,4,FALSE),0)</f>
        <v>60</v>
      </c>
      <c r="J167">
        <f>IFERROR(VLOOKUP(Table_socioeca8.sandag.org_abm2_spd[[#This Row],[hwycov_id]],[1]hwy_speed!$B$2:$G$1648,5,FALSE),0)</f>
        <v>54</v>
      </c>
      <c r="K167">
        <f>IFERROR(VLOOKUP(Table_socioeca8.sandag.org_abm2_spd[[#This Row],[hwycov_id]],[1]hwy_speed!$B$2:$G$1648,6,FALSE),0)</f>
        <v>61</v>
      </c>
      <c r="M167">
        <f>Table_socioeca8.sandag.org_abm2_spd[[#This Row],[scenario_id]]</f>
        <v>376</v>
      </c>
      <c r="N167" s="7">
        <v>12267</v>
      </c>
      <c r="O167">
        <f>VLOOKUP(Table_sql2014a8.sandag.org_ws_FreewaySpeed[[#This Row],[LinkID]],Table_socioeca8.sandag.org_abm2_spd[[hwycov_id]:[speed_ev]],2,FALSE)</f>
        <v>58</v>
      </c>
      <c r="P167">
        <f>VLOOKUP(Table_sql2014a8.sandag.org_ws_FreewaySpeed[[#This Row],[LinkID]],Table_socioeca8.sandag.org_abm2_spd[[hwycov_id]:[speed_ev]],3,FALSE)</f>
        <v>57</v>
      </c>
      <c r="Q167">
        <f>VLOOKUP(Table_sql2014a8.sandag.org_ws_FreewaySpeed[[#This Row],[LinkID]],Table_socioeca8.sandag.org_abm2_spd[[hwycov_id]:[speed_ev]],4,FALSE)</f>
        <v>57</v>
      </c>
      <c r="R167">
        <f>VLOOKUP(Table_sql2014a8.sandag.org_ws_FreewaySpeed[[#This Row],[LinkID]],Table_socioeca8.sandag.org_abm2_spd[[hwycov_id]:[speed_ev]],5,FALSE)</f>
        <v>57</v>
      </c>
      <c r="S167">
        <f>VLOOKUP(Table_sql2014a8.sandag.org_ws_FreewaySpeed[[#This Row],[LinkID]],Table_socioeca8.sandag.org_abm2_spd[[hwycov_id]:[speed_ev]],6,FALSE)</f>
        <v>58</v>
      </c>
    </row>
    <row r="168" spans="5:19" x14ac:dyDescent="0.25">
      <c r="E168">
        <f t="shared" si="2"/>
        <v>376</v>
      </c>
      <c r="F168">
        <v>824</v>
      </c>
      <c r="G168">
        <f>IFERROR(VLOOKUP(Table_socioeca8.sandag.org_abm2_spd[[#This Row],[hwycov_id]],[1]hwy_speed!$B$2:$G$1648,2,FALSE),0)</f>
        <v>57</v>
      </c>
      <c r="H168">
        <f>IFERROR(VLOOKUP(Table_socioeca8.sandag.org_abm2_spd[[#This Row],[hwycov_id]],[1]hwy_speed!$B$2:$G$1648,3,FALSE),0)</f>
        <v>56</v>
      </c>
      <c r="I168">
        <f>IFERROR(VLOOKUP(Table_socioeca8.sandag.org_abm2_spd[[#This Row],[hwycov_id]],[1]hwy_speed!$B$2:$G$1648,4,FALSE),0)</f>
        <v>56</v>
      </c>
      <c r="J168">
        <f>IFERROR(VLOOKUP(Table_socioeca8.sandag.org_abm2_spd[[#This Row],[hwycov_id]],[1]hwy_speed!$B$2:$G$1648,5,FALSE),0)</f>
        <v>49</v>
      </c>
      <c r="K168">
        <f>IFERROR(VLOOKUP(Table_socioeca8.sandag.org_abm2_spd[[#This Row],[hwycov_id]],[1]hwy_speed!$B$2:$G$1648,6,FALSE),0)</f>
        <v>57</v>
      </c>
      <c r="M168">
        <f>Table_socioeca8.sandag.org_abm2_spd[[#This Row],[scenario_id]]</f>
        <v>376</v>
      </c>
      <c r="N168" s="7">
        <v>12547</v>
      </c>
      <c r="O168">
        <f>VLOOKUP(Table_sql2014a8.sandag.org_ws_FreewaySpeed[[#This Row],[LinkID]],Table_socioeca8.sandag.org_abm2_spd[[hwycov_id]:[speed_ev]],2,FALSE)</f>
        <v>57</v>
      </c>
      <c r="P168">
        <f>VLOOKUP(Table_sql2014a8.sandag.org_ws_FreewaySpeed[[#This Row],[LinkID]],Table_socioeca8.sandag.org_abm2_spd[[hwycov_id]:[speed_ev]],3,FALSE)</f>
        <v>56</v>
      </c>
      <c r="Q168">
        <f>VLOOKUP(Table_sql2014a8.sandag.org_ws_FreewaySpeed[[#This Row],[LinkID]],Table_socioeca8.sandag.org_abm2_spd[[hwycov_id]:[speed_ev]],4,FALSE)</f>
        <v>56</v>
      </c>
      <c r="R168">
        <f>VLOOKUP(Table_sql2014a8.sandag.org_ws_FreewaySpeed[[#This Row],[LinkID]],Table_socioeca8.sandag.org_abm2_spd[[hwycov_id]:[speed_ev]],5,FALSE)</f>
        <v>57</v>
      </c>
      <c r="S168">
        <f>VLOOKUP(Table_sql2014a8.sandag.org_ws_FreewaySpeed[[#This Row],[LinkID]],Table_socioeca8.sandag.org_abm2_spd[[hwycov_id]:[speed_ev]],6,FALSE)</f>
        <v>57</v>
      </c>
    </row>
    <row r="169" spans="5:19" x14ac:dyDescent="0.25">
      <c r="E169">
        <f t="shared" si="2"/>
        <v>376</v>
      </c>
      <c r="F169">
        <v>834</v>
      </c>
      <c r="G169">
        <f>IFERROR(VLOOKUP(Table_socioeca8.sandag.org_abm2_spd[[#This Row],[hwycov_id]],[1]hwy_speed!$B$2:$G$1648,2,FALSE),0)</f>
        <v>58</v>
      </c>
      <c r="H169">
        <f>IFERROR(VLOOKUP(Table_socioeca8.sandag.org_abm2_spd[[#This Row],[hwycov_id]],[1]hwy_speed!$B$2:$G$1648,3,FALSE),0)</f>
        <v>56</v>
      </c>
      <c r="I169">
        <f>IFERROR(VLOOKUP(Table_socioeca8.sandag.org_abm2_spd[[#This Row],[hwycov_id]],[1]hwy_speed!$B$2:$G$1648,4,FALSE),0)</f>
        <v>56</v>
      </c>
      <c r="J169">
        <f>IFERROR(VLOOKUP(Table_socioeca8.sandag.org_abm2_spd[[#This Row],[hwycov_id]],[1]hwy_speed!$B$2:$G$1648,5,FALSE),0)</f>
        <v>50</v>
      </c>
      <c r="K169">
        <f>IFERROR(VLOOKUP(Table_socioeca8.sandag.org_abm2_spd[[#This Row],[hwycov_id]],[1]hwy_speed!$B$2:$G$1648,6,FALSE),0)</f>
        <v>58</v>
      </c>
      <c r="M169">
        <f>Table_socioeca8.sandag.org_abm2_spd[[#This Row],[scenario_id]]</f>
        <v>376</v>
      </c>
      <c r="N169" s="7">
        <v>12571</v>
      </c>
      <c r="O169">
        <f>VLOOKUP(Table_sql2014a8.sandag.org_ws_FreewaySpeed[[#This Row],[LinkID]],Table_socioeca8.sandag.org_abm2_spd[[hwycov_id]:[speed_ev]],2,FALSE)</f>
        <v>58</v>
      </c>
      <c r="P169">
        <f>VLOOKUP(Table_sql2014a8.sandag.org_ws_FreewaySpeed[[#This Row],[LinkID]],Table_socioeca8.sandag.org_abm2_spd[[hwycov_id]:[speed_ev]],3,FALSE)</f>
        <v>46</v>
      </c>
      <c r="Q169">
        <f>VLOOKUP(Table_sql2014a8.sandag.org_ws_FreewaySpeed[[#This Row],[LinkID]],Table_socioeca8.sandag.org_abm2_spd[[hwycov_id]:[speed_ev]],4,FALSE)</f>
        <v>48</v>
      </c>
      <c r="R169">
        <f>VLOOKUP(Table_sql2014a8.sandag.org_ws_FreewaySpeed[[#This Row],[LinkID]],Table_socioeca8.sandag.org_abm2_spd[[hwycov_id]:[speed_ev]],5,FALSE)</f>
        <v>54</v>
      </c>
      <c r="S169">
        <f>VLOOKUP(Table_sql2014a8.sandag.org_ws_FreewaySpeed[[#This Row],[LinkID]],Table_socioeca8.sandag.org_abm2_spd[[hwycov_id]:[speed_ev]],6,FALSE)</f>
        <v>58</v>
      </c>
    </row>
    <row r="170" spans="5:19" x14ac:dyDescent="0.25">
      <c r="E170">
        <f t="shared" si="2"/>
        <v>376</v>
      </c>
      <c r="F170">
        <v>835</v>
      </c>
      <c r="G170">
        <f>IFERROR(VLOOKUP(Table_socioeca8.sandag.org_abm2_spd[[#This Row],[hwycov_id]],[1]hwy_speed!$B$2:$G$1648,2,FALSE),0)</f>
        <v>57</v>
      </c>
      <c r="H170">
        <f>IFERROR(VLOOKUP(Table_socioeca8.sandag.org_abm2_spd[[#This Row],[hwycov_id]],[1]hwy_speed!$B$2:$G$1648,3,FALSE),0)</f>
        <v>55</v>
      </c>
      <c r="I170">
        <f>IFERROR(VLOOKUP(Table_socioeca8.sandag.org_abm2_spd[[#This Row],[hwycov_id]],[1]hwy_speed!$B$2:$G$1648,4,FALSE),0)</f>
        <v>55</v>
      </c>
      <c r="J170">
        <f>IFERROR(VLOOKUP(Table_socioeca8.sandag.org_abm2_spd[[#This Row],[hwycov_id]],[1]hwy_speed!$B$2:$G$1648,5,FALSE),0)</f>
        <v>50</v>
      </c>
      <c r="K170">
        <f>IFERROR(VLOOKUP(Table_socioeca8.sandag.org_abm2_spd[[#This Row],[hwycov_id]],[1]hwy_speed!$B$2:$G$1648,6,FALSE),0)</f>
        <v>57</v>
      </c>
      <c r="M170">
        <f>Table_socioeca8.sandag.org_abm2_spd[[#This Row],[scenario_id]]</f>
        <v>376</v>
      </c>
      <c r="N170" s="7">
        <v>12572</v>
      </c>
      <c r="O170">
        <f>VLOOKUP(Table_sql2014a8.sandag.org_ws_FreewaySpeed[[#This Row],[LinkID]],Table_socioeca8.sandag.org_abm2_spd[[hwycov_id]:[speed_ev]],2,FALSE)</f>
        <v>58</v>
      </c>
      <c r="P170">
        <f>VLOOKUP(Table_sql2014a8.sandag.org_ws_FreewaySpeed[[#This Row],[LinkID]],Table_socioeca8.sandag.org_abm2_spd[[hwycov_id]:[speed_ev]],3,FALSE)</f>
        <v>46</v>
      </c>
      <c r="Q170">
        <f>VLOOKUP(Table_sql2014a8.sandag.org_ws_FreewaySpeed[[#This Row],[LinkID]],Table_socioeca8.sandag.org_abm2_spd[[hwycov_id]:[speed_ev]],4,FALSE)</f>
        <v>48</v>
      </c>
      <c r="R170">
        <f>VLOOKUP(Table_sql2014a8.sandag.org_ws_FreewaySpeed[[#This Row],[LinkID]],Table_socioeca8.sandag.org_abm2_spd[[hwycov_id]:[speed_ev]],5,FALSE)</f>
        <v>54</v>
      </c>
      <c r="S170">
        <f>VLOOKUP(Table_sql2014a8.sandag.org_ws_FreewaySpeed[[#This Row],[LinkID]],Table_socioeca8.sandag.org_abm2_spd[[hwycov_id]:[speed_ev]],6,FALSE)</f>
        <v>58</v>
      </c>
    </row>
    <row r="171" spans="5:19" x14ac:dyDescent="0.25">
      <c r="E171">
        <f t="shared" si="2"/>
        <v>376</v>
      </c>
      <c r="F171">
        <v>836</v>
      </c>
      <c r="G171">
        <f>IFERROR(VLOOKUP(Table_socioeca8.sandag.org_abm2_spd[[#This Row],[hwycov_id]],[1]hwy_speed!$B$2:$G$1648,2,FALSE),0)</f>
        <v>57</v>
      </c>
      <c r="H171">
        <f>IFERROR(VLOOKUP(Table_socioeca8.sandag.org_abm2_spd[[#This Row],[hwycov_id]],[1]hwy_speed!$B$2:$G$1648,3,FALSE),0)</f>
        <v>55</v>
      </c>
      <c r="I171">
        <f>IFERROR(VLOOKUP(Table_socioeca8.sandag.org_abm2_spd[[#This Row],[hwycov_id]],[1]hwy_speed!$B$2:$G$1648,4,FALSE),0)</f>
        <v>54</v>
      </c>
      <c r="J171">
        <f>IFERROR(VLOOKUP(Table_socioeca8.sandag.org_abm2_spd[[#This Row],[hwycov_id]],[1]hwy_speed!$B$2:$G$1648,5,FALSE),0)</f>
        <v>50</v>
      </c>
      <c r="K171">
        <f>IFERROR(VLOOKUP(Table_socioeca8.sandag.org_abm2_spd[[#This Row],[hwycov_id]],[1]hwy_speed!$B$2:$G$1648,6,FALSE),0)</f>
        <v>57</v>
      </c>
      <c r="M171">
        <f>Table_socioeca8.sandag.org_abm2_spd[[#This Row],[scenario_id]]</f>
        <v>376</v>
      </c>
      <c r="N171" s="7">
        <v>12583</v>
      </c>
      <c r="O171">
        <f>VLOOKUP(Table_sql2014a8.sandag.org_ws_FreewaySpeed[[#This Row],[LinkID]],Table_socioeca8.sandag.org_abm2_spd[[hwycov_id]:[speed_ev]],2,FALSE)</f>
        <v>57</v>
      </c>
      <c r="P171">
        <f>VLOOKUP(Table_sql2014a8.sandag.org_ws_FreewaySpeed[[#This Row],[LinkID]],Table_socioeca8.sandag.org_abm2_spd[[hwycov_id]:[speed_ev]],3,FALSE)</f>
        <v>38</v>
      </c>
      <c r="Q171">
        <f>VLOOKUP(Table_sql2014a8.sandag.org_ws_FreewaySpeed[[#This Row],[LinkID]],Table_socioeca8.sandag.org_abm2_spd[[hwycov_id]:[speed_ev]],4,FALSE)</f>
        <v>51</v>
      </c>
      <c r="R171">
        <f>VLOOKUP(Table_sql2014a8.sandag.org_ws_FreewaySpeed[[#This Row],[LinkID]],Table_socioeca8.sandag.org_abm2_spd[[hwycov_id]:[speed_ev]],5,FALSE)</f>
        <v>56</v>
      </c>
      <c r="S171">
        <f>VLOOKUP(Table_sql2014a8.sandag.org_ws_FreewaySpeed[[#This Row],[LinkID]],Table_socioeca8.sandag.org_abm2_spd[[hwycov_id]:[speed_ev]],6,FALSE)</f>
        <v>58</v>
      </c>
    </row>
    <row r="172" spans="5:19" x14ac:dyDescent="0.25">
      <c r="E172">
        <f t="shared" si="2"/>
        <v>376</v>
      </c>
      <c r="F172">
        <v>837</v>
      </c>
      <c r="G172">
        <f>IFERROR(VLOOKUP(Table_socioeca8.sandag.org_abm2_spd[[#This Row],[hwycov_id]],[1]hwy_speed!$B$2:$G$1648,2,FALSE),0)</f>
        <v>57</v>
      </c>
      <c r="H172">
        <f>IFERROR(VLOOKUP(Table_socioeca8.sandag.org_abm2_spd[[#This Row],[hwycov_id]],[1]hwy_speed!$B$2:$G$1648,3,FALSE),0)</f>
        <v>56</v>
      </c>
      <c r="I172">
        <f>IFERROR(VLOOKUP(Table_socioeca8.sandag.org_abm2_spd[[#This Row],[hwycov_id]],[1]hwy_speed!$B$2:$G$1648,4,FALSE),0)</f>
        <v>55</v>
      </c>
      <c r="J172">
        <f>IFERROR(VLOOKUP(Table_socioeca8.sandag.org_abm2_spd[[#This Row],[hwycov_id]],[1]hwy_speed!$B$2:$G$1648,5,FALSE),0)</f>
        <v>50</v>
      </c>
      <c r="K172">
        <f>IFERROR(VLOOKUP(Table_socioeca8.sandag.org_abm2_spd[[#This Row],[hwycov_id]],[1]hwy_speed!$B$2:$G$1648,6,FALSE),0)</f>
        <v>57</v>
      </c>
      <c r="M172">
        <f>Table_socioeca8.sandag.org_abm2_spd[[#This Row],[scenario_id]]</f>
        <v>376</v>
      </c>
      <c r="N172" s="7">
        <v>12584</v>
      </c>
      <c r="O172">
        <f>VLOOKUP(Table_sql2014a8.sandag.org_ws_FreewaySpeed[[#This Row],[LinkID]],Table_socioeca8.sandag.org_abm2_spd[[hwycov_id]:[speed_ev]],2,FALSE)</f>
        <v>58</v>
      </c>
      <c r="P172">
        <f>VLOOKUP(Table_sql2014a8.sandag.org_ws_FreewaySpeed[[#This Row],[LinkID]],Table_socioeca8.sandag.org_abm2_spd[[hwycov_id]:[speed_ev]],3,FALSE)</f>
        <v>54</v>
      </c>
      <c r="Q172">
        <f>VLOOKUP(Table_sql2014a8.sandag.org_ws_FreewaySpeed[[#This Row],[LinkID]],Table_socioeca8.sandag.org_abm2_spd[[hwycov_id]:[speed_ev]],4,FALSE)</f>
        <v>46</v>
      </c>
      <c r="R172">
        <f>VLOOKUP(Table_sql2014a8.sandag.org_ws_FreewaySpeed[[#This Row],[LinkID]],Table_socioeca8.sandag.org_abm2_spd[[hwycov_id]:[speed_ev]],5,FALSE)</f>
        <v>39</v>
      </c>
      <c r="S172">
        <f>VLOOKUP(Table_sql2014a8.sandag.org_ws_FreewaySpeed[[#This Row],[LinkID]],Table_socioeca8.sandag.org_abm2_spd[[hwycov_id]:[speed_ev]],6,FALSE)</f>
        <v>58</v>
      </c>
    </row>
    <row r="173" spans="5:19" x14ac:dyDescent="0.25">
      <c r="E173">
        <f t="shared" si="2"/>
        <v>376</v>
      </c>
      <c r="F173">
        <v>839</v>
      </c>
      <c r="G173">
        <f>IFERROR(VLOOKUP(Table_socioeca8.sandag.org_abm2_spd[[#This Row],[hwycov_id]],[1]hwy_speed!$B$2:$G$1648,2,FALSE),0)</f>
        <v>58</v>
      </c>
      <c r="H173">
        <f>IFERROR(VLOOKUP(Table_socioeca8.sandag.org_abm2_spd[[#This Row],[hwycov_id]],[1]hwy_speed!$B$2:$G$1648,3,FALSE),0)</f>
        <v>57</v>
      </c>
      <c r="I173">
        <f>IFERROR(VLOOKUP(Table_socioeca8.sandag.org_abm2_spd[[#This Row],[hwycov_id]],[1]hwy_speed!$B$2:$G$1648,4,FALSE),0)</f>
        <v>57</v>
      </c>
      <c r="J173">
        <f>IFERROR(VLOOKUP(Table_socioeca8.sandag.org_abm2_spd[[#This Row],[hwycov_id]],[1]hwy_speed!$B$2:$G$1648,5,FALSE),0)</f>
        <v>55</v>
      </c>
      <c r="K173">
        <f>IFERROR(VLOOKUP(Table_socioeca8.sandag.org_abm2_spd[[#This Row],[hwycov_id]],[1]hwy_speed!$B$2:$G$1648,6,FALSE),0)</f>
        <v>58</v>
      </c>
      <c r="M173">
        <f>Table_socioeca8.sandag.org_abm2_spd[[#This Row],[scenario_id]]</f>
        <v>376</v>
      </c>
      <c r="N173" s="7">
        <v>12589</v>
      </c>
      <c r="O173">
        <f>VLOOKUP(Table_sql2014a8.sandag.org_ws_FreewaySpeed[[#This Row],[LinkID]],Table_socioeca8.sandag.org_abm2_spd[[hwycov_id]:[speed_ev]],2,FALSE)</f>
        <v>57</v>
      </c>
      <c r="P173">
        <f>VLOOKUP(Table_sql2014a8.sandag.org_ws_FreewaySpeed[[#This Row],[LinkID]],Table_socioeca8.sandag.org_abm2_spd[[hwycov_id]:[speed_ev]],3,FALSE)</f>
        <v>36</v>
      </c>
      <c r="Q173">
        <f>VLOOKUP(Table_sql2014a8.sandag.org_ws_FreewaySpeed[[#This Row],[LinkID]],Table_socioeca8.sandag.org_abm2_spd[[hwycov_id]:[speed_ev]],4,FALSE)</f>
        <v>49</v>
      </c>
      <c r="R173">
        <f>VLOOKUP(Table_sql2014a8.sandag.org_ws_FreewaySpeed[[#This Row],[LinkID]],Table_socioeca8.sandag.org_abm2_spd[[hwycov_id]:[speed_ev]],5,FALSE)</f>
        <v>55</v>
      </c>
      <c r="S173">
        <f>VLOOKUP(Table_sql2014a8.sandag.org_ws_FreewaySpeed[[#This Row],[LinkID]],Table_socioeca8.sandag.org_abm2_spd[[hwycov_id]:[speed_ev]],6,FALSE)</f>
        <v>57</v>
      </c>
    </row>
    <row r="174" spans="5:19" x14ac:dyDescent="0.25">
      <c r="E174">
        <f t="shared" si="2"/>
        <v>376</v>
      </c>
      <c r="F174">
        <v>841</v>
      </c>
      <c r="G174">
        <f>IFERROR(VLOOKUP(Table_socioeca8.sandag.org_abm2_spd[[#This Row],[hwycov_id]],[1]hwy_speed!$B$2:$G$1648,2,FALSE),0)</f>
        <v>58</v>
      </c>
      <c r="H174">
        <f>IFERROR(VLOOKUP(Table_socioeca8.sandag.org_abm2_spd[[#This Row],[hwycov_id]],[1]hwy_speed!$B$2:$G$1648,3,FALSE),0)</f>
        <v>55</v>
      </c>
      <c r="I174">
        <f>IFERROR(VLOOKUP(Table_socioeca8.sandag.org_abm2_spd[[#This Row],[hwycov_id]],[1]hwy_speed!$B$2:$G$1648,4,FALSE),0)</f>
        <v>57</v>
      </c>
      <c r="J174">
        <f>IFERROR(VLOOKUP(Table_socioeca8.sandag.org_abm2_spd[[#This Row],[hwycov_id]],[1]hwy_speed!$B$2:$G$1648,5,FALSE),0)</f>
        <v>52</v>
      </c>
      <c r="K174">
        <f>IFERROR(VLOOKUP(Table_socioeca8.sandag.org_abm2_spd[[#This Row],[hwycov_id]],[1]hwy_speed!$B$2:$G$1648,6,FALSE),0)</f>
        <v>58</v>
      </c>
      <c r="M174">
        <f>Table_socioeca8.sandag.org_abm2_spd[[#This Row],[scenario_id]]</f>
        <v>376</v>
      </c>
      <c r="N174" s="7">
        <v>12591</v>
      </c>
      <c r="O174">
        <f>VLOOKUP(Table_sql2014a8.sandag.org_ws_FreewaySpeed[[#This Row],[LinkID]],Table_socioeca8.sandag.org_abm2_spd[[hwycov_id]:[speed_ev]],2,FALSE)</f>
        <v>58</v>
      </c>
      <c r="P174">
        <f>VLOOKUP(Table_sql2014a8.sandag.org_ws_FreewaySpeed[[#This Row],[LinkID]],Table_socioeca8.sandag.org_abm2_spd[[hwycov_id]:[speed_ev]],3,FALSE)</f>
        <v>52</v>
      </c>
      <c r="Q174">
        <f>VLOOKUP(Table_sql2014a8.sandag.org_ws_FreewaySpeed[[#This Row],[LinkID]],Table_socioeca8.sandag.org_abm2_spd[[hwycov_id]:[speed_ev]],4,FALSE)</f>
        <v>43</v>
      </c>
      <c r="R174">
        <f>VLOOKUP(Table_sql2014a8.sandag.org_ws_FreewaySpeed[[#This Row],[LinkID]],Table_socioeca8.sandag.org_abm2_spd[[hwycov_id]:[speed_ev]],5,FALSE)</f>
        <v>35</v>
      </c>
      <c r="S174">
        <f>VLOOKUP(Table_sql2014a8.sandag.org_ws_FreewaySpeed[[#This Row],[LinkID]],Table_socioeca8.sandag.org_abm2_spd[[hwycov_id]:[speed_ev]],6,FALSE)</f>
        <v>58</v>
      </c>
    </row>
    <row r="175" spans="5:19" x14ac:dyDescent="0.25">
      <c r="E175">
        <f t="shared" si="2"/>
        <v>376</v>
      </c>
      <c r="F175">
        <v>842</v>
      </c>
      <c r="G175">
        <f>IFERROR(VLOOKUP(Table_socioeca8.sandag.org_abm2_spd[[#This Row],[hwycov_id]],[1]hwy_speed!$B$2:$G$1648,2,FALSE),0)</f>
        <v>58</v>
      </c>
      <c r="H175">
        <f>IFERROR(VLOOKUP(Table_socioeca8.sandag.org_abm2_spd[[#This Row],[hwycov_id]],[1]hwy_speed!$B$2:$G$1648,3,FALSE),0)</f>
        <v>57</v>
      </c>
      <c r="I175">
        <f>IFERROR(VLOOKUP(Table_socioeca8.sandag.org_abm2_spd[[#This Row],[hwycov_id]],[1]hwy_speed!$B$2:$G$1648,4,FALSE),0)</f>
        <v>58</v>
      </c>
      <c r="J175">
        <f>IFERROR(VLOOKUP(Table_socioeca8.sandag.org_abm2_spd[[#This Row],[hwycov_id]],[1]hwy_speed!$B$2:$G$1648,5,FALSE),0)</f>
        <v>57</v>
      </c>
      <c r="K175">
        <f>IFERROR(VLOOKUP(Table_socioeca8.sandag.org_abm2_spd[[#This Row],[hwycov_id]],[1]hwy_speed!$B$2:$G$1648,6,FALSE),0)</f>
        <v>58</v>
      </c>
      <c r="M175">
        <f>Table_socioeca8.sandag.org_abm2_spd[[#This Row],[scenario_id]]</f>
        <v>376</v>
      </c>
      <c r="N175" s="7">
        <v>12761</v>
      </c>
      <c r="O175">
        <f>VLOOKUP(Table_sql2014a8.sandag.org_ws_FreewaySpeed[[#This Row],[LinkID]],Table_socioeca8.sandag.org_abm2_spd[[hwycov_id]:[speed_ev]],2,FALSE)</f>
        <v>62</v>
      </c>
      <c r="P175">
        <f>VLOOKUP(Table_sql2014a8.sandag.org_ws_FreewaySpeed[[#This Row],[LinkID]],Table_socioeca8.sandag.org_abm2_spd[[hwycov_id]:[speed_ev]],3,FALSE)</f>
        <v>61</v>
      </c>
      <c r="Q175">
        <f>VLOOKUP(Table_sql2014a8.sandag.org_ws_FreewaySpeed[[#This Row],[LinkID]],Table_socioeca8.sandag.org_abm2_spd[[hwycov_id]:[speed_ev]],4,FALSE)</f>
        <v>61</v>
      </c>
      <c r="R175">
        <f>VLOOKUP(Table_sql2014a8.sandag.org_ws_FreewaySpeed[[#This Row],[LinkID]],Table_socioeca8.sandag.org_abm2_spd[[hwycov_id]:[speed_ev]],5,FALSE)</f>
        <v>61</v>
      </c>
      <c r="S175">
        <f>VLOOKUP(Table_sql2014a8.sandag.org_ws_FreewaySpeed[[#This Row],[LinkID]],Table_socioeca8.sandag.org_abm2_spd[[hwycov_id]:[speed_ev]],6,FALSE)</f>
        <v>62</v>
      </c>
    </row>
    <row r="176" spans="5:19" x14ac:dyDescent="0.25">
      <c r="E176">
        <f t="shared" si="2"/>
        <v>376</v>
      </c>
      <c r="F176">
        <v>843</v>
      </c>
      <c r="G176">
        <f>IFERROR(VLOOKUP(Table_socioeca8.sandag.org_abm2_spd[[#This Row],[hwycov_id]],[1]hwy_speed!$B$2:$G$1648,2,FALSE),0)</f>
        <v>58</v>
      </c>
      <c r="H176">
        <f>IFERROR(VLOOKUP(Table_socioeca8.sandag.org_abm2_spd[[#This Row],[hwycov_id]],[1]hwy_speed!$B$2:$G$1648,3,FALSE),0)</f>
        <v>56</v>
      </c>
      <c r="I176">
        <f>IFERROR(VLOOKUP(Table_socioeca8.sandag.org_abm2_spd[[#This Row],[hwycov_id]],[1]hwy_speed!$B$2:$G$1648,4,FALSE),0)</f>
        <v>57</v>
      </c>
      <c r="J176">
        <f>IFERROR(VLOOKUP(Table_socioeca8.sandag.org_abm2_spd[[#This Row],[hwycov_id]],[1]hwy_speed!$B$2:$G$1648,5,FALSE),0)</f>
        <v>57</v>
      </c>
      <c r="K176">
        <f>IFERROR(VLOOKUP(Table_socioeca8.sandag.org_abm2_spd[[#This Row],[hwycov_id]],[1]hwy_speed!$B$2:$G$1648,6,FALSE),0)</f>
        <v>58</v>
      </c>
      <c r="M176">
        <f>Table_socioeca8.sandag.org_abm2_spd[[#This Row],[scenario_id]]</f>
        <v>376</v>
      </c>
      <c r="N176" s="7">
        <v>12823</v>
      </c>
      <c r="O176">
        <f>VLOOKUP(Table_sql2014a8.sandag.org_ws_FreewaySpeed[[#This Row],[LinkID]],Table_socioeca8.sandag.org_abm2_spd[[hwycov_id]:[speed_ev]],2,FALSE)</f>
        <v>57</v>
      </c>
      <c r="P176">
        <f>VLOOKUP(Table_sql2014a8.sandag.org_ws_FreewaySpeed[[#This Row],[LinkID]],Table_socioeca8.sandag.org_abm2_spd[[hwycov_id]:[speed_ev]],3,FALSE)</f>
        <v>40</v>
      </c>
      <c r="Q176">
        <f>VLOOKUP(Table_sql2014a8.sandag.org_ws_FreewaySpeed[[#This Row],[LinkID]],Table_socioeca8.sandag.org_abm2_spd[[hwycov_id]:[speed_ev]],4,FALSE)</f>
        <v>56</v>
      </c>
      <c r="R176">
        <f>VLOOKUP(Table_sql2014a8.sandag.org_ws_FreewaySpeed[[#This Row],[LinkID]],Table_socioeca8.sandag.org_abm2_spd[[hwycov_id]:[speed_ev]],5,FALSE)</f>
        <v>53</v>
      </c>
      <c r="S176">
        <f>VLOOKUP(Table_sql2014a8.sandag.org_ws_FreewaySpeed[[#This Row],[LinkID]],Table_socioeca8.sandag.org_abm2_spd[[hwycov_id]:[speed_ev]],6,FALSE)</f>
        <v>57</v>
      </c>
    </row>
    <row r="177" spans="5:19" x14ac:dyDescent="0.25">
      <c r="E177">
        <f t="shared" si="2"/>
        <v>376</v>
      </c>
      <c r="F177">
        <v>844</v>
      </c>
      <c r="G177">
        <f>IFERROR(VLOOKUP(Table_socioeca8.sandag.org_abm2_spd[[#This Row],[hwycov_id]],[1]hwy_speed!$B$2:$G$1648,2,FALSE),0)</f>
        <v>58</v>
      </c>
      <c r="H177">
        <f>IFERROR(VLOOKUP(Table_socioeca8.sandag.org_abm2_spd[[#This Row],[hwycov_id]],[1]hwy_speed!$B$2:$G$1648,3,FALSE),0)</f>
        <v>57</v>
      </c>
      <c r="I177">
        <f>IFERROR(VLOOKUP(Table_socioeca8.sandag.org_abm2_spd[[#This Row],[hwycov_id]],[1]hwy_speed!$B$2:$G$1648,4,FALSE),0)</f>
        <v>58</v>
      </c>
      <c r="J177">
        <f>IFERROR(VLOOKUP(Table_socioeca8.sandag.org_abm2_spd[[#This Row],[hwycov_id]],[1]hwy_speed!$B$2:$G$1648,5,FALSE),0)</f>
        <v>57</v>
      </c>
      <c r="K177">
        <f>IFERROR(VLOOKUP(Table_socioeca8.sandag.org_abm2_spd[[#This Row],[hwycov_id]],[1]hwy_speed!$B$2:$G$1648,6,FALSE),0)</f>
        <v>58</v>
      </c>
      <c r="M177">
        <f>Table_socioeca8.sandag.org_abm2_spd[[#This Row],[scenario_id]]</f>
        <v>376</v>
      </c>
      <c r="N177" s="7">
        <v>12833</v>
      </c>
      <c r="O177">
        <f>VLOOKUP(Table_sql2014a8.sandag.org_ws_FreewaySpeed[[#This Row],[LinkID]],Table_socioeca8.sandag.org_abm2_spd[[hwycov_id]:[speed_ev]],2,FALSE)</f>
        <v>57</v>
      </c>
      <c r="P177">
        <f>VLOOKUP(Table_sql2014a8.sandag.org_ws_FreewaySpeed[[#This Row],[LinkID]],Table_socioeca8.sandag.org_abm2_spd[[hwycov_id]:[speed_ev]],3,FALSE)</f>
        <v>57</v>
      </c>
      <c r="Q177">
        <f>VLOOKUP(Table_sql2014a8.sandag.org_ws_FreewaySpeed[[#This Row],[LinkID]],Table_socioeca8.sandag.org_abm2_spd[[hwycov_id]:[speed_ev]],4,FALSE)</f>
        <v>55</v>
      </c>
      <c r="R177">
        <f>VLOOKUP(Table_sql2014a8.sandag.org_ws_FreewaySpeed[[#This Row],[LinkID]],Table_socioeca8.sandag.org_abm2_spd[[hwycov_id]:[speed_ev]],5,FALSE)</f>
        <v>53</v>
      </c>
      <c r="S177">
        <f>VLOOKUP(Table_sql2014a8.sandag.org_ws_FreewaySpeed[[#This Row],[LinkID]],Table_socioeca8.sandag.org_abm2_spd[[hwycov_id]:[speed_ev]],6,FALSE)</f>
        <v>57</v>
      </c>
    </row>
    <row r="178" spans="5:19" x14ac:dyDescent="0.25">
      <c r="E178">
        <f t="shared" si="2"/>
        <v>376</v>
      </c>
      <c r="F178">
        <v>845</v>
      </c>
      <c r="G178">
        <f>IFERROR(VLOOKUP(Table_socioeca8.sandag.org_abm2_spd[[#This Row],[hwycov_id]],[1]hwy_speed!$B$2:$G$1648,2,FALSE),0)</f>
        <v>58</v>
      </c>
      <c r="H178">
        <f>IFERROR(VLOOKUP(Table_socioeca8.sandag.org_abm2_spd[[#This Row],[hwycov_id]],[1]hwy_speed!$B$2:$G$1648,3,FALSE),0)</f>
        <v>56</v>
      </c>
      <c r="I178">
        <f>IFERROR(VLOOKUP(Table_socioeca8.sandag.org_abm2_spd[[#This Row],[hwycov_id]],[1]hwy_speed!$B$2:$G$1648,4,FALSE),0)</f>
        <v>58</v>
      </c>
      <c r="J178">
        <f>IFERROR(VLOOKUP(Table_socioeca8.sandag.org_abm2_spd[[#This Row],[hwycov_id]],[1]hwy_speed!$B$2:$G$1648,5,FALSE),0)</f>
        <v>57</v>
      </c>
      <c r="K178">
        <f>IFERROR(VLOOKUP(Table_socioeca8.sandag.org_abm2_spd[[#This Row],[hwycov_id]],[1]hwy_speed!$B$2:$G$1648,6,FALSE),0)</f>
        <v>58</v>
      </c>
      <c r="M178">
        <f>Table_socioeca8.sandag.org_abm2_spd[[#This Row],[scenario_id]]</f>
        <v>376</v>
      </c>
      <c r="N178" s="7">
        <v>12834</v>
      </c>
      <c r="O178">
        <f>VLOOKUP(Table_sql2014a8.sandag.org_ws_FreewaySpeed[[#This Row],[LinkID]],Table_socioeca8.sandag.org_abm2_spd[[hwycov_id]:[speed_ev]],2,FALSE)</f>
        <v>58</v>
      </c>
      <c r="P178">
        <f>VLOOKUP(Table_sql2014a8.sandag.org_ws_FreewaySpeed[[#This Row],[LinkID]],Table_socioeca8.sandag.org_abm2_spd[[hwycov_id]:[speed_ev]],3,FALSE)</f>
        <v>49</v>
      </c>
      <c r="Q178">
        <f>VLOOKUP(Table_sql2014a8.sandag.org_ws_FreewaySpeed[[#This Row],[LinkID]],Table_socioeca8.sandag.org_abm2_spd[[hwycov_id]:[speed_ev]],4,FALSE)</f>
        <v>57</v>
      </c>
      <c r="R178">
        <f>VLOOKUP(Table_sql2014a8.sandag.org_ws_FreewaySpeed[[#This Row],[LinkID]],Table_socioeca8.sandag.org_abm2_spd[[hwycov_id]:[speed_ev]],5,FALSE)</f>
        <v>56</v>
      </c>
      <c r="S178">
        <f>VLOOKUP(Table_sql2014a8.sandag.org_ws_FreewaySpeed[[#This Row],[LinkID]],Table_socioeca8.sandag.org_abm2_spd[[hwycov_id]:[speed_ev]],6,FALSE)</f>
        <v>58</v>
      </c>
    </row>
    <row r="179" spans="5:19" x14ac:dyDescent="0.25">
      <c r="E179">
        <f t="shared" si="2"/>
        <v>376</v>
      </c>
      <c r="F179">
        <v>851</v>
      </c>
      <c r="G179">
        <f>IFERROR(VLOOKUP(Table_socioeca8.sandag.org_abm2_spd[[#This Row],[hwycov_id]],[1]hwy_speed!$B$2:$G$1648,2,FALSE),0)</f>
        <v>58</v>
      </c>
      <c r="H179">
        <f>IFERROR(VLOOKUP(Table_socioeca8.sandag.org_abm2_spd[[#This Row],[hwycov_id]],[1]hwy_speed!$B$2:$G$1648,3,FALSE),0)</f>
        <v>56</v>
      </c>
      <c r="I179">
        <f>IFERROR(VLOOKUP(Table_socioeca8.sandag.org_abm2_spd[[#This Row],[hwycov_id]],[1]hwy_speed!$B$2:$G$1648,4,FALSE),0)</f>
        <v>58</v>
      </c>
      <c r="J179">
        <f>IFERROR(VLOOKUP(Table_socioeca8.sandag.org_abm2_spd[[#This Row],[hwycov_id]],[1]hwy_speed!$B$2:$G$1648,5,FALSE),0)</f>
        <v>57</v>
      </c>
      <c r="K179">
        <f>IFERROR(VLOOKUP(Table_socioeca8.sandag.org_abm2_spd[[#This Row],[hwycov_id]],[1]hwy_speed!$B$2:$G$1648,6,FALSE),0)</f>
        <v>58</v>
      </c>
      <c r="M179">
        <f>Table_socioeca8.sandag.org_abm2_spd[[#This Row],[scenario_id]]</f>
        <v>376</v>
      </c>
      <c r="N179" s="7">
        <v>12837</v>
      </c>
      <c r="O179">
        <f>VLOOKUP(Table_sql2014a8.sandag.org_ws_FreewaySpeed[[#This Row],[LinkID]],Table_socioeca8.sandag.org_abm2_spd[[hwycov_id]:[speed_ev]],2,FALSE)</f>
        <v>58</v>
      </c>
      <c r="P179">
        <f>VLOOKUP(Table_sql2014a8.sandag.org_ws_FreewaySpeed[[#This Row],[LinkID]],Table_socioeca8.sandag.org_abm2_spd[[hwycov_id]:[speed_ev]],3,FALSE)</f>
        <v>53</v>
      </c>
      <c r="Q179">
        <f>VLOOKUP(Table_sql2014a8.sandag.org_ws_FreewaySpeed[[#This Row],[LinkID]],Table_socioeca8.sandag.org_abm2_spd[[hwycov_id]:[speed_ev]],4,FALSE)</f>
        <v>56</v>
      </c>
      <c r="R179">
        <f>VLOOKUP(Table_sql2014a8.sandag.org_ws_FreewaySpeed[[#This Row],[LinkID]],Table_socioeca8.sandag.org_abm2_spd[[hwycov_id]:[speed_ev]],5,FALSE)</f>
        <v>54</v>
      </c>
      <c r="S179">
        <f>VLOOKUP(Table_sql2014a8.sandag.org_ws_FreewaySpeed[[#This Row],[LinkID]],Table_socioeca8.sandag.org_abm2_spd[[hwycov_id]:[speed_ev]],6,FALSE)</f>
        <v>58</v>
      </c>
    </row>
    <row r="180" spans="5:19" x14ac:dyDescent="0.25">
      <c r="E180">
        <f t="shared" si="2"/>
        <v>376</v>
      </c>
      <c r="F180">
        <v>852</v>
      </c>
      <c r="G180">
        <f>IFERROR(VLOOKUP(Table_socioeca8.sandag.org_abm2_spd[[#This Row],[hwycov_id]],[1]hwy_speed!$B$2:$G$1648,2,FALSE),0)</f>
        <v>58</v>
      </c>
      <c r="H180">
        <f>IFERROR(VLOOKUP(Table_socioeca8.sandag.org_abm2_spd[[#This Row],[hwycov_id]],[1]hwy_speed!$B$2:$G$1648,3,FALSE),0)</f>
        <v>56</v>
      </c>
      <c r="I180">
        <f>IFERROR(VLOOKUP(Table_socioeca8.sandag.org_abm2_spd[[#This Row],[hwycov_id]],[1]hwy_speed!$B$2:$G$1648,4,FALSE),0)</f>
        <v>57</v>
      </c>
      <c r="J180">
        <f>IFERROR(VLOOKUP(Table_socioeca8.sandag.org_abm2_spd[[#This Row],[hwycov_id]],[1]hwy_speed!$B$2:$G$1648,5,FALSE),0)</f>
        <v>57</v>
      </c>
      <c r="K180">
        <f>IFERROR(VLOOKUP(Table_socioeca8.sandag.org_abm2_spd[[#This Row],[hwycov_id]],[1]hwy_speed!$B$2:$G$1648,6,FALSE),0)</f>
        <v>58</v>
      </c>
      <c r="M180">
        <f>Table_socioeca8.sandag.org_abm2_spd[[#This Row],[scenario_id]]</f>
        <v>376</v>
      </c>
      <c r="N180" s="7">
        <v>12841</v>
      </c>
      <c r="O180">
        <f>VLOOKUP(Table_sql2014a8.sandag.org_ws_FreewaySpeed[[#This Row],[LinkID]],Table_socioeca8.sandag.org_abm2_spd[[hwycov_id]:[speed_ev]],2,FALSE)</f>
        <v>58</v>
      </c>
      <c r="P180">
        <f>VLOOKUP(Table_sql2014a8.sandag.org_ws_FreewaySpeed[[#This Row],[LinkID]],Table_socioeca8.sandag.org_abm2_spd[[hwycov_id]:[speed_ev]],3,FALSE)</f>
        <v>58</v>
      </c>
      <c r="Q180">
        <f>VLOOKUP(Table_sql2014a8.sandag.org_ws_FreewaySpeed[[#This Row],[LinkID]],Table_socioeca8.sandag.org_abm2_spd[[hwycov_id]:[speed_ev]],4,FALSE)</f>
        <v>57</v>
      </c>
      <c r="R180">
        <f>VLOOKUP(Table_sql2014a8.sandag.org_ws_FreewaySpeed[[#This Row],[LinkID]],Table_socioeca8.sandag.org_abm2_spd[[hwycov_id]:[speed_ev]],5,FALSE)</f>
        <v>57</v>
      </c>
      <c r="S180">
        <f>VLOOKUP(Table_sql2014a8.sandag.org_ws_FreewaySpeed[[#This Row],[LinkID]],Table_socioeca8.sandag.org_abm2_spd[[hwycov_id]:[speed_ev]],6,FALSE)</f>
        <v>58</v>
      </c>
    </row>
    <row r="181" spans="5:19" x14ac:dyDescent="0.25">
      <c r="E181">
        <f t="shared" si="2"/>
        <v>376</v>
      </c>
      <c r="F181">
        <v>853</v>
      </c>
      <c r="G181">
        <f>IFERROR(VLOOKUP(Table_socioeca8.sandag.org_abm2_spd[[#This Row],[hwycov_id]],[1]hwy_speed!$B$2:$G$1648,2,FALSE),0)</f>
        <v>58</v>
      </c>
      <c r="H181">
        <f>IFERROR(VLOOKUP(Table_socioeca8.sandag.org_abm2_spd[[#This Row],[hwycov_id]],[1]hwy_speed!$B$2:$G$1648,3,FALSE),0)</f>
        <v>57</v>
      </c>
      <c r="I181">
        <f>IFERROR(VLOOKUP(Table_socioeca8.sandag.org_abm2_spd[[#This Row],[hwycov_id]],[1]hwy_speed!$B$2:$G$1648,4,FALSE),0)</f>
        <v>58</v>
      </c>
      <c r="J181">
        <f>IFERROR(VLOOKUP(Table_socioeca8.sandag.org_abm2_spd[[#This Row],[hwycov_id]],[1]hwy_speed!$B$2:$G$1648,5,FALSE),0)</f>
        <v>57</v>
      </c>
      <c r="K181">
        <f>IFERROR(VLOOKUP(Table_socioeca8.sandag.org_abm2_spd[[#This Row],[hwycov_id]],[1]hwy_speed!$B$2:$G$1648,6,FALSE),0)</f>
        <v>58</v>
      </c>
      <c r="M181">
        <f>Table_socioeca8.sandag.org_abm2_spd[[#This Row],[scenario_id]]</f>
        <v>376</v>
      </c>
      <c r="N181" s="7">
        <v>12932</v>
      </c>
      <c r="O181">
        <f>VLOOKUP(Table_sql2014a8.sandag.org_ws_FreewaySpeed[[#This Row],[LinkID]],Table_socioeca8.sandag.org_abm2_spd[[hwycov_id]:[speed_ev]],2,FALSE)</f>
        <v>57</v>
      </c>
      <c r="P181">
        <f>VLOOKUP(Table_sql2014a8.sandag.org_ws_FreewaySpeed[[#This Row],[LinkID]],Table_socioeca8.sandag.org_abm2_spd[[hwycov_id]:[speed_ev]],3,FALSE)</f>
        <v>48</v>
      </c>
      <c r="Q181">
        <f>VLOOKUP(Table_sql2014a8.sandag.org_ws_FreewaySpeed[[#This Row],[LinkID]],Table_socioeca8.sandag.org_abm2_spd[[hwycov_id]:[speed_ev]],4,FALSE)</f>
        <v>56</v>
      </c>
      <c r="R181">
        <f>VLOOKUP(Table_sql2014a8.sandag.org_ws_FreewaySpeed[[#This Row],[LinkID]],Table_socioeca8.sandag.org_abm2_spd[[hwycov_id]:[speed_ev]],5,FALSE)</f>
        <v>56</v>
      </c>
      <c r="S181">
        <f>VLOOKUP(Table_sql2014a8.sandag.org_ws_FreewaySpeed[[#This Row],[LinkID]],Table_socioeca8.sandag.org_abm2_spd[[hwycov_id]:[speed_ev]],6,FALSE)</f>
        <v>57</v>
      </c>
    </row>
    <row r="182" spans="5:19" x14ac:dyDescent="0.25">
      <c r="E182">
        <f t="shared" si="2"/>
        <v>376</v>
      </c>
      <c r="F182">
        <v>854</v>
      </c>
      <c r="G182">
        <f>IFERROR(VLOOKUP(Table_socioeca8.sandag.org_abm2_spd[[#This Row],[hwycov_id]],[1]hwy_speed!$B$2:$G$1648,2,FALSE),0)</f>
        <v>58</v>
      </c>
      <c r="H182">
        <f>IFERROR(VLOOKUP(Table_socioeca8.sandag.org_abm2_spd[[#This Row],[hwycov_id]],[1]hwy_speed!$B$2:$G$1648,3,FALSE),0)</f>
        <v>57</v>
      </c>
      <c r="I182">
        <f>IFERROR(VLOOKUP(Table_socioeca8.sandag.org_abm2_spd[[#This Row],[hwycov_id]],[1]hwy_speed!$B$2:$G$1648,4,FALSE),0)</f>
        <v>57</v>
      </c>
      <c r="J182">
        <f>IFERROR(VLOOKUP(Table_socioeca8.sandag.org_abm2_spd[[#This Row],[hwycov_id]],[1]hwy_speed!$B$2:$G$1648,5,FALSE),0)</f>
        <v>57</v>
      </c>
      <c r="K182">
        <f>IFERROR(VLOOKUP(Table_socioeca8.sandag.org_abm2_spd[[#This Row],[hwycov_id]],[1]hwy_speed!$B$2:$G$1648,6,FALSE),0)</f>
        <v>58</v>
      </c>
      <c r="M182">
        <f>Table_socioeca8.sandag.org_abm2_spd[[#This Row],[scenario_id]]</f>
        <v>376</v>
      </c>
      <c r="N182" s="7">
        <v>12945</v>
      </c>
      <c r="O182">
        <f>VLOOKUP(Table_sql2014a8.sandag.org_ws_FreewaySpeed[[#This Row],[LinkID]],Table_socioeca8.sandag.org_abm2_spd[[hwycov_id]:[speed_ev]],2,FALSE)</f>
        <v>57</v>
      </c>
      <c r="P182">
        <f>VLOOKUP(Table_sql2014a8.sandag.org_ws_FreewaySpeed[[#This Row],[LinkID]],Table_socioeca8.sandag.org_abm2_spd[[hwycov_id]:[speed_ev]],3,FALSE)</f>
        <v>37</v>
      </c>
      <c r="Q182">
        <f>VLOOKUP(Table_sql2014a8.sandag.org_ws_FreewaySpeed[[#This Row],[LinkID]],Table_socioeca8.sandag.org_abm2_spd[[hwycov_id]:[speed_ev]],4,FALSE)</f>
        <v>53</v>
      </c>
      <c r="R182">
        <f>VLOOKUP(Table_sql2014a8.sandag.org_ws_FreewaySpeed[[#This Row],[LinkID]],Table_socioeca8.sandag.org_abm2_spd[[hwycov_id]:[speed_ev]],5,FALSE)</f>
        <v>53</v>
      </c>
      <c r="S182">
        <f>VLOOKUP(Table_sql2014a8.sandag.org_ws_FreewaySpeed[[#This Row],[LinkID]],Table_socioeca8.sandag.org_abm2_spd[[hwycov_id]:[speed_ev]],6,FALSE)</f>
        <v>58</v>
      </c>
    </row>
    <row r="183" spans="5:19" x14ac:dyDescent="0.25">
      <c r="E183">
        <f t="shared" si="2"/>
        <v>376</v>
      </c>
      <c r="F183">
        <v>855</v>
      </c>
      <c r="G183">
        <f>IFERROR(VLOOKUP(Table_socioeca8.sandag.org_abm2_spd[[#This Row],[hwycov_id]],[1]hwy_speed!$B$2:$G$1648,2,FALSE),0)</f>
        <v>60</v>
      </c>
      <c r="H183">
        <f>IFERROR(VLOOKUP(Table_socioeca8.sandag.org_abm2_spd[[#This Row],[hwycov_id]],[1]hwy_speed!$B$2:$G$1648,3,FALSE),0)</f>
        <v>60</v>
      </c>
      <c r="I183">
        <f>IFERROR(VLOOKUP(Table_socioeca8.sandag.org_abm2_spd[[#This Row],[hwycov_id]],[1]hwy_speed!$B$2:$G$1648,4,FALSE),0)</f>
        <v>60</v>
      </c>
      <c r="J183">
        <f>IFERROR(VLOOKUP(Table_socioeca8.sandag.org_abm2_spd[[#This Row],[hwycov_id]],[1]hwy_speed!$B$2:$G$1648,5,FALSE),0)</f>
        <v>60</v>
      </c>
      <c r="K183">
        <f>IFERROR(VLOOKUP(Table_socioeca8.sandag.org_abm2_spd[[#This Row],[hwycov_id]],[1]hwy_speed!$B$2:$G$1648,6,FALSE),0)</f>
        <v>60</v>
      </c>
      <c r="M183">
        <f>Table_socioeca8.sandag.org_abm2_spd[[#This Row],[scenario_id]]</f>
        <v>376</v>
      </c>
      <c r="N183" s="7">
        <v>12946</v>
      </c>
      <c r="O183">
        <f>VLOOKUP(Table_sql2014a8.sandag.org_ws_FreewaySpeed[[#This Row],[LinkID]],Table_socioeca8.sandag.org_abm2_spd[[hwycov_id]:[speed_ev]],2,FALSE)</f>
        <v>57</v>
      </c>
      <c r="P183">
        <f>VLOOKUP(Table_sql2014a8.sandag.org_ws_FreewaySpeed[[#This Row],[LinkID]],Table_socioeca8.sandag.org_abm2_spd[[hwycov_id]:[speed_ev]],3,FALSE)</f>
        <v>39</v>
      </c>
      <c r="Q183">
        <f>VLOOKUP(Table_sql2014a8.sandag.org_ws_FreewaySpeed[[#This Row],[LinkID]],Table_socioeca8.sandag.org_abm2_spd[[hwycov_id]:[speed_ev]],4,FALSE)</f>
        <v>54</v>
      </c>
      <c r="R183">
        <f>VLOOKUP(Table_sql2014a8.sandag.org_ws_FreewaySpeed[[#This Row],[LinkID]],Table_socioeca8.sandag.org_abm2_spd[[hwycov_id]:[speed_ev]],5,FALSE)</f>
        <v>53</v>
      </c>
      <c r="S183">
        <f>VLOOKUP(Table_sql2014a8.sandag.org_ws_FreewaySpeed[[#This Row],[LinkID]],Table_socioeca8.sandag.org_abm2_spd[[hwycov_id]:[speed_ev]],6,FALSE)</f>
        <v>58</v>
      </c>
    </row>
    <row r="184" spans="5:19" x14ac:dyDescent="0.25">
      <c r="E184">
        <f t="shared" si="2"/>
        <v>376</v>
      </c>
      <c r="F184">
        <v>856</v>
      </c>
      <c r="G184">
        <f>IFERROR(VLOOKUP(Table_socioeca8.sandag.org_abm2_spd[[#This Row],[hwycov_id]],[1]hwy_speed!$B$2:$G$1648,2,FALSE),0)</f>
        <v>62</v>
      </c>
      <c r="H184">
        <f>IFERROR(VLOOKUP(Table_socioeca8.sandag.org_abm2_spd[[#This Row],[hwycov_id]],[1]hwy_speed!$B$2:$G$1648,3,FALSE),0)</f>
        <v>62</v>
      </c>
      <c r="I184">
        <f>IFERROR(VLOOKUP(Table_socioeca8.sandag.org_abm2_spd[[#This Row],[hwycov_id]],[1]hwy_speed!$B$2:$G$1648,4,FALSE),0)</f>
        <v>62</v>
      </c>
      <c r="J184">
        <f>IFERROR(VLOOKUP(Table_socioeca8.sandag.org_abm2_spd[[#This Row],[hwycov_id]],[1]hwy_speed!$B$2:$G$1648,5,FALSE),0)</f>
        <v>62</v>
      </c>
      <c r="K184">
        <f>IFERROR(VLOOKUP(Table_socioeca8.sandag.org_abm2_spd[[#This Row],[hwycov_id]],[1]hwy_speed!$B$2:$G$1648,6,FALSE),0)</f>
        <v>62</v>
      </c>
      <c r="M184">
        <f>Table_socioeca8.sandag.org_abm2_spd[[#This Row],[scenario_id]]</f>
        <v>376</v>
      </c>
      <c r="N184" s="7">
        <v>12949</v>
      </c>
      <c r="O184">
        <f>VLOOKUP(Table_sql2014a8.sandag.org_ws_FreewaySpeed[[#This Row],[LinkID]],Table_socioeca8.sandag.org_abm2_spd[[hwycov_id]:[speed_ev]],2,FALSE)</f>
        <v>58</v>
      </c>
      <c r="P184">
        <f>VLOOKUP(Table_sql2014a8.sandag.org_ws_FreewaySpeed[[#This Row],[LinkID]],Table_socioeca8.sandag.org_abm2_spd[[hwycov_id]:[speed_ev]],3,FALSE)</f>
        <v>48</v>
      </c>
      <c r="Q184">
        <f>VLOOKUP(Table_sql2014a8.sandag.org_ws_FreewaySpeed[[#This Row],[LinkID]],Table_socioeca8.sandag.org_abm2_spd[[hwycov_id]:[speed_ev]],4,FALSE)</f>
        <v>37</v>
      </c>
      <c r="R184">
        <f>VLOOKUP(Table_sql2014a8.sandag.org_ws_FreewaySpeed[[#This Row],[LinkID]],Table_socioeca8.sandag.org_abm2_spd[[hwycov_id]:[speed_ev]],5,FALSE)</f>
        <v>37</v>
      </c>
      <c r="S184">
        <f>VLOOKUP(Table_sql2014a8.sandag.org_ws_FreewaySpeed[[#This Row],[LinkID]],Table_socioeca8.sandag.org_abm2_spd[[hwycov_id]:[speed_ev]],6,FALSE)</f>
        <v>58</v>
      </c>
    </row>
    <row r="185" spans="5:19" x14ac:dyDescent="0.25">
      <c r="E185">
        <f t="shared" si="2"/>
        <v>376</v>
      </c>
      <c r="F185">
        <v>857</v>
      </c>
      <c r="G185">
        <f>IFERROR(VLOOKUP(Table_socioeca8.sandag.org_abm2_spd[[#This Row],[hwycov_id]],[1]hwy_speed!$B$2:$G$1648,2,FALSE),0)</f>
        <v>62</v>
      </c>
      <c r="H185">
        <f>IFERROR(VLOOKUP(Table_socioeca8.sandag.org_abm2_spd[[#This Row],[hwycov_id]],[1]hwy_speed!$B$2:$G$1648,3,FALSE),0)</f>
        <v>62</v>
      </c>
      <c r="I185">
        <f>IFERROR(VLOOKUP(Table_socioeca8.sandag.org_abm2_spd[[#This Row],[hwycov_id]],[1]hwy_speed!$B$2:$G$1648,4,FALSE),0)</f>
        <v>62</v>
      </c>
      <c r="J185">
        <f>IFERROR(VLOOKUP(Table_socioeca8.sandag.org_abm2_spd[[#This Row],[hwycov_id]],[1]hwy_speed!$B$2:$G$1648,5,FALSE),0)</f>
        <v>62</v>
      </c>
      <c r="K185">
        <f>IFERROR(VLOOKUP(Table_socioeca8.sandag.org_abm2_spd[[#This Row],[hwycov_id]],[1]hwy_speed!$B$2:$G$1648,6,FALSE),0)</f>
        <v>62</v>
      </c>
      <c r="M185">
        <f>Table_socioeca8.sandag.org_abm2_spd[[#This Row],[scenario_id]]</f>
        <v>376</v>
      </c>
      <c r="N185" s="7">
        <v>12950</v>
      </c>
      <c r="O185">
        <f>VLOOKUP(Table_sql2014a8.sandag.org_ws_FreewaySpeed[[#This Row],[LinkID]],Table_socioeca8.sandag.org_abm2_spd[[hwycov_id]:[speed_ev]],2,FALSE)</f>
        <v>57</v>
      </c>
      <c r="P185">
        <f>VLOOKUP(Table_sql2014a8.sandag.org_ws_FreewaySpeed[[#This Row],[LinkID]],Table_socioeca8.sandag.org_abm2_spd[[hwycov_id]:[speed_ev]],3,FALSE)</f>
        <v>35</v>
      </c>
      <c r="Q185">
        <f>VLOOKUP(Table_sql2014a8.sandag.org_ws_FreewaySpeed[[#This Row],[LinkID]],Table_socioeca8.sandag.org_abm2_spd[[hwycov_id]:[speed_ev]],4,FALSE)</f>
        <v>51</v>
      </c>
      <c r="R185">
        <f>VLOOKUP(Table_sql2014a8.sandag.org_ws_FreewaySpeed[[#This Row],[LinkID]],Table_socioeca8.sandag.org_abm2_spd[[hwycov_id]:[speed_ev]],5,FALSE)</f>
        <v>51</v>
      </c>
      <c r="S185">
        <f>VLOOKUP(Table_sql2014a8.sandag.org_ws_FreewaySpeed[[#This Row],[LinkID]],Table_socioeca8.sandag.org_abm2_spd[[hwycov_id]:[speed_ev]],6,FALSE)</f>
        <v>58</v>
      </c>
    </row>
    <row r="186" spans="5:19" x14ac:dyDescent="0.25">
      <c r="E186">
        <f t="shared" si="2"/>
        <v>376</v>
      </c>
      <c r="F186">
        <v>858</v>
      </c>
      <c r="G186">
        <f>IFERROR(VLOOKUP(Table_socioeca8.sandag.org_abm2_spd[[#This Row],[hwycov_id]],[1]hwy_speed!$B$2:$G$1648,2,FALSE),0)</f>
        <v>62</v>
      </c>
      <c r="H186">
        <f>IFERROR(VLOOKUP(Table_socioeca8.sandag.org_abm2_spd[[#This Row],[hwycov_id]],[1]hwy_speed!$B$2:$G$1648,3,FALSE),0)</f>
        <v>62</v>
      </c>
      <c r="I186">
        <f>IFERROR(VLOOKUP(Table_socioeca8.sandag.org_abm2_spd[[#This Row],[hwycov_id]],[1]hwy_speed!$B$2:$G$1648,4,FALSE),0)</f>
        <v>62</v>
      </c>
      <c r="J186">
        <f>IFERROR(VLOOKUP(Table_socioeca8.sandag.org_abm2_spd[[#This Row],[hwycov_id]],[1]hwy_speed!$B$2:$G$1648,5,FALSE),0)</f>
        <v>62</v>
      </c>
      <c r="K186">
        <f>IFERROR(VLOOKUP(Table_socioeca8.sandag.org_abm2_spd[[#This Row],[hwycov_id]],[1]hwy_speed!$B$2:$G$1648,6,FALSE),0)</f>
        <v>62</v>
      </c>
      <c r="M186">
        <f>Table_socioeca8.sandag.org_abm2_spd[[#This Row],[scenario_id]]</f>
        <v>376</v>
      </c>
      <c r="N186" s="7">
        <v>12952</v>
      </c>
      <c r="O186">
        <f>VLOOKUP(Table_sql2014a8.sandag.org_ws_FreewaySpeed[[#This Row],[LinkID]],Table_socioeca8.sandag.org_abm2_spd[[hwycov_id]:[speed_ev]],2,FALSE)</f>
        <v>57</v>
      </c>
      <c r="P186">
        <f>VLOOKUP(Table_sql2014a8.sandag.org_ws_FreewaySpeed[[#This Row],[LinkID]],Table_socioeca8.sandag.org_abm2_spd[[hwycov_id]:[speed_ev]],3,FALSE)</f>
        <v>38</v>
      </c>
      <c r="Q186">
        <f>VLOOKUP(Table_sql2014a8.sandag.org_ws_FreewaySpeed[[#This Row],[LinkID]],Table_socioeca8.sandag.org_abm2_spd[[hwycov_id]:[speed_ev]],4,FALSE)</f>
        <v>53</v>
      </c>
      <c r="R186">
        <f>VLOOKUP(Table_sql2014a8.sandag.org_ws_FreewaySpeed[[#This Row],[LinkID]],Table_socioeca8.sandag.org_abm2_spd[[hwycov_id]:[speed_ev]],5,FALSE)</f>
        <v>52</v>
      </c>
      <c r="S186">
        <f>VLOOKUP(Table_sql2014a8.sandag.org_ws_FreewaySpeed[[#This Row],[LinkID]],Table_socioeca8.sandag.org_abm2_spd[[hwycov_id]:[speed_ev]],6,FALSE)</f>
        <v>58</v>
      </c>
    </row>
    <row r="187" spans="5:19" x14ac:dyDescent="0.25">
      <c r="E187">
        <f t="shared" si="2"/>
        <v>376</v>
      </c>
      <c r="F187">
        <v>859</v>
      </c>
      <c r="G187">
        <f>IFERROR(VLOOKUP(Table_socioeca8.sandag.org_abm2_spd[[#This Row],[hwycov_id]],[1]hwy_speed!$B$2:$G$1648,2,FALSE),0)</f>
        <v>62</v>
      </c>
      <c r="H187">
        <f>IFERROR(VLOOKUP(Table_socioeca8.sandag.org_abm2_spd[[#This Row],[hwycov_id]],[1]hwy_speed!$B$2:$G$1648,3,FALSE),0)</f>
        <v>62</v>
      </c>
      <c r="I187">
        <f>IFERROR(VLOOKUP(Table_socioeca8.sandag.org_abm2_spd[[#This Row],[hwycov_id]],[1]hwy_speed!$B$2:$G$1648,4,FALSE),0)</f>
        <v>62</v>
      </c>
      <c r="J187">
        <f>IFERROR(VLOOKUP(Table_socioeca8.sandag.org_abm2_spd[[#This Row],[hwycov_id]],[1]hwy_speed!$B$2:$G$1648,5,FALSE),0)</f>
        <v>62</v>
      </c>
      <c r="K187">
        <f>IFERROR(VLOOKUP(Table_socioeca8.sandag.org_abm2_spd[[#This Row],[hwycov_id]],[1]hwy_speed!$B$2:$G$1648,6,FALSE),0)</f>
        <v>62</v>
      </c>
      <c r="M187">
        <f>Table_socioeca8.sandag.org_abm2_spd[[#This Row],[scenario_id]]</f>
        <v>376</v>
      </c>
      <c r="N187" s="7">
        <v>12957</v>
      </c>
      <c r="O187">
        <f>VLOOKUP(Table_sql2014a8.sandag.org_ws_FreewaySpeed[[#This Row],[LinkID]],Table_socioeca8.sandag.org_abm2_spd[[hwycov_id]:[speed_ev]],2,FALSE)</f>
        <v>58</v>
      </c>
      <c r="P187">
        <f>VLOOKUP(Table_sql2014a8.sandag.org_ws_FreewaySpeed[[#This Row],[LinkID]],Table_socioeca8.sandag.org_abm2_spd[[hwycov_id]:[speed_ev]],3,FALSE)</f>
        <v>57</v>
      </c>
      <c r="Q187">
        <f>VLOOKUP(Table_sql2014a8.sandag.org_ws_FreewaySpeed[[#This Row],[LinkID]],Table_socioeca8.sandag.org_abm2_spd[[hwycov_id]:[speed_ev]],4,FALSE)</f>
        <v>57</v>
      </c>
      <c r="R187">
        <f>VLOOKUP(Table_sql2014a8.sandag.org_ws_FreewaySpeed[[#This Row],[LinkID]],Table_socioeca8.sandag.org_abm2_spd[[hwycov_id]:[speed_ev]],5,FALSE)</f>
        <v>49</v>
      </c>
      <c r="S187">
        <f>VLOOKUP(Table_sql2014a8.sandag.org_ws_FreewaySpeed[[#This Row],[LinkID]],Table_socioeca8.sandag.org_abm2_spd[[hwycov_id]:[speed_ev]],6,FALSE)</f>
        <v>58</v>
      </c>
    </row>
    <row r="188" spans="5:19" x14ac:dyDescent="0.25">
      <c r="E188">
        <f t="shared" si="2"/>
        <v>376</v>
      </c>
      <c r="F188">
        <v>860</v>
      </c>
      <c r="G188">
        <f>IFERROR(VLOOKUP(Table_socioeca8.sandag.org_abm2_spd[[#This Row],[hwycov_id]],[1]hwy_speed!$B$2:$G$1648,2,FALSE),0)</f>
        <v>62</v>
      </c>
      <c r="H188">
        <f>IFERROR(VLOOKUP(Table_socioeca8.sandag.org_abm2_spd[[#This Row],[hwycov_id]],[1]hwy_speed!$B$2:$G$1648,3,FALSE),0)</f>
        <v>62</v>
      </c>
      <c r="I188">
        <f>IFERROR(VLOOKUP(Table_socioeca8.sandag.org_abm2_spd[[#This Row],[hwycov_id]],[1]hwy_speed!$B$2:$G$1648,4,FALSE),0)</f>
        <v>62</v>
      </c>
      <c r="J188">
        <f>IFERROR(VLOOKUP(Table_socioeca8.sandag.org_abm2_spd[[#This Row],[hwycov_id]],[1]hwy_speed!$B$2:$G$1648,5,FALSE),0)</f>
        <v>62</v>
      </c>
      <c r="K188">
        <f>IFERROR(VLOOKUP(Table_socioeca8.sandag.org_abm2_spd[[#This Row],[hwycov_id]],[1]hwy_speed!$B$2:$G$1648,6,FALSE),0)</f>
        <v>62</v>
      </c>
      <c r="M188">
        <f>Table_socioeca8.sandag.org_abm2_spd[[#This Row],[scenario_id]]</f>
        <v>376</v>
      </c>
      <c r="N188" s="7">
        <v>13046</v>
      </c>
      <c r="O188">
        <f>VLOOKUP(Table_sql2014a8.sandag.org_ws_FreewaySpeed[[#This Row],[LinkID]],Table_socioeca8.sandag.org_abm2_spd[[hwycov_id]:[speed_ev]],2,FALSE)</f>
        <v>57</v>
      </c>
      <c r="P188">
        <f>VLOOKUP(Table_sql2014a8.sandag.org_ws_FreewaySpeed[[#This Row],[LinkID]],Table_socioeca8.sandag.org_abm2_spd[[hwycov_id]:[speed_ev]],3,FALSE)</f>
        <v>54</v>
      </c>
      <c r="Q188">
        <f>VLOOKUP(Table_sql2014a8.sandag.org_ws_FreewaySpeed[[#This Row],[LinkID]],Table_socioeca8.sandag.org_abm2_spd[[hwycov_id]:[speed_ev]],4,FALSE)</f>
        <v>56</v>
      </c>
      <c r="R188">
        <f>VLOOKUP(Table_sql2014a8.sandag.org_ws_FreewaySpeed[[#This Row],[LinkID]],Table_socioeca8.sandag.org_abm2_spd[[hwycov_id]:[speed_ev]],5,FALSE)</f>
        <v>56</v>
      </c>
      <c r="S188">
        <f>VLOOKUP(Table_sql2014a8.sandag.org_ws_FreewaySpeed[[#This Row],[LinkID]],Table_socioeca8.sandag.org_abm2_spd[[hwycov_id]:[speed_ev]],6,FALSE)</f>
        <v>57</v>
      </c>
    </row>
    <row r="189" spans="5:19" x14ac:dyDescent="0.25">
      <c r="E189">
        <f t="shared" si="2"/>
        <v>376</v>
      </c>
      <c r="F189">
        <v>1042</v>
      </c>
      <c r="G189">
        <f>IFERROR(VLOOKUP(Table_socioeca8.sandag.org_abm2_spd[[#This Row],[hwycov_id]],[1]hwy_speed!$B$2:$G$1648,2,FALSE),0)</f>
        <v>45</v>
      </c>
      <c r="H189">
        <f>IFERROR(VLOOKUP(Table_socioeca8.sandag.org_abm2_spd[[#This Row],[hwycov_id]],[1]hwy_speed!$B$2:$G$1648,3,FALSE),0)</f>
        <v>44</v>
      </c>
      <c r="I189">
        <f>IFERROR(VLOOKUP(Table_socioeca8.sandag.org_abm2_spd[[#This Row],[hwycov_id]],[1]hwy_speed!$B$2:$G$1648,4,FALSE),0)</f>
        <v>44</v>
      </c>
      <c r="J189">
        <f>IFERROR(VLOOKUP(Table_socioeca8.sandag.org_abm2_spd[[#This Row],[hwycov_id]],[1]hwy_speed!$B$2:$G$1648,5,FALSE),0)</f>
        <v>44</v>
      </c>
      <c r="K189">
        <f>IFERROR(VLOOKUP(Table_socioeca8.sandag.org_abm2_spd[[#This Row],[hwycov_id]],[1]hwy_speed!$B$2:$G$1648,6,FALSE),0)</f>
        <v>45</v>
      </c>
      <c r="M189">
        <f>Table_socioeca8.sandag.org_abm2_spd[[#This Row],[scenario_id]]</f>
        <v>376</v>
      </c>
      <c r="N189" s="7">
        <v>13274</v>
      </c>
      <c r="O189">
        <f>VLOOKUP(Table_sql2014a8.sandag.org_ws_FreewaySpeed[[#This Row],[LinkID]],Table_socioeca8.sandag.org_abm2_spd[[hwycov_id]:[speed_ev]],2,FALSE)</f>
        <v>57</v>
      </c>
      <c r="P189">
        <f>VLOOKUP(Table_sql2014a8.sandag.org_ws_FreewaySpeed[[#This Row],[LinkID]],Table_socioeca8.sandag.org_abm2_spd[[hwycov_id]:[speed_ev]],3,FALSE)</f>
        <v>39</v>
      </c>
      <c r="Q189">
        <f>VLOOKUP(Table_sql2014a8.sandag.org_ws_FreewaySpeed[[#This Row],[LinkID]],Table_socioeca8.sandag.org_abm2_spd[[hwycov_id]:[speed_ev]],4,FALSE)</f>
        <v>51</v>
      </c>
      <c r="R189">
        <f>VLOOKUP(Table_sql2014a8.sandag.org_ws_FreewaySpeed[[#This Row],[LinkID]],Table_socioeca8.sandag.org_abm2_spd[[hwycov_id]:[speed_ev]],5,FALSE)</f>
        <v>56</v>
      </c>
      <c r="S189">
        <f>VLOOKUP(Table_sql2014a8.sandag.org_ws_FreewaySpeed[[#This Row],[LinkID]],Table_socioeca8.sandag.org_abm2_spd[[hwycov_id]:[speed_ev]],6,FALSE)</f>
        <v>58</v>
      </c>
    </row>
    <row r="190" spans="5:19" x14ac:dyDescent="0.25">
      <c r="E190">
        <f t="shared" si="2"/>
        <v>376</v>
      </c>
      <c r="F190">
        <v>1173</v>
      </c>
      <c r="G190">
        <f>IFERROR(VLOOKUP(Table_socioeca8.sandag.org_abm2_spd[[#This Row],[hwycov_id]],[1]hwy_speed!$B$2:$G$1648,2,FALSE),0)</f>
        <v>50</v>
      </c>
      <c r="H190">
        <f>IFERROR(VLOOKUP(Table_socioeca8.sandag.org_abm2_spd[[#This Row],[hwycov_id]],[1]hwy_speed!$B$2:$G$1648,3,FALSE),0)</f>
        <v>45</v>
      </c>
      <c r="I190">
        <f>IFERROR(VLOOKUP(Table_socioeca8.sandag.org_abm2_spd[[#This Row],[hwycov_id]],[1]hwy_speed!$B$2:$G$1648,4,FALSE),0)</f>
        <v>49</v>
      </c>
      <c r="J190">
        <f>IFERROR(VLOOKUP(Table_socioeca8.sandag.org_abm2_spd[[#This Row],[hwycov_id]],[1]hwy_speed!$B$2:$G$1648,5,FALSE),0)</f>
        <v>49</v>
      </c>
      <c r="K190">
        <f>IFERROR(VLOOKUP(Table_socioeca8.sandag.org_abm2_spd[[#This Row],[hwycov_id]],[1]hwy_speed!$B$2:$G$1648,6,FALSE),0)</f>
        <v>50</v>
      </c>
      <c r="M190">
        <f>Table_socioeca8.sandag.org_abm2_spd[[#This Row],[scenario_id]]</f>
        <v>376</v>
      </c>
      <c r="N190" s="7">
        <v>13275</v>
      </c>
      <c r="O190">
        <f>VLOOKUP(Table_sql2014a8.sandag.org_ws_FreewaySpeed[[#This Row],[LinkID]],Table_socioeca8.sandag.org_abm2_spd[[hwycov_id]:[speed_ev]],2,FALSE)</f>
        <v>58</v>
      </c>
      <c r="P190">
        <f>VLOOKUP(Table_sql2014a8.sandag.org_ws_FreewaySpeed[[#This Row],[LinkID]],Table_socioeca8.sandag.org_abm2_spd[[hwycov_id]:[speed_ev]],3,FALSE)</f>
        <v>56</v>
      </c>
      <c r="Q190">
        <f>VLOOKUP(Table_sql2014a8.sandag.org_ws_FreewaySpeed[[#This Row],[LinkID]],Table_socioeca8.sandag.org_abm2_spd[[hwycov_id]:[speed_ev]],4,FALSE)</f>
        <v>56</v>
      </c>
      <c r="R190">
        <f>VLOOKUP(Table_sql2014a8.sandag.org_ws_FreewaySpeed[[#This Row],[LinkID]],Table_socioeca8.sandag.org_abm2_spd[[hwycov_id]:[speed_ev]],5,FALSE)</f>
        <v>46</v>
      </c>
      <c r="S190">
        <f>VLOOKUP(Table_sql2014a8.sandag.org_ws_FreewaySpeed[[#This Row],[LinkID]],Table_socioeca8.sandag.org_abm2_spd[[hwycov_id]:[speed_ev]],6,FALSE)</f>
        <v>58</v>
      </c>
    </row>
    <row r="191" spans="5:19" x14ac:dyDescent="0.25">
      <c r="E191">
        <f t="shared" si="2"/>
        <v>376</v>
      </c>
      <c r="F191">
        <v>1250</v>
      </c>
      <c r="G191">
        <f>IFERROR(VLOOKUP(Table_socioeca8.sandag.org_abm2_spd[[#This Row],[hwycov_id]],[1]hwy_speed!$B$2:$G$1648,2,FALSE),0)</f>
        <v>57</v>
      </c>
      <c r="H191">
        <f>IFERROR(VLOOKUP(Table_socioeca8.sandag.org_abm2_spd[[#This Row],[hwycov_id]],[1]hwy_speed!$B$2:$G$1648,3,FALSE),0)</f>
        <v>31</v>
      </c>
      <c r="I191">
        <f>IFERROR(VLOOKUP(Table_socioeca8.sandag.org_abm2_spd[[#This Row],[hwycov_id]],[1]hwy_speed!$B$2:$G$1648,4,FALSE),0)</f>
        <v>49</v>
      </c>
      <c r="J191">
        <f>IFERROR(VLOOKUP(Table_socioeca8.sandag.org_abm2_spd[[#This Row],[hwycov_id]],[1]hwy_speed!$B$2:$G$1648,5,FALSE),0)</f>
        <v>53</v>
      </c>
      <c r="K191">
        <f>IFERROR(VLOOKUP(Table_socioeca8.sandag.org_abm2_spd[[#This Row],[hwycov_id]],[1]hwy_speed!$B$2:$G$1648,6,FALSE),0)</f>
        <v>58</v>
      </c>
      <c r="M191">
        <f>Table_socioeca8.sandag.org_abm2_spd[[#This Row],[scenario_id]]</f>
        <v>376</v>
      </c>
      <c r="N191" s="7">
        <v>13281</v>
      </c>
      <c r="O191">
        <f>VLOOKUP(Table_sql2014a8.sandag.org_ws_FreewaySpeed[[#This Row],[LinkID]],Table_socioeca8.sandag.org_abm2_spd[[hwycov_id]:[speed_ev]],2,FALSE)</f>
        <v>58</v>
      </c>
      <c r="P191">
        <f>VLOOKUP(Table_sql2014a8.sandag.org_ws_FreewaySpeed[[#This Row],[LinkID]],Table_socioeca8.sandag.org_abm2_spd[[hwycov_id]:[speed_ev]],3,FALSE)</f>
        <v>41</v>
      </c>
      <c r="Q191">
        <f>VLOOKUP(Table_sql2014a8.sandag.org_ws_FreewaySpeed[[#This Row],[LinkID]],Table_socioeca8.sandag.org_abm2_spd[[hwycov_id]:[speed_ev]],4,FALSE)</f>
        <v>51</v>
      </c>
      <c r="R191">
        <f>VLOOKUP(Table_sql2014a8.sandag.org_ws_FreewaySpeed[[#This Row],[LinkID]],Table_socioeca8.sandag.org_abm2_spd[[hwycov_id]:[speed_ev]],5,FALSE)</f>
        <v>56</v>
      </c>
      <c r="S191">
        <f>VLOOKUP(Table_sql2014a8.sandag.org_ws_FreewaySpeed[[#This Row],[LinkID]],Table_socioeca8.sandag.org_abm2_spd[[hwycov_id]:[speed_ev]],6,FALSE)</f>
        <v>58</v>
      </c>
    </row>
    <row r="192" spans="5:19" x14ac:dyDescent="0.25">
      <c r="E192">
        <f t="shared" si="2"/>
        <v>376</v>
      </c>
      <c r="F192">
        <v>1549</v>
      </c>
      <c r="G192">
        <f>IFERROR(VLOOKUP(Table_socioeca8.sandag.org_abm2_spd[[#This Row],[hwycov_id]],[1]hwy_speed!$B$2:$G$1648,2,FALSE),0)</f>
        <v>58</v>
      </c>
      <c r="H192">
        <f>IFERROR(VLOOKUP(Table_socioeca8.sandag.org_abm2_spd[[#This Row],[hwycov_id]],[1]hwy_speed!$B$2:$G$1648,3,FALSE),0)</f>
        <v>58</v>
      </c>
      <c r="I192">
        <f>IFERROR(VLOOKUP(Table_socioeca8.sandag.org_abm2_spd[[#This Row],[hwycov_id]],[1]hwy_speed!$B$2:$G$1648,4,FALSE),0)</f>
        <v>58</v>
      </c>
      <c r="J192">
        <f>IFERROR(VLOOKUP(Table_socioeca8.sandag.org_abm2_spd[[#This Row],[hwycov_id]],[1]hwy_speed!$B$2:$G$1648,5,FALSE),0)</f>
        <v>56</v>
      </c>
      <c r="K192">
        <f>IFERROR(VLOOKUP(Table_socioeca8.sandag.org_abm2_spd[[#This Row],[hwycov_id]],[1]hwy_speed!$B$2:$G$1648,6,FALSE),0)</f>
        <v>58</v>
      </c>
      <c r="M192">
        <f>Table_socioeca8.sandag.org_abm2_spd[[#This Row],[scenario_id]]</f>
        <v>376</v>
      </c>
      <c r="N192" s="7">
        <v>13282</v>
      </c>
      <c r="O192">
        <f>VLOOKUP(Table_sql2014a8.sandag.org_ws_FreewaySpeed[[#This Row],[LinkID]],Table_socioeca8.sandag.org_abm2_spd[[hwycov_id]:[speed_ev]],2,FALSE)</f>
        <v>58</v>
      </c>
      <c r="P192">
        <f>VLOOKUP(Table_sql2014a8.sandag.org_ws_FreewaySpeed[[#This Row],[LinkID]],Table_socioeca8.sandag.org_abm2_spd[[hwycov_id]:[speed_ev]],3,FALSE)</f>
        <v>39</v>
      </c>
      <c r="Q192">
        <f>VLOOKUP(Table_sql2014a8.sandag.org_ws_FreewaySpeed[[#This Row],[LinkID]],Table_socioeca8.sandag.org_abm2_spd[[hwycov_id]:[speed_ev]],4,FALSE)</f>
        <v>51</v>
      </c>
      <c r="R192">
        <f>VLOOKUP(Table_sql2014a8.sandag.org_ws_FreewaySpeed[[#This Row],[LinkID]],Table_socioeca8.sandag.org_abm2_spd[[hwycov_id]:[speed_ev]],5,FALSE)</f>
        <v>54</v>
      </c>
      <c r="S192">
        <f>VLOOKUP(Table_sql2014a8.sandag.org_ws_FreewaySpeed[[#This Row],[LinkID]],Table_socioeca8.sandag.org_abm2_spd[[hwycov_id]:[speed_ev]],6,FALSE)</f>
        <v>58</v>
      </c>
    </row>
    <row r="193" spans="5:19" x14ac:dyDescent="0.25">
      <c r="E193">
        <f t="shared" si="2"/>
        <v>376</v>
      </c>
      <c r="F193">
        <v>1580</v>
      </c>
      <c r="G193">
        <f>IFERROR(VLOOKUP(Table_socioeca8.sandag.org_abm2_spd[[#This Row],[hwycov_id]],[1]hwy_speed!$B$2:$G$1648,2,FALSE),0)</f>
        <v>58</v>
      </c>
      <c r="H193">
        <f>IFERROR(VLOOKUP(Table_socioeca8.sandag.org_abm2_spd[[#This Row],[hwycov_id]],[1]hwy_speed!$B$2:$G$1648,3,FALSE),0)</f>
        <v>54</v>
      </c>
      <c r="I193">
        <f>IFERROR(VLOOKUP(Table_socioeca8.sandag.org_abm2_spd[[#This Row],[hwycov_id]],[1]hwy_speed!$B$2:$G$1648,4,FALSE),0)</f>
        <v>58</v>
      </c>
      <c r="J193">
        <f>IFERROR(VLOOKUP(Table_socioeca8.sandag.org_abm2_spd[[#This Row],[hwycov_id]],[1]hwy_speed!$B$2:$G$1648,5,FALSE),0)</f>
        <v>58</v>
      </c>
      <c r="K193">
        <f>IFERROR(VLOOKUP(Table_socioeca8.sandag.org_abm2_spd[[#This Row],[hwycov_id]],[1]hwy_speed!$B$2:$G$1648,6,FALSE),0)</f>
        <v>58</v>
      </c>
      <c r="M193">
        <f>Table_socioeca8.sandag.org_abm2_spd[[#This Row],[scenario_id]]</f>
        <v>376</v>
      </c>
      <c r="N193" s="7">
        <v>13438</v>
      </c>
      <c r="O193">
        <f>VLOOKUP(Table_sql2014a8.sandag.org_ws_FreewaySpeed[[#This Row],[LinkID]],Table_socioeca8.sandag.org_abm2_spd[[hwycov_id]:[speed_ev]],2,FALSE)</f>
        <v>53</v>
      </c>
      <c r="P193">
        <f>VLOOKUP(Table_sql2014a8.sandag.org_ws_FreewaySpeed[[#This Row],[LinkID]],Table_socioeca8.sandag.org_abm2_spd[[hwycov_id]:[speed_ev]],3,FALSE)</f>
        <v>38</v>
      </c>
      <c r="Q193">
        <f>VLOOKUP(Table_sql2014a8.sandag.org_ws_FreewaySpeed[[#This Row],[LinkID]],Table_socioeca8.sandag.org_abm2_spd[[hwycov_id]:[speed_ev]],4,FALSE)</f>
        <v>39</v>
      </c>
      <c r="R193">
        <f>VLOOKUP(Table_sql2014a8.sandag.org_ws_FreewaySpeed[[#This Row],[LinkID]],Table_socioeca8.sandag.org_abm2_spd[[hwycov_id]:[speed_ev]],5,FALSE)</f>
        <v>36</v>
      </c>
      <c r="S193">
        <f>VLOOKUP(Table_sql2014a8.sandag.org_ws_FreewaySpeed[[#This Row],[LinkID]],Table_socioeca8.sandag.org_abm2_spd[[hwycov_id]:[speed_ev]],6,FALSE)</f>
        <v>53</v>
      </c>
    </row>
    <row r="194" spans="5:19" x14ac:dyDescent="0.25">
      <c r="E194">
        <f t="shared" si="2"/>
        <v>376</v>
      </c>
      <c r="F194">
        <v>1768</v>
      </c>
      <c r="G194">
        <f>IFERROR(VLOOKUP(Table_socioeca8.sandag.org_abm2_spd[[#This Row],[hwycov_id]],[1]hwy_speed!$B$2:$G$1648,2,FALSE),0)</f>
        <v>44</v>
      </c>
      <c r="H194">
        <f>IFERROR(VLOOKUP(Table_socioeca8.sandag.org_abm2_spd[[#This Row],[hwycov_id]],[1]hwy_speed!$B$2:$G$1648,3,FALSE),0)</f>
        <v>44</v>
      </c>
      <c r="I194">
        <f>IFERROR(VLOOKUP(Table_socioeca8.sandag.org_abm2_spd[[#This Row],[hwycov_id]],[1]hwy_speed!$B$2:$G$1648,4,FALSE),0)</f>
        <v>44</v>
      </c>
      <c r="J194">
        <f>IFERROR(VLOOKUP(Table_socioeca8.sandag.org_abm2_spd[[#This Row],[hwycov_id]],[1]hwy_speed!$B$2:$G$1648,5,FALSE),0)</f>
        <v>44</v>
      </c>
      <c r="K194">
        <f>IFERROR(VLOOKUP(Table_socioeca8.sandag.org_abm2_spd[[#This Row],[hwycov_id]],[1]hwy_speed!$B$2:$G$1648,6,FALSE),0)</f>
        <v>44</v>
      </c>
      <c r="M194">
        <f>Table_socioeca8.sandag.org_abm2_spd[[#This Row],[scenario_id]]</f>
        <v>376</v>
      </c>
      <c r="N194" s="7">
        <v>13579</v>
      </c>
      <c r="O194">
        <f>VLOOKUP(Table_sql2014a8.sandag.org_ws_FreewaySpeed[[#This Row],[LinkID]],Table_socioeca8.sandag.org_abm2_spd[[hwycov_id]:[speed_ev]],2,FALSE)</f>
        <v>58</v>
      </c>
      <c r="P194">
        <f>VLOOKUP(Table_sql2014a8.sandag.org_ws_FreewaySpeed[[#This Row],[LinkID]],Table_socioeca8.sandag.org_abm2_spd[[hwycov_id]:[speed_ev]],3,FALSE)</f>
        <v>51</v>
      </c>
      <c r="Q194">
        <f>VLOOKUP(Table_sql2014a8.sandag.org_ws_FreewaySpeed[[#This Row],[LinkID]],Table_socioeca8.sandag.org_abm2_spd[[hwycov_id]:[speed_ev]],4,FALSE)</f>
        <v>49</v>
      </c>
      <c r="R194">
        <f>VLOOKUP(Table_sql2014a8.sandag.org_ws_FreewaySpeed[[#This Row],[LinkID]],Table_socioeca8.sandag.org_abm2_spd[[hwycov_id]:[speed_ev]],5,FALSE)</f>
        <v>30</v>
      </c>
      <c r="S194">
        <f>VLOOKUP(Table_sql2014a8.sandag.org_ws_FreewaySpeed[[#This Row],[LinkID]],Table_socioeca8.sandag.org_abm2_spd[[hwycov_id]:[speed_ev]],6,FALSE)</f>
        <v>58</v>
      </c>
    </row>
    <row r="195" spans="5:19" x14ac:dyDescent="0.25">
      <c r="E195">
        <f t="shared" si="2"/>
        <v>376</v>
      </c>
      <c r="F195">
        <v>3010</v>
      </c>
      <c r="G195">
        <f>IFERROR(VLOOKUP(Table_socioeca8.sandag.org_abm2_spd[[#This Row],[hwycov_id]],[1]hwy_speed!$B$2:$G$1648,2,FALSE),0)</f>
        <v>58</v>
      </c>
      <c r="H195">
        <f>IFERROR(VLOOKUP(Table_socioeca8.sandag.org_abm2_spd[[#This Row],[hwycov_id]],[1]hwy_speed!$B$2:$G$1648,3,FALSE),0)</f>
        <v>58</v>
      </c>
      <c r="I195">
        <f>IFERROR(VLOOKUP(Table_socioeca8.sandag.org_abm2_spd[[#This Row],[hwycov_id]],[1]hwy_speed!$B$2:$G$1648,4,FALSE),0)</f>
        <v>58</v>
      </c>
      <c r="J195">
        <f>IFERROR(VLOOKUP(Table_socioeca8.sandag.org_abm2_spd[[#This Row],[hwycov_id]],[1]hwy_speed!$B$2:$G$1648,5,FALSE),0)</f>
        <v>58</v>
      </c>
      <c r="K195">
        <f>IFERROR(VLOOKUP(Table_socioeca8.sandag.org_abm2_spd[[#This Row],[hwycov_id]],[1]hwy_speed!$B$2:$G$1648,6,FALSE),0)</f>
        <v>58</v>
      </c>
      <c r="M195">
        <f>Table_socioeca8.sandag.org_abm2_spd[[#This Row],[scenario_id]]</f>
        <v>376</v>
      </c>
      <c r="N195" s="7">
        <v>13580</v>
      </c>
      <c r="O195">
        <f>VLOOKUP(Table_sql2014a8.sandag.org_ws_FreewaySpeed[[#This Row],[LinkID]],Table_socioeca8.sandag.org_abm2_spd[[hwycov_id]:[speed_ev]],2,FALSE)</f>
        <v>56</v>
      </c>
      <c r="P195">
        <f>VLOOKUP(Table_sql2014a8.sandag.org_ws_FreewaySpeed[[#This Row],[LinkID]],Table_socioeca8.sandag.org_abm2_spd[[hwycov_id]:[speed_ev]],3,FALSE)</f>
        <v>27</v>
      </c>
      <c r="Q195">
        <f>VLOOKUP(Table_sql2014a8.sandag.org_ws_FreewaySpeed[[#This Row],[LinkID]],Table_socioeca8.sandag.org_abm2_spd[[hwycov_id]:[speed_ev]],4,FALSE)</f>
        <v>43</v>
      </c>
      <c r="R195">
        <f>VLOOKUP(Table_sql2014a8.sandag.org_ws_FreewaySpeed[[#This Row],[LinkID]],Table_socioeca8.sandag.org_abm2_spd[[hwycov_id]:[speed_ev]],5,FALSE)</f>
        <v>53</v>
      </c>
      <c r="S195">
        <f>VLOOKUP(Table_sql2014a8.sandag.org_ws_FreewaySpeed[[#This Row],[LinkID]],Table_socioeca8.sandag.org_abm2_spd[[hwycov_id]:[speed_ev]],6,FALSE)</f>
        <v>58</v>
      </c>
    </row>
    <row r="196" spans="5:19" x14ac:dyDescent="0.25">
      <c r="E196">
        <f t="shared" ref="E196:E259" si="3">E195</f>
        <v>376</v>
      </c>
      <c r="F196">
        <v>3012</v>
      </c>
      <c r="G196">
        <f>IFERROR(VLOOKUP(Table_socioeca8.sandag.org_abm2_spd[[#This Row],[hwycov_id]],[1]hwy_speed!$B$2:$G$1648,2,FALSE),0)</f>
        <v>58</v>
      </c>
      <c r="H196">
        <f>IFERROR(VLOOKUP(Table_socioeca8.sandag.org_abm2_spd[[#This Row],[hwycov_id]],[1]hwy_speed!$B$2:$G$1648,3,FALSE),0)</f>
        <v>58</v>
      </c>
      <c r="I196">
        <f>IFERROR(VLOOKUP(Table_socioeca8.sandag.org_abm2_spd[[#This Row],[hwycov_id]],[1]hwy_speed!$B$2:$G$1648,4,FALSE),0)</f>
        <v>58</v>
      </c>
      <c r="J196">
        <f>IFERROR(VLOOKUP(Table_socioeca8.sandag.org_abm2_spd[[#This Row],[hwycov_id]],[1]hwy_speed!$B$2:$G$1648,5,FALSE),0)</f>
        <v>58</v>
      </c>
      <c r="K196">
        <f>IFERROR(VLOOKUP(Table_socioeca8.sandag.org_abm2_spd[[#This Row],[hwycov_id]],[1]hwy_speed!$B$2:$G$1648,6,FALSE),0)</f>
        <v>58</v>
      </c>
      <c r="M196">
        <f>Table_socioeca8.sandag.org_abm2_spd[[#This Row],[scenario_id]]</f>
        <v>376</v>
      </c>
      <c r="N196" s="7">
        <v>13581</v>
      </c>
      <c r="O196">
        <f>VLOOKUP(Table_sql2014a8.sandag.org_ws_FreewaySpeed[[#This Row],[LinkID]],Table_socioeca8.sandag.org_abm2_spd[[hwycov_id]:[speed_ev]],2,FALSE)</f>
        <v>58</v>
      </c>
      <c r="P196">
        <f>VLOOKUP(Table_sql2014a8.sandag.org_ws_FreewaySpeed[[#This Row],[LinkID]],Table_socioeca8.sandag.org_abm2_spd[[hwycov_id]:[speed_ev]],3,FALSE)</f>
        <v>54</v>
      </c>
      <c r="Q196">
        <f>VLOOKUP(Table_sql2014a8.sandag.org_ws_FreewaySpeed[[#This Row],[LinkID]],Table_socioeca8.sandag.org_abm2_spd[[hwycov_id]:[speed_ev]],4,FALSE)</f>
        <v>51</v>
      </c>
      <c r="R196">
        <f>VLOOKUP(Table_sql2014a8.sandag.org_ws_FreewaySpeed[[#This Row],[LinkID]],Table_socioeca8.sandag.org_abm2_spd[[hwycov_id]:[speed_ev]],5,FALSE)</f>
        <v>34</v>
      </c>
      <c r="S196">
        <f>VLOOKUP(Table_sql2014a8.sandag.org_ws_FreewaySpeed[[#This Row],[LinkID]],Table_socioeca8.sandag.org_abm2_spd[[hwycov_id]:[speed_ev]],6,FALSE)</f>
        <v>58</v>
      </c>
    </row>
    <row r="197" spans="5:19" x14ac:dyDescent="0.25">
      <c r="E197">
        <f t="shared" si="3"/>
        <v>376</v>
      </c>
      <c r="F197">
        <v>3098</v>
      </c>
      <c r="G197">
        <f>IFERROR(VLOOKUP(Table_socioeca8.sandag.org_abm2_spd[[#This Row],[hwycov_id]],[1]hwy_speed!$B$2:$G$1648,2,FALSE),0)</f>
        <v>58</v>
      </c>
      <c r="H197">
        <f>IFERROR(VLOOKUP(Table_socioeca8.sandag.org_abm2_spd[[#This Row],[hwycov_id]],[1]hwy_speed!$B$2:$G$1648,3,FALSE),0)</f>
        <v>58</v>
      </c>
      <c r="I197">
        <f>IFERROR(VLOOKUP(Table_socioeca8.sandag.org_abm2_spd[[#This Row],[hwycov_id]],[1]hwy_speed!$B$2:$G$1648,4,FALSE),0)</f>
        <v>58</v>
      </c>
      <c r="J197">
        <f>IFERROR(VLOOKUP(Table_socioeca8.sandag.org_abm2_spd[[#This Row],[hwycov_id]],[1]hwy_speed!$B$2:$G$1648,5,FALSE),0)</f>
        <v>58</v>
      </c>
      <c r="K197">
        <f>IFERROR(VLOOKUP(Table_socioeca8.sandag.org_abm2_spd[[#This Row],[hwycov_id]],[1]hwy_speed!$B$2:$G$1648,6,FALSE),0)</f>
        <v>58</v>
      </c>
      <c r="M197">
        <f>Table_socioeca8.sandag.org_abm2_spd[[#This Row],[scenario_id]]</f>
        <v>376</v>
      </c>
      <c r="N197" s="7">
        <v>13582</v>
      </c>
      <c r="O197">
        <f>VLOOKUP(Table_sql2014a8.sandag.org_ws_FreewaySpeed[[#This Row],[LinkID]],Table_socioeca8.sandag.org_abm2_spd[[hwycov_id]:[speed_ev]],2,FALSE)</f>
        <v>57</v>
      </c>
      <c r="P197">
        <f>VLOOKUP(Table_sql2014a8.sandag.org_ws_FreewaySpeed[[#This Row],[LinkID]],Table_socioeca8.sandag.org_abm2_spd[[hwycov_id]:[speed_ev]],3,FALSE)</f>
        <v>33</v>
      </c>
      <c r="Q197">
        <f>VLOOKUP(Table_sql2014a8.sandag.org_ws_FreewaySpeed[[#This Row],[LinkID]],Table_socioeca8.sandag.org_abm2_spd[[hwycov_id]:[speed_ev]],4,FALSE)</f>
        <v>51</v>
      </c>
      <c r="R197">
        <f>VLOOKUP(Table_sql2014a8.sandag.org_ws_FreewaySpeed[[#This Row],[LinkID]],Table_socioeca8.sandag.org_abm2_spd[[hwycov_id]:[speed_ev]],5,FALSE)</f>
        <v>54</v>
      </c>
      <c r="S197">
        <f>VLOOKUP(Table_sql2014a8.sandag.org_ws_FreewaySpeed[[#This Row],[LinkID]],Table_socioeca8.sandag.org_abm2_spd[[hwycov_id]:[speed_ev]],6,FALSE)</f>
        <v>58</v>
      </c>
    </row>
    <row r="198" spans="5:19" x14ac:dyDescent="0.25">
      <c r="E198">
        <f t="shared" si="3"/>
        <v>376</v>
      </c>
      <c r="F198">
        <v>3115</v>
      </c>
      <c r="G198">
        <f>IFERROR(VLOOKUP(Table_socioeca8.sandag.org_abm2_spd[[#This Row],[hwycov_id]],[1]hwy_speed!$B$2:$G$1648,2,FALSE),0)</f>
        <v>58</v>
      </c>
      <c r="H198">
        <f>IFERROR(VLOOKUP(Table_socioeca8.sandag.org_abm2_spd[[#This Row],[hwycov_id]],[1]hwy_speed!$B$2:$G$1648,3,FALSE),0)</f>
        <v>58</v>
      </c>
      <c r="I198">
        <f>IFERROR(VLOOKUP(Table_socioeca8.sandag.org_abm2_spd[[#This Row],[hwycov_id]],[1]hwy_speed!$B$2:$G$1648,4,FALSE),0)</f>
        <v>58</v>
      </c>
      <c r="J198">
        <f>IFERROR(VLOOKUP(Table_socioeca8.sandag.org_abm2_spd[[#This Row],[hwycov_id]],[1]hwy_speed!$B$2:$G$1648,5,FALSE),0)</f>
        <v>58</v>
      </c>
      <c r="K198">
        <f>IFERROR(VLOOKUP(Table_socioeca8.sandag.org_abm2_spd[[#This Row],[hwycov_id]],[1]hwy_speed!$B$2:$G$1648,6,FALSE),0)</f>
        <v>58</v>
      </c>
      <c r="M198">
        <f>Table_socioeca8.sandag.org_abm2_spd[[#This Row],[scenario_id]]</f>
        <v>376</v>
      </c>
      <c r="N198" s="7">
        <v>13586</v>
      </c>
      <c r="O198">
        <f>VLOOKUP(Table_sql2014a8.sandag.org_ws_FreewaySpeed[[#This Row],[LinkID]],Table_socioeca8.sandag.org_abm2_spd[[hwycov_id]:[speed_ev]],2,FALSE)</f>
        <v>58</v>
      </c>
      <c r="P198">
        <f>VLOOKUP(Table_sql2014a8.sandag.org_ws_FreewaySpeed[[#This Row],[LinkID]],Table_socioeca8.sandag.org_abm2_spd[[hwycov_id]:[speed_ev]],3,FALSE)</f>
        <v>51</v>
      </c>
      <c r="Q198">
        <f>VLOOKUP(Table_sql2014a8.sandag.org_ws_FreewaySpeed[[#This Row],[LinkID]],Table_socioeca8.sandag.org_abm2_spd[[hwycov_id]:[speed_ev]],4,FALSE)</f>
        <v>48</v>
      </c>
      <c r="R198">
        <f>VLOOKUP(Table_sql2014a8.sandag.org_ws_FreewaySpeed[[#This Row],[LinkID]],Table_socioeca8.sandag.org_abm2_spd[[hwycov_id]:[speed_ev]],5,FALSE)</f>
        <v>28</v>
      </c>
      <c r="S198">
        <f>VLOOKUP(Table_sql2014a8.sandag.org_ws_FreewaySpeed[[#This Row],[LinkID]],Table_socioeca8.sandag.org_abm2_spd[[hwycov_id]:[speed_ev]],6,FALSE)</f>
        <v>58</v>
      </c>
    </row>
    <row r="199" spans="5:19" x14ac:dyDescent="0.25">
      <c r="E199">
        <f t="shared" si="3"/>
        <v>376</v>
      </c>
      <c r="F199">
        <v>3122</v>
      </c>
      <c r="G199">
        <f>IFERROR(VLOOKUP(Table_socioeca8.sandag.org_abm2_spd[[#This Row],[hwycov_id]],[1]hwy_speed!$B$2:$G$1648,2,FALSE),0)</f>
        <v>58</v>
      </c>
      <c r="H199">
        <f>IFERROR(VLOOKUP(Table_socioeca8.sandag.org_abm2_spd[[#This Row],[hwycov_id]],[1]hwy_speed!$B$2:$G$1648,3,FALSE),0)</f>
        <v>58</v>
      </c>
      <c r="I199">
        <f>IFERROR(VLOOKUP(Table_socioeca8.sandag.org_abm2_spd[[#This Row],[hwycov_id]],[1]hwy_speed!$B$2:$G$1648,4,FALSE),0)</f>
        <v>58</v>
      </c>
      <c r="J199">
        <f>IFERROR(VLOOKUP(Table_socioeca8.sandag.org_abm2_spd[[#This Row],[hwycov_id]],[1]hwy_speed!$B$2:$G$1648,5,FALSE),0)</f>
        <v>58</v>
      </c>
      <c r="K199">
        <f>IFERROR(VLOOKUP(Table_socioeca8.sandag.org_abm2_spd[[#This Row],[hwycov_id]],[1]hwy_speed!$B$2:$G$1648,6,FALSE),0)</f>
        <v>58</v>
      </c>
      <c r="M199">
        <f>Table_socioeca8.sandag.org_abm2_spd[[#This Row],[scenario_id]]</f>
        <v>376</v>
      </c>
      <c r="N199" s="7">
        <v>13588</v>
      </c>
      <c r="O199">
        <f>VLOOKUP(Table_sql2014a8.sandag.org_ws_FreewaySpeed[[#This Row],[LinkID]],Table_socioeca8.sandag.org_abm2_spd[[hwycov_id]:[speed_ev]],2,FALSE)</f>
        <v>58</v>
      </c>
      <c r="P199">
        <f>VLOOKUP(Table_sql2014a8.sandag.org_ws_FreewaySpeed[[#This Row],[LinkID]],Table_socioeca8.sandag.org_abm2_spd[[hwycov_id]:[speed_ev]],3,FALSE)</f>
        <v>52</v>
      </c>
      <c r="Q199">
        <f>VLOOKUP(Table_sql2014a8.sandag.org_ws_FreewaySpeed[[#This Row],[LinkID]],Table_socioeca8.sandag.org_abm2_spd[[hwycov_id]:[speed_ev]],4,FALSE)</f>
        <v>50</v>
      </c>
      <c r="R199">
        <f>VLOOKUP(Table_sql2014a8.sandag.org_ws_FreewaySpeed[[#This Row],[LinkID]],Table_socioeca8.sandag.org_abm2_spd[[hwycov_id]:[speed_ev]],5,FALSE)</f>
        <v>31</v>
      </c>
      <c r="S199">
        <f>VLOOKUP(Table_sql2014a8.sandag.org_ws_FreewaySpeed[[#This Row],[LinkID]],Table_socioeca8.sandag.org_abm2_spd[[hwycov_id]:[speed_ev]],6,FALSE)</f>
        <v>58</v>
      </c>
    </row>
    <row r="200" spans="5:19" x14ac:dyDescent="0.25">
      <c r="E200">
        <f t="shared" si="3"/>
        <v>376</v>
      </c>
      <c r="F200">
        <v>3125</v>
      </c>
      <c r="G200">
        <f>IFERROR(VLOOKUP(Table_socioeca8.sandag.org_abm2_spd[[#This Row],[hwycov_id]],[1]hwy_speed!$B$2:$G$1648,2,FALSE),0)</f>
        <v>58</v>
      </c>
      <c r="H200">
        <f>IFERROR(VLOOKUP(Table_socioeca8.sandag.org_abm2_spd[[#This Row],[hwycov_id]],[1]hwy_speed!$B$2:$G$1648,3,FALSE),0)</f>
        <v>55</v>
      </c>
      <c r="I200">
        <f>IFERROR(VLOOKUP(Table_socioeca8.sandag.org_abm2_spd[[#This Row],[hwycov_id]],[1]hwy_speed!$B$2:$G$1648,4,FALSE),0)</f>
        <v>57</v>
      </c>
      <c r="J200">
        <f>IFERROR(VLOOKUP(Table_socioeca8.sandag.org_abm2_spd[[#This Row],[hwycov_id]],[1]hwy_speed!$B$2:$G$1648,5,FALSE),0)</f>
        <v>57</v>
      </c>
      <c r="K200">
        <f>IFERROR(VLOOKUP(Table_socioeca8.sandag.org_abm2_spd[[#This Row],[hwycov_id]],[1]hwy_speed!$B$2:$G$1648,6,FALSE),0)</f>
        <v>58</v>
      </c>
      <c r="M200">
        <f>Table_socioeca8.sandag.org_abm2_spd[[#This Row],[scenario_id]]</f>
        <v>376</v>
      </c>
      <c r="N200" s="7">
        <v>13589</v>
      </c>
      <c r="O200">
        <f>VLOOKUP(Table_sql2014a8.sandag.org_ws_FreewaySpeed[[#This Row],[LinkID]],Table_socioeca8.sandag.org_abm2_spd[[hwycov_id]:[speed_ev]],2,FALSE)</f>
        <v>57</v>
      </c>
      <c r="P200">
        <f>VLOOKUP(Table_sql2014a8.sandag.org_ws_FreewaySpeed[[#This Row],[LinkID]],Table_socioeca8.sandag.org_abm2_spd[[hwycov_id]:[speed_ev]],3,FALSE)</f>
        <v>32</v>
      </c>
      <c r="Q200">
        <f>VLOOKUP(Table_sql2014a8.sandag.org_ws_FreewaySpeed[[#This Row],[LinkID]],Table_socioeca8.sandag.org_abm2_spd[[hwycov_id]:[speed_ev]],4,FALSE)</f>
        <v>50</v>
      </c>
      <c r="R200">
        <f>VLOOKUP(Table_sql2014a8.sandag.org_ws_FreewaySpeed[[#This Row],[LinkID]],Table_socioeca8.sandag.org_abm2_spd[[hwycov_id]:[speed_ev]],5,FALSE)</f>
        <v>54</v>
      </c>
      <c r="S200">
        <f>VLOOKUP(Table_sql2014a8.sandag.org_ws_FreewaySpeed[[#This Row],[LinkID]],Table_socioeca8.sandag.org_abm2_spd[[hwycov_id]:[speed_ev]],6,FALSE)</f>
        <v>58</v>
      </c>
    </row>
    <row r="201" spans="5:19" x14ac:dyDescent="0.25">
      <c r="E201">
        <f t="shared" si="3"/>
        <v>376</v>
      </c>
      <c r="F201">
        <v>3145</v>
      </c>
      <c r="G201">
        <f>IFERROR(VLOOKUP(Table_socioeca8.sandag.org_abm2_spd[[#This Row],[hwycov_id]],[1]hwy_speed!$B$2:$G$1648,2,FALSE),0)</f>
        <v>58</v>
      </c>
      <c r="H201">
        <f>IFERROR(VLOOKUP(Table_socioeca8.sandag.org_abm2_spd[[#This Row],[hwycov_id]],[1]hwy_speed!$B$2:$G$1648,3,FALSE),0)</f>
        <v>50</v>
      </c>
      <c r="I201">
        <f>IFERROR(VLOOKUP(Table_socioeca8.sandag.org_abm2_spd[[#This Row],[hwycov_id]],[1]hwy_speed!$B$2:$G$1648,4,FALSE),0)</f>
        <v>53</v>
      </c>
      <c r="J201">
        <f>IFERROR(VLOOKUP(Table_socioeca8.sandag.org_abm2_spd[[#This Row],[hwycov_id]],[1]hwy_speed!$B$2:$G$1648,5,FALSE),0)</f>
        <v>57</v>
      </c>
      <c r="K201">
        <f>IFERROR(VLOOKUP(Table_socioeca8.sandag.org_abm2_spd[[#This Row],[hwycov_id]],[1]hwy_speed!$B$2:$G$1648,6,FALSE),0)</f>
        <v>58</v>
      </c>
      <c r="M201">
        <f>Table_socioeca8.sandag.org_abm2_spd[[#This Row],[scenario_id]]</f>
        <v>376</v>
      </c>
      <c r="N201" s="7">
        <v>13594</v>
      </c>
      <c r="O201">
        <f>VLOOKUP(Table_sql2014a8.sandag.org_ws_FreewaySpeed[[#This Row],[LinkID]],Table_socioeca8.sandag.org_abm2_spd[[hwycov_id]:[speed_ev]],2,FALSE)</f>
        <v>57</v>
      </c>
      <c r="P201">
        <f>VLOOKUP(Table_sql2014a8.sandag.org_ws_FreewaySpeed[[#This Row],[LinkID]],Table_socioeca8.sandag.org_abm2_spd[[hwycov_id]:[speed_ev]],3,FALSE)</f>
        <v>22</v>
      </c>
      <c r="Q201">
        <f>VLOOKUP(Table_sql2014a8.sandag.org_ws_FreewaySpeed[[#This Row],[LinkID]],Table_socioeca8.sandag.org_abm2_spd[[hwycov_id]:[speed_ev]],4,FALSE)</f>
        <v>48</v>
      </c>
      <c r="R201">
        <f>VLOOKUP(Table_sql2014a8.sandag.org_ws_FreewaySpeed[[#This Row],[LinkID]],Table_socioeca8.sandag.org_abm2_spd[[hwycov_id]:[speed_ev]],5,FALSE)</f>
        <v>53</v>
      </c>
      <c r="S201">
        <f>VLOOKUP(Table_sql2014a8.sandag.org_ws_FreewaySpeed[[#This Row],[LinkID]],Table_socioeca8.sandag.org_abm2_spd[[hwycov_id]:[speed_ev]],6,FALSE)</f>
        <v>58</v>
      </c>
    </row>
    <row r="202" spans="5:19" x14ac:dyDescent="0.25">
      <c r="E202">
        <f t="shared" si="3"/>
        <v>376</v>
      </c>
      <c r="F202">
        <v>3192</v>
      </c>
      <c r="G202">
        <f>IFERROR(VLOOKUP(Table_socioeca8.sandag.org_abm2_spd[[#This Row],[hwycov_id]],[1]hwy_speed!$B$2:$G$1648,2,FALSE),0)</f>
        <v>58</v>
      </c>
      <c r="H202">
        <f>IFERROR(VLOOKUP(Table_socioeca8.sandag.org_abm2_spd[[#This Row],[hwycov_id]],[1]hwy_speed!$B$2:$G$1648,3,FALSE),0)</f>
        <v>36</v>
      </c>
      <c r="I202">
        <f>IFERROR(VLOOKUP(Table_socioeca8.sandag.org_abm2_spd[[#This Row],[hwycov_id]],[1]hwy_speed!$B$2:$G$1648,4,FALSE),0)</f>
        <v>40</v>
      </c>
      <c r="J202">
        <f>IFERROR(VLOOKUP(Table_socioeca8.sandag.org_abm2_spd[[#This Row],[hwycov_id]],[1]hwy_speed!$B$2:$G$1648,5,FALSE),0)</f>
        <v>49</v>
      </c>
      <c r="K202">
        <f>IFERROR(VLOOKUP(Table_socioeca8.sandag.org_abm2_spd[[#This Row],[hwycov_id]],[1]hwy_speed!$B$2:$G$1648,6,FALSE),0)</f>
        <v>58</v>
      </c>
      <c r="M202">
        <f>Table_socioeca8.sandag.org_abm2_spd[[#This Row],[scenario_id]]</f>
        <v>376</v>
      </c>
      <c r="N202" s="7">
        <v>13595</v>
      </c>
      <c r="O202">
        <f>VLOOKUP(Table_sql2014a8.sandag.org_ws_FreewaySpeed[[#This Row],[LinkID]],Table_socioeca8.sandag.org_abm2_spd[[hwycov_id]:[speed_ev]],2,FALSE)</f>
        <v>58</v>
      </c>
      <c r="P202">
        <f>VLOOKUP(Table_sql2014a8.sandag.org_ws_FreewaySpeed[[#This Row],[LinkID]],Table_socioeca8.sandag.org_abm2_spd[[hwycov_id]:[speed_ev]],3,FALSE)</f>
        <v>51</v>
      </c>
      <c r="Q202">
        <f>VLOOKUP(Table_sql2014a8.sandag.org_ws_FreewaySpeed[[#This Row],[LinkID]],Table_socioeca8.sandag.org_abm2_spd[[hwycov_id]:[speed_ev]],4,FALSE)</f>
        <v>48</v>
      </c>
      <c r="R202">
        <f>VLOOKUP(Table_sql2014a8.sandag.org_ws_FreewaySpeed[[#This Row],[LinkID]],Table_socioeca8.sandag.org_abm2_spd[[hwycov_id]:[speed_ev]],5,FALSE)</f>
        <v>26</v>
      </c>
      <c r="S202">
        <f>VLOOKUP(Table_sql2014a8.sandag.org_ws_FreewaySpeed[[#This Row],[LinkID]],Table_socioeca8.sandag.org_abm2_spd[[hwycov_id]:[speed_ev]],6,FALSE)</f>
        <v>58</v>
      </c>
    </row>
    <row r="203" spans="5:19" x14ac:dyDescent="0.25">
      <c r="E203">
        <f t="shared" si="3"/>
        <v>376</v>
      </c>
      <c r="F203">
        <v>3197</v>
      </c>
      <c r="G203">
        <f>IFERROR(VLOOKUP(Table_socioeca8.sandag.org_abm2_spd[[#This Row],[hwycov_id]],[1]hwy_speed!$B$2:$G$1648,2,FALSE),0)</f>
        <v>58</v>
      </c>
      <c r="H203">
        <f>IFERROR(VLOOKUP(Table_socioeca8.sandag.org_abm2_spd[[#This Row],[hwycov_id]],[1]hwy_speed!$B$2:$G$1648,3,FALSE),0)</f>
        <v>55</v>
      </c>
      <c r="I203">
        <f>IFERROR(VLOOKUP(Table_socioeca8.sandag.org_abm2_spd[[#This Row],[hwycov_id]],[1]hwy_speed!$B$2:$G$1648,4,FALSE),0)</f>
        <v>57</v>
      </c>
      <c r="J203">
        <f>IFERROR(VLOOKUP(Table_socioeca8.sandag.org_abm2_spd[[#This Row],[hwycov_id]],[1]hwy_speed!$B$2:$G$1648,5,FALSE),0)</f>
        <v>57</v>
      </c>
      <c r="K203">
        <f>IFERROR(VLOOKUP(Table_socioeca8.sandag.org_abm2_spd[[#This Row],[hwycov_id]],[1]hwy_speed!$B$2:$G$1648,6,FALSE),0)</f>
        <v>58</v>
      </c>
      <c r="M203">
        <f>Table_socioeca8.sandag.org_abm2_spd[[#This Row],[scenario_id]]</f>
        <v>376</v>
      </c>
      <c r="N203" s="7">
        <v>13597</v>
      </c>
      <c r="O203">
        <f>VLOOKUP(Table_sql2014a8.sandag.org_ws_FreewaySpeed[[#This Row],[LinkID]],Table_socioeca8.sandag.org_abm2_spd[[hwycov_id]:[speed_ev]],2,FALSE)</f>
        <v>57</v>
      </c>
      <c r="P203">
        <f>VLOOKUP(Table_sql2014a8.sandag.org_ws_FreewaySpeed[[#This Row],[LinkID]],Table_socioeca8.sandag.org_abm2_spd[[hwycov_id]:[speed_ev]],3,FALSE)</f>
        <v>35</v>
      </c>
      <c r="Q203">
        <f>VLOOKUP(Table_sql2014a8.sandag.org_ws_FreewaySpeed[[#This Row],[LinkID]],Table_socioeca8.sandag.org_abm2_spd[[hwycov_id]:[speed_ev]],4,FALSE)</f>
        <v>54</v>
      </c>
      <c r="R203">
        <f>VLOOKUP(Table_sql2014a8.sandag.org_ws_FreewaySpeed[[#This Row],[LinkID]],Table_socioeca8.sandag.org_abm2_spd[[hwycov_id]:[speed_ev]],5,FALSE)</f>
        <v>55</v>
      </c>
      <c r="S203">
        <f>VLOOKUP(Table_sql2014a8.sandag.org_ws_FreewaySpeed[[#This Row],[LinkID]],Table_socioeca8.sandag.org_abm2_spd[[hwycov_id]:[speed_ev]],6,FALSE)</f>
        <v>58</v>
      </c>
    </row>
    <row r="204" spans="5:19" x14ac:dyDescent="0.25">
      <c r="E204">
        <f t="shared" si="3"/>
        <v>376</v>
      </c>
      <c r="F204">
        <v>3204</v>
      </c>
      <c r="G204">
        <f>IFERROR(VLOOKUP(Table_socioeca8.sandag.org_abm2_spd[[#This Row],[hwycov_id]],[1]hwy_speed!$B$2:$G$1648,2,FALSE),0)</f>
        <v>57</v>
      </c>
      <c r="H204">
        <f>IFERROR(VLOOKUP(Table_socioeca8.sandag.org_abm2_spd[[#This Row],[hwycov_id]],[1]hwy_speed!$B$2:$G$1648,3,FALSE),0)</f>
        <v>53</v>
      </c>
      <c r="I204">
        <f>IFERROR(VLOOKUP(Table_socioeca8.sandag.org_abm2_spd[[#This Row],[hwycov_id]],[1]hwy_speed!$B$2:$G$1648,4,FALSE),0)</f>
        <v>56</v>
      </c>
      <c r="J204">
        <f>IFERROR(VLOOKUP(Table_socioeca8.sandag.org_abm2_spd[[#This Row],[hwycov_id]],[1]hwy_speed!$B$2:$G$1648,5,FALSE),0)</f>
        <v>57</v>
      </c>
      <c r="K204">
        <f>IFERROR(VLOOKUP(Table_socioeca8.sandag.org_abm2_spd[[#This Row],[hwycov_id]],[1]hwy_speed!$B$2:$G$1648,6,FALSE),0)</f>
        <v>57</v>
      </c>
      <c r="M204">
        <f>Table_socioeca8.sandag.org_abm2_spd[[#This Row],[scenario_id]]</f>
        <v>376</v>
      </c>
      <c r="N204" s="7">
        <v>13639</v>
      </c>
      <c r="O204">
        <f>VLOOKUP(Table_sql2014a8.sandag.org_ws_FreewaySpeed[[#This Row],[LinkID]],Table_socioeca8.sandag.org_abm2_spd[[hwycov_id]:[speed_ev]],2,FALSE)</f>
        <v>58</v>
      </c>
      <c r="P204">
        <f>VLOOKUP(Table_sql2014a8.sandag.org_ws_FreewaySpeed[[#This Row],[LinkID]],Table_socioeca8.sandag.org_abm2_spd[[hwycov_id]:[speed_ev]],3,FALSE)</f>
        <v>54</v>
      </c>
      <c r="Q204">
        <f>VLOOKUP(Table_sql2014a8.sandag.org_ws_FreewaySpeed[[#This Row],[LinkID]],Table_socioeca8.sandag.org_abm2_spd[[hwycov_id]:[speed_ev]],4,FALSE)</f>
        <v>53</v>
      </c>
      <c r="R204">
        <f>VLOOKUP(Table_sql2014a8.sandag.org_ws_FreewaySpeed[[#This Row],[LinkID]],Table_socioeca8.sandag.org_abm2_spd[[hwycov_id]:[speed_ev]],5,FALSE)</f>
        <v>38</v>
      </c>
      <c r="S204">
        <f>VLOOKUP(Table_sql2014a8.sandag.org_ws_FreewaySpeed[[#This Row],[LinkID]],Table_socioeca8.sandag.org_abm2_spd[[hwycov_id]:[speed_ev]],6,FALSE)</f>
        <v>58</v>
      </c>
    </row>
    <row r="205" spans="5:19" x14ac:dyDescent="0.25">
      <c r="E205">
        <f t="shared" si="3"/>
        <v>376</v>
      </c>
      <c r="F205">
        <v>3205</v>
      </c>
      <c r="G205">
        <f>IFERROR(VLOOKUP(Table_socioeca8.sandag.org_abm2_spd[[#This Row],[hwycov_id]],[1]hwy_speed!$B$2:$G$1648,2,FALSE),0)</f>
        <v>58</v>
      </c>
      <c r="H205">
        <f>IFERROR(VLOOKUP(Table_socioeca8.sandag.org_abm2_spd[[#This Row],[hwycov_id]],[1]hwy_speed!$B$2:$G$1648,3,FALSE),0)</f>
        <v>38</v>
      </c>
      <c r="I205">
        <f>IFERROR(VLOOKUP(Table_socioeca8.sandag.org_abm2_spd[[#This Row],[hwycov_id]],[1]hwy_speed!$B$2:$G$1648,4,FALSE),0)</f>
        <v>50</v>
      </c>
      <c r="J205">
        <f>IFERROR(VLOOKUP(Table_socioeca8.sandag.org_abm2_spd[[#This Row],[hwycov_id]],[1]hwy_speed!$B$2:$G$1648,5,FALSE),0)</f>
        <v>54</v>
      </c>
      <c r="K205">
        <f>IFERROR(VLOOKUP(Table_socioeca8.sandag.org_abm2_spd[[#This Row],[hwycov_id]],[1]hwy_speed!$B$2:$G$1648,6,FALSE),0)</f>
        <v>58</v>
      </c>
      <c r="M205">
        <f>Table_socioeca8.sandag.org_abm2_spd[[#This Row],[scenario_id]]</f>
        <v>376</v>
      </c>
      <c r="N205" s="7">
        <v>13640</v>
      </c>
      <c r="O205">
        <f>VLOOKUP(Table_sql2014a8.sandag.org_ws_FreewaySpeed[[#This Row],[LinkID]],Table_socioeca8.sandag.org_abm2_spd[[hwycov_id]:[speed_ev]],2,FALSE)</f>
        <v>58</v>
      </c>
      <c r="P205">
        <f>VLOOKUP(Table_sql2014a8.sandag.org_ws_FreewaySpeed[[#This Row],[LinkID]],Table_socioeca8.sandag.org_abm2_spd[[hwycov_id]:[speed_ev]],3,FALSE)</f>
        <v>57</v>
      </c>
      <c r="Q205">
        <f>VLOOKUP(Table_sql2014a8.sandag.org_ws_FreewaySpeed[[#This Row],[LinkID]],Table_socioeca8.sandag.org_abm2_spd[[hwycov_id]:[speed_ev]],4,FALSE)</f>
        <v>56</v>
      </c>
      <c r="R205">
        <f>VLOOKUP(Table_sql2014a8.sandag.org_ws_FreewaySpeed[[#This Row],[LinkID]],Table_socioeca8.sandag.org_abm2_spd[[hwycov_id]:[speed_ev]],5,FALSE)</f>
        <v>46</v>
      </c>
      <c r="S205">
        <f>VLOOKUP(Table_sql2014a8.sandag.org_ws_FreewaySpeed[[#This Row],[LinkID]],Table_socioeca8.sandag.org_abm2_spd[[hwycov_id]:[speed_ev]],6,FALSE)</f>
        <v>58</v>
      </c>
    </row>
    <row r="206" spans="5:19" x14ac:dyDescent="0.25">
      <c r="E206">
        <f t="shared" si="3"/>
        <v>376</v>
      </c>
      <c r="F206">
        <v>3206</v>
      </c>
      <c r="G206">
        <f>IFERROR(VLOOKUP(Table_socioeca8.sandag.org_abm2_spd[[#This Row],[hwycov_id]],[1]hwy_speed!$B$2:$G$1648,2,FALSE),0)</f>
        <v>58</v>
      </c>
      <c r="H206">
        <f>IFERROR(VLOOKUP(Table_socioeca8.sandag.org_abm2_spd[[#This Row],[hwycov_id]],[1]hwy_speed!$B$2:$G$1648,3,FALSE),0)</f>
        <v>42</v>
      </c>
      <c r="I206">
        <f>IFERROR(VLOOKUP(Table_socioeca8.sandag.org_abm2_spd[[#This Row],[hwycov_id]],[1]hwy_speed!$B$2:$G$1648,4,FALSE),0)</f>
        <v>57</v>
      </c>
      <c r="J206">
        <f>IFERROR(VLOOKUP(Table_socioeca8.sandag.org_abm2_spd[[#This Row],[hwycov_id]],[1]hwy_speed!$B$2:$G$1648,5,FALSE),0)</f>
        <v>56</v>
      </c>
      <c r="K206">
        <f>IFERROR(VLOOKUP(Table_socioeca8.sandag.org_abm2_spd[[#This Row],[hwycov_id]],[1]hwy_speed!$B$2:$G$1648,6,FALSE),0)</f>
        <v>58</v>
      </c>
      <c r="M206">
        <f>Table_socioeca8.sandag.org_abm2_spd[[#This Row],[scenario_id]]</f>
        <v>376</v>
      </c>
      <c r="N206" s="7">
        <v>13642</v>
      </c>
      <c r="O206">
        <f>VLOOKUP(Table_sql2014a8.sandag.org_ws_FreewaySpeed[[#This Row],[LinkID]],Table_socioeca8.sandag.org_abm2_spd[[hwycov_id]:[speed_ev]],2,FALSE)</f>
        <v>58</v>
      </c>
      <c r="P206">
        <f>VLOOKUP(Table_sql2014a8.sandag.org_ws_FreewaySpeed[[#This Row],[LinkID]],Table_socioeca8.sandag.org_abm2_spd[[hwycov_id]:[speed_ev]],3,FALSE)</f>
        <v>56</v>
      </c>
      <c r="Q206">
        <f>VLOOKUP(Table_sql2014a8.sandag.org_ws_FreewaySpeed[[#This Row],[LinkID]],Table_socioeca8.sandag.org_abm2_spd[[hwycov_id]:[speed_ev]],4,FALSE)</f>
        <v>54</v>
      </c>
      <c r="R206">
        <f>VLOOKUP(Table_sql2014a8.sandag.org_ws_FreewaySpeed[[#This Row],[LinkID]],Table_socioeca8.sandag.org_abm2_spd[[hwycov_id]:[speed_ev]],5,FALSE)</f>
        <v>43</v>
      </c>
      <c r="S206">
        <f>VLOOKUP(Table_sql2014a8.sandag.org_ws_FreewaySpeed[[#This Row],[LinkID]],Table_socioeca8.sandag.org_abm2_spd[[hwycov_id]:[speed_ev]],6,FALSE)</f>
        <v>58</v>
      </c>
    </row>
    <row r="207" spans="5:19" x14ac:dyDescent="0.25">
      <c r="E207">
        <f t="shared" si="3"/>
        <v>376</v>
      </c>
      <c r="F207">
        <v>3207</v>
      </c>
      <c r="G207">
        <f>IFERROR(VLOOKUP(Table_socioeca8.sandag.org_abm2_spd[[#This Row],[hwycov_id]],[1]hwy_speed!$B$2:$G$1648,2,FALSE),0)</f>
        <v>58</v>
      </c>
      <c r="H207">
        <f>IFERROR(VLOOKUP(Table_socioeca8.sandag.org_abm2_spd[[#This Row],[hwycov_id]],[1]hwy_speed!$B$2:$G$1648,3,FALSE),0)</f>
        <v>44</v>
      </c>
      <c r="I207">
        <f>IFERROR(VLOOKUP(Table_socioeca8.sandag.org_abm2_spd[[#This Row],[hwycov_id]],[1]hwy_speed!$B$2:$G$1648,4,FALSE),0)</f>
        <v>43</v>
      </c>
      <c r="J207">
        <f>IFERROR(VLOOKUP(Table_socioeca8.sandag.org_abm2_spd[[#This Row],[hwycov_id]],[1]hwy_speed!$B$2:$G$1648,5,FALSE),0)</f>
        <v>40</v>
      </c>
      <c r="K207">
        <f>IFERROR(VLOOKUP(Table_socioeca8.sandag.org_abm2_spd[[#This Row],[hwycov_id]],[1]hwy_speed!$B$2:$G$1648,6,FALSE),0)</f>
        <v>58</v>
      </c>
      <c r="M207">
        <f>Table_socioeca8.sandag.org_abm2_spd[[#This Row],[scenario_id]]</f>
        <v>376</v>
      </c>
      <c r="N207" s="7">
        <v>13646</v>
      </c>
      <c r="O207">
        <f>VLOOKUP(Table_sql2014a8.sandag.org_ws_FreewaySpeed[[#This Row],[LinkID]],Table_socioeca8.sandag.org_abm2_spd[[hwycov_id]:[speed_ev]],2,FALSE)</f>
        <v>57</v>
      </c>
      <c r="P207">
        <f>VLOOKUP(Table_sql2014a8.sandag.org_ws_FreewaySpeed[[#This Row],[LinkID]],Table_socioeca8.sandag.org_abm2_spd[[hwycov_id]:[speed_ev]],3,FALSE)</f>
        <v>39</v>
      </c>
      <c r="Q207">
        <f>VLOOKUP(Table_sql2014a8.sandag.org_ws_FreewaySpeed[[#This Row],[LinkID]],Table_socioeca8.sandag.org_abm2_spd[[hwycov_id]:[speed_ev]],4,FALSE)</f>
        <v>55</v>
      </c>
      <c r="R207">
        <f>VLOOKUP(Table_sql2014a8.sandag.org_ws_FreewaySpeed[[#This Row],[LinkID]],Table_socioeca8.sandag.org_abm2_spd[[hwycov_id]:[speed_ev]],5,FALSE)</f>
        <v>56</v>
      </c>
      <c r="S207">
        <f>VLOOKUP(Table_sql2014a8.sandag.org_ws_FreewaySpeed[[#This Row],[LinkID]],Table_socioeca8.sandag.org_abm2_spd[[hwycov_id]:[speed_ev]],6,FALSE)</f>
        <v>58</v>
      </c>
    </row>
    <row r="208" spans="5:19" x14ac:dyDescent="0.25">
      <c r="E208">
        <f t="shared" si="3"/>
        <v>376</v>
      </c>
      <c r="F208">
        <v>3212</v>
      </c>
      <c r="G208">
        <f>IFERROR(VLOOKUP(Table_socioeca8.sandag.org_abm2_spd[[#This Row],[hwycov_id]],[1]hwy_speed!$B$2:$G$1648,2,FALSE),0)</f>
        <v>58</v>
      </c>
      <c r="H208">
        <f>IFERROR(VLOOKUP(Table_socioeca8.sandag.org_abm2_spd[[#This Row],[hwycov_id]],[1]hwy_speed!$B$2:$G$1648,3,FALSE),0)</f>
        <v>44</v>
      </c>
      <c r="I208">
        <f>IFERROR(VLOOKUP(Table_socioeca8.sandag.org_abm2_spd[[#This Row],[hwycov_id]],[1]hwy_speed!$B$2:$G$1648,4,FALSE),0)</f>
        <v>43</v>
      </c>
      <c r="J208">
        <f>IFERROR(VLOOKUP(Table_socioeca8.sandag.org_abm2_spd[[#This Row],[hwycov_id]],[1]hwy_speed!$B$2:$G$1648,5,FALSE),0)</f>
        <v>40</v>
      </c>
      <c r="K208">
        <f>IFERROR(VLOOKUP(Table_socioeca8.sandag.org_abm2_spd[[#This Row],[hwycov_id]],[1]hwy_speed!$B$2:$G$1648,6,FALSE),0)</f>
        <v>58</v>
      </c>
      <c r="M208">
        <f>Table_socioeca8.sandag.org_abm2_spd[[#This Row],[scenario_id]]</f>
        <v>376</v>
      </c>
      <c r="N208" s="7">
        <v>13661</v>
      </c>
      <c r="O208">
        <f>VLOOKUP(Table_sql2014a8.sandag.org_ws_FreewaySpeed[[#This Row],[LinkID]],Table_socioeca8.sandag.org_abm2_spd[[hwycov_id]:[speed_ev]],2,FALSE)</f>
        <v>58</v>
      </c>
      <c r="P208">
        <f>VLOOKUP(Table_sql2014a8.sandag.org_ws_FreewaySpeed[[#This Row],[LinkID]],Table_socioeca8.sandag.org_abm2_spd[[hwycov_id]:[speed_ev]],3,FALSE)</f>
        <v>44</v>
      </c>
      <c r="Q208">
        <f>VLOOKUP(Table_sql2014a8.sandag.org_ws_FreewaySpeed[[#This Row],[LinkID]],Table_socioeca8.sandag.org_abm2_spd[[hwycov_id]:[speed_ev]],4,FALSE)</f>
        <v>57</v>
      </c>
      <c r="R208">
        <f>VLOOKUP(Table_sql2014a8.sandag.org_ws_FreewaySpeed[[#This Row],[LinkID]],Table_socioeca8.sandag.org_abm2_spd[[hwycov_id]:[speed_ev]],5,FALSE)</f>
        <v>57</v>
      </c>
      <c r="S208">
        <f>VLOOKUP(Table_sql2014a8.sandag.org_ws_FreewaySpeed[[#This Row],[LinkID]],Table_socioeca8.sandag.org_abm2_spd[[hwycov_id]:[speed_ev]],6,FALSE)</f>
        <v>58</v>
      </c>
    </row>
    <row r="209" spans="5:19" x14ac:dyDescent="0.25">
      <c r="E209">
        <f t="shared" si="3"/>
        <v>376</v>
      </c>
      <c r="F209">
        <v>3221</v>
      </c>
      <c r="G209">
        <f>IFERROR(VLOOKUP(Table_socioeca8.sandag.org_abm2_spd[[#This Row],[hwycov_id]],[1]hwy_speed!$B$2:$G$1648,2,FALSE),0)</f>
        <v>62</v>
      </c>
      <c r="H209">
        <f>IFERROR(VLOOKUP(Table_socioeca8.sandag.org_abm2_spd[[#This Row],[hwycov_id]],[1]hwy_speed!$B$2:$G$1648,3,FALSE),0)</f>
        <v>57</v>
      </c>
      <c r="I209">
        <f>IFERROR(VLOOKUP(Table_socioeca8.sandag.org_abm2_spd[[#This Row],[hwycov_id]],[1]hwy_speed!$B$2:$G$1648,4,FALSE),0)</f>
        <v>60</v>
      </c>
      <c r="J209">
        <f>IFERROR(VLOOKUP(Table_socioeca8.sandag.org_abm2_spd[[#This Row],[hwycov_id]],[1]hwy_speed!$B$2:$G$1648,5,FALSE),0)</f>
        <v>43</v>
      </c>
      <c r="K209">
        <f>IFERROR(VLOOKUP(Table_socioeca8.sandag.org_abm2_spd[[#This Row],[hwycov_id]],[1]hwy_speed!$B$2:$G$1648,6,FALSE),0)</f>
        <v>62</v>
      </c>
      <c r="M209">
        <f>Table_socioeca8.sandag.org_abm2_spd[[#This Row],[scenario_id]]</f>
        <v>376</v>
      </c>
      <c r="N209" s="7">
        <v>13672</v>
      </c>
      <c r="O209">
        <f>VLOOKUP(Table_sql2014a8.sandag.org_ws_FreewaySpeed[[#This Row],[LinkID]],Table_socioeca8.sandag.org_abm2_spd[[hwycov_id]:[speed_ev]],2,FALSE)</f>
        <v>58</v>
      </c>
      <c r="P209">
        <f>VLOOKUP(Table_sql2014a8.sandag.org_ws_FreewaySpeed[[#This Row],[LinkID]],Table_socioeca8.sandag.org_abm2_spd[[hwycov_id]:[speed_ev]],3,FALSE)</f>
        <v>57</v>
      </c>
      <c r="Q209">
        <f>VLOOKUP(Table_sql2014a8.sandag.org_ws_FreewaySpeed[[#This Row],[LinkID]],Table_socioeca8.sandag.org_abm2_spd[[hwycov_id]:[speed_ev]],4,FALSE)</f>
        <v>56</v>
      </c>
      <c r="R209">
        <f>VLOOKUP(Table_sql2014a8.sandag.org_ws_FreewaySpeed[[#This Row],[LinkID]],Table_socioeca8.sandag.org_abm2_spd[[hwycov_id]:[speed_ev]],5,FALSE)</f>
        <v>44</v>
      </c>
      <c r="S209">
        <f>VLOOKUP(Table_sql2014a8.sandag.org_ws_FreewaySpeed[[#This Row],[LinkID]],Table_socioeca8.sandag.org_abm2_spd[[hwycov_id]:[speed_ev]],6,FALSE)</f>
        <v>58</v>
      </c>
    </row>
    <row r="210" spans="5:19" x14ac:dyDescent="0.25">
      <c r="E210">
        <f t="shared" si="3"/>
        <v>376</v>
      </c>
      <c r="F210">
        <v>3222</v>
      </c>
      <c r="G210">
        <f>IFERROR(VLOOKUP(Table_socioeca8.sandag.org_abm2_spd[[#This Row],[hwycov_id]],[1]hwy_speed!$B$2:$G$1648,2,FALSE),0)</f>
        <v>58</v>
      </c>
      <c r="H210">
        <f>IFERROR(VLOOKUP(Table_socioeca8.sandag.org_abm2_spd[[#This Row],[hwycov_id]],[1]hwy_speed!$B$2:$G$1648,3,FALSE),0)</f>
        <v>51</v>
      </c>
      <c r="I210">
        <f>IFERROR(VLOOKUP(Table_socioeca8.sandag.org_abm2_spd[[#This Row],[hwycov_id]],[1]hwy_speed!$B$2:$G$1648,4,FALSE),0)</f>
        <v>54</v>
      </c>
      <c r="J210">
        <f>IFERROR(VLOOKUP(Table_socioeca8.sandag.org_abm2_spd[[#This Row],[hwycov_id]],[1]hwy_speed!$B$2:$G$1648,5,FALSE),0)</f>
        <v>40</v>
      </c>
      <c r="K210">
        <f>IFERROR(VLOOKUP(Table_socioeca8.sandag.org_abm2_spd[[#This Row],[hwycov_id]],[1]hwy_speed!$B$2:$G$1648,6,FALSE),0)</f>
        <v>58</v>
      </c>
      <c r="M210">
        <f>Table_socioeca8.sandag.org_abm2_spd[[#This Row],[scenario_id]]</f>
        <v>376</v>
      </c>
      <c r="N210" s="7">
        <v>13869</v>
      </c>
      <c r="O210">
        <f>VLOOKUP(Table_sql2014a8.sandag.org_ws_FreewaySpeed[[#This Row],[LinkID]],Table_socioeca8.sandag.org_abm2_spd[[hwycov_id]:[speed_ev]],2,FALSE)</f>
        <v>58</v>
      </c>
      <c r="P210">
        <f>VLOOKUP(Table_sql2014a8.sandag.org_ws_FreewaySpeed[[#This Row],[LinkID]],Table_socioeca8.sandag.org_abm2_spd[[hwycov_id]:[speed_ev]],3,FALSE)</f>
        <v>49</v>
      </c>
      <c r="Q210">
        <f>VLOOKUP(Table_sql2014a8.sandag.org_ws_FreewaySpeed[[#This Row],[LinkID]],Table_socioeca8.sandag.org_abm2_spd[[hwycov_id]:[speed_ev]],4,FALSE)</f>
        <v>49</v>
      </c>
      <c r="R210">
        <f>VLOOKUP(Table_sql2014a8.sandag.org_ws_FreewaySpeed[[#This Row],[LinkID]],Table_socioeca8.sandag.org_abm2_spd[[hwycov_id]:[speed_ev]],5,FALSE)</f>
        <v>34</v>
      </c>
      <c r="S210">
        <f>VLOOKUP(Table_sql2014a8.sandag.org_ws_FreewaySpeed[[#This Row],[LinkID]],Table_socioeca8.sandag.org_abm2_spd[[hwycov_id]:[speed_ev]],6,FALSE)</f>
        <v>58</v>
      </c>
    </row>
    <row r="211" spans="5:19" x14ac:dyDescent="0.25">
      <c r="E211">
        <f t="shared" si="3"/>
        <v>376</v>
      </c>
      <c r="F211">
        <v>3223</v>
      </c>
      <c r="G211">
        <f>IFERROR(VLOOKUP(Table_socioeca8.sandag.org_abm2_spd[[#This Row],[hwycov_id]],[1]hwy_speed!$B$2:$G$1648,2,FALSE),0)</f>
        <v>61</v>
      </c>
      <c r="H211">
        <f>IFERROR(VLOOKUP(Table_socioeca8.sandag.org_abm2_spd[[#This Row],[hwycov_id]],[1]hwy_speed!$B$2:$G$1648,3,FALSE),0)</f>
        <v>59</v>
      </c>
      <c r="I211">
        <f>IFERROR(VLOOKUP(Table_socioeca8.sandag.org_abm2_spd[[#This Row],[hwycov_id]],[1]hwy_speed!$B$2:$G$1648,4,FALSE),0)</f>
        <v>59</v>
      </c>
      <c r="J211">
        <f>IFERROR(VLOOKUP(Table_socioeca8.sandag.org_abm2_spd[[#This Row],[hwycov_id]],[1]hwy_speed!$B$2:$G$1648,5,FALSE),0)</f>
        <v>55</v>
      </c>
      <c r="K211">
        <f>IFERROR(VLOOKUP(Table_socioeca8.sandag.org_abm2_spd[[#This Row],[hwycov_id]],[1]hwy_speed!$B$2:$G$1648,6,FALSE),0)</f>
        <v>61</v>
      </c>
      <c r="M211">
        <f>Table_socioeca8.sandag.org_abm2_spd[[#This Row],[scenario_id]]</f>
        <v>376</v>
      </c>
      <c r="N211" s="7">
        <v>14151</v>
      </c>
      <c r="O211">
        <f>VLOOKUP(Table_sql2014a8.sandag.org_ws_FreewaySpeed[[#This Row],[LinkID]],Table_socioeca8.sandag.org_abm2_spd[[hwycov_id]:[speed_ev]],2,FALSE)</f>
        <v>58</v>
      </c>
      <c r="P211">
        <f>VLOOKUP(Table_sql2014a8.sandag.org_ws_FreewaySpeed[[#This Row],[LinkID]],Table_socioeca8.sandag.org_abm2_spd[[hwycov_id]:[speed_ev]],3,FALSE)</f>
        <v>58</v>
      </c>
      <c r="Q211">
        <f>VLOOKUP(Table_sql2014a8.sandag.org_ws_FreewaySpeed[[#This Row],[LinkID]],Table_socioeca8.sandag.org_abm2_spd[[hwycov_id]:[speed_ev]],4,FALSE)</f>
        <v>58</v>
      </c>
      <c r="R211">
        <f>VLOOKUP(Table_sql2014a8.sandag.org_ws_FreewaySpeed[[#This Row],[LinkID]],Table_socioeca8.sandag.org_abm2_spd[[hwycov_id]:[speed_ev]],5,FALSE)</f>
        <v>55</v>
      </c>
      <c r="S211">
        <f>VLOOKUP(Table_sql2014a8.sandag.org_ws_FreewaySpeed[[#This Row],[LinkID]],Table_socioeca8.sandag.org_abm2_spd[[hwycov_id]:[speed_ev]],6,FALSE)</f>
        <v>58</v>
      </c>
    </row>
    <row r="212" spans="5:19" x14ac:dyDescent="0.25">
      <c r="E212">
        <f t="shared" si="3"/>
        <v>376</v>
      </c>
      <c r="F212">
        <v>3419</v>
      </c>
      <c r="G212">
        <f>IFERROR(VLOOKUP(Table_socioeca8.sandag.org_abm2_spd[[#This Row],[hwycov_id]],[1]hwy_speed!$B$2:$G$1648,2,FALSE),0)</f>
        <v>44</v>
      </c>
      <c r="H212">
        <f>IFERROR(VLOOKUP(Table_socioeca8.sandag.org_abm2_spd[[#This Row],[hwycov_id]],[1]hwy_speed!$B$2:$G$1648,3,FALSE),0)</f>
        <v>40</v>
      </c>
      <c r="I212">
        <f>IFERROR(VLOOKUP(Table_socioeca8.sandag.org_abm2_spd[[#This Row],[hwycov_id]],[1]hwy_speed!$B$2:$G$1648,4,FALSE),0)</f>
        <v>44</v>
      </c>
      <c r="J212">
        <f>IFERROR(VLOOKUP(Table_socioeca8.sandag.org_abm2_spd[[#This Row],[hwycov_id]],[1]hwy_speed!$B$2:$G$1648,5,FALSE),0)</f>
        <v>44</v>
      </c>
      <c r="K212">
        <f>IFERROR(VLOOKUP(Table_socioeca8.sandag.org_abm2_spd[[#This Row],[hwycov_id]],[1]hwy_speed!$B$2:$G$1648,6,FALSE),0)</f>
        <v>44</v>
      </c>
      <c r="M212">
        <f>Table_socioeca8.sandag.org_abm2_spd[[#This Row],[scenario_id]]</f>
        <v>376</v>
      </c>
      <c r="N212" s="7">
        <v>14193</v>
      </c>
      <c r="O212">
        <f>VLOOKUP(Table_sql2014a8.sandag.org_ws_FreewaySpeed[[#This Row],[LinkID]],Table_socioeca8.sandag.org_abm2_spd[[hwycov_id]:[speed_ev]],2,FALSE)</f>
        <v>58</v>
      </c>
      <c r="P212">
        <f>VLOOKUP(Table_sql2014a8.sandag.org_ws_FreewaySpeed[[#This Row],[LinkID]],Table_socioeca8.sandag.org_abm2_spd[[hwycov_id]:[speed_ev]],3,FALSE)</f>
        <v>58</v>
      </c>
      <c r="Q212">
        <f>VLOOKUP(Table_sql2014a8.sandag.org_ws_FreewaySpeed[[#This Row],[LinkID]],Table_socioeca8.sandag.org_abm2_spd[[hwycov_id]:[speed_ev]],4,FALSE)</f>
        <v>58</v>
      </c>
      <c r="R212">
        <f>VLOOKUP(Table_sql2014a8.sandag.org_ws_FreewaySpeed[[#This Row],[LinkID]],Table_socioeca8.sandag.org_abm2_spd[[hwycov_id]:[speed_ev]],5,FALSE)</f>
        <v>55</v>
      </c>
      <c r="S212">
        <f>VLOOKUP(Table_sql2014a8.sandag.org_ws_FreewaySpeed[[#This Row],[LinkID]],Table_socioeca8.sandag.org_abm2_spd[[hwycov_id]:[speed_ev]],6,FALSE)</f>
        <v>58</v>
      </c>
    </row>
    <row r="213" spans="5:19" x14ac:dyDescent="0.25">
      <c r="E213">
        <f t="shared" si="3"/>
        <v>376</v>
      </c>
      <c r="F213">
        <v>3968</v>
      </c>
      <c r="G213">
        <f>IFERROR(VLOOKUP(Table_socioeca8.sandag.org_abm2_spd[[#This Row],[hwycov_id]],[1]hwy_speed!$B$2:$G$1648,2,FALSE),0)</f>
        <v>58</v>
      </c>
      <c r="H213">
        <f>IFERROR(VLOOKUP(Table_socioeca8.sandag.org_abm2_spd[[#This Row],[hwycov_id]],[1]hwy_speed!$B$2:$G$1648,3,FALSE),0)</f>
        <v>57</v>
      </c>
      <c r="I213">
        <f>IFERROR(VLOOKUP(Table_socioeca8.sandag.org_abm2_spd[[#This Row],[hwycov_id]],[1]hwy_speed!$B$2:$G$1648,4,FALSE),0)</f>
        <v>57</v>
      </c>
      <c r="J213">
        <f>IFERROR(VLOOKUP(Table_socioeca8.sandag.org_abm2_spd[[#This Row],[hwycov_id]],[1]hwy_speed!$B$2:$G$1648,5,FALSE),0)</f>
        <v>48</v>
      </c>
      <c r="K213">
        <f>IFERROR(VLOOKUP(Table_socioeca8.sandag.org_abm2_spd[[#This Row],[hwycov_id]],[1]hwy_speed!$B$2:$G$1648,6,FALSE),0)</f>
        <v>58</v>
      </c>
      <c r="M213">
        <f>Table_socioeca8.sandag.org_abm2_spd[[#This Row],[scenario_id]]</f>
        <v>376</v>
      </c>
      <c r="N213" s="7">
        <v>14213</v>
      </c>
      <c r="O213">
        <f>VLOOKUP(Table_sql2014a8.sandag.org_ws_FreewaySpeed[[#This Row],[LinkID]],Table_socioeca8.sandag.org_abm2_spd[[hwycov_id]:[speed_ev]],2,FALSE)</f>
        <v>58</v>
      </c>
      <c r="P213">
        <f>VLOOKUP(Table_sql2014a8.sandag.org_ws_FreewaySpeed[[#This Row],[LinkID]],Table_socioeca8.sandag.org_abm2_spd[[hwycov_id]:[speed_ev]],3,FALSE)</f>
        <v>58</v>
      </c>
      <c r="Q213">
        <f>VLOOKUP(Table_sql2014a8.sandag.org_ws_FreewaySpeed[[#This Row],[LinkID]],Table_socioeca8.sandag.org_abm2_spd[[hwycov_id]:[speed_ev]],4,FALSE)</f>
        <v>58</v>
      </c>
      <c r="R213">
        <f>VLOOKUP(Table_sql2014a8.sandag.org_ws_FreewaySpeed[[#This Row],[LinkID]],Table_socioeca8.sandag.org_abm2_spd[[hwycov_id]:[speed_ev]],5,FALSE)</f>
        <v>55</v>
      </c>
      <c r="S213">
        <f>VLOOKUP(Table_sql2014a8.sandag.org_ws_FreewaySpeed[[#This Row],[LinkID]],Table_socioeca8.sandag.org_abm2_spd[[hwycov_id]:[speed_ev]],6,FALSE)</f>
        <v>58</v>
      </c>
    </row>
    <row r="214" spans="5:19" x14ac:dyDescent="0.25">
      <c r="E214">
        <f t="shared" si="3"/>
        <v>376</v>
      </c>
      <c r="F214">
        <v>4887</v>
      </c>
      <c r="G214">
        <f>IFERROR(VLOOKUP(Table_socioeca8.sandag.org_abm2_spd[[#This Row],[hwycov_id]],[1]hwy_speed!$B$2:$G$1648,2,FALSE),0)</f>
        <v>58</v>
      </c>
      <c r="H214">
        <f>IFERROR(VLOOKUP(Table_socioeca8.sandag.org_abm2_spd[[#This Row],[hwycov_id]],[1]hwy_speed!$B$2:$G$1648,3,FALSE),0)</f>
        <v>57</v>
      </c>
      <c r="I214">
        <f>IFERROR(VLOOKUP(Table_socioeca8.sandag.org_abm2_spd[[#This Row],[hwycov_id]],[1]hwy_speed!$B$2:$G$1648,4,FALSE),0)</f>
        <v>57</v>
      </c>
      <c r="J214">
        <f>IFERROR(VLOOKUP(Table_socioeca8.sandag.org_abm2_spd[[#This Row],[hwycov_id]],[1]hwy_speed!$B$2:$G$1648,5,FALSE),0)</f>
        <v>51</v>
      </c>
      <c r="K214">
        <f>IFERROR(VLOOKUP(Table_socioeca8.sandag.org_abm2_spd[[#This Row],[hwycov_id]],[1]hwy_speed!$B$2:$G$1648,6,FALSE),0)</f>
        <v>58</v>
      </c>
      <c r="M214">
        <f>Table_socioeca8.sandag.org_abm2_spd[[#This Row],[scenario_id]]</f>
        <v>376</v>
      </c>
      <c r="N214" s="7">
        <v>14247</v>
      </c>
      <c r="O214">
        <f>VLOOKUP(Table_sql2014a8.sandag.org_ws_FreewaySpeed[[#This Row],[LinkID]],Table_socioeca8.sandag.org_abm2_spd[[hwycov_id]:[speed_ev]],2,FALSE)</f>
        <v>56</v>
      </c>
      <c r="P214">
        <f>VLOOKUP(Table_sql2014a8.sandag.org_ws_FreewaySpeed[[#This Row],[LinkID]],Table_socioeca8.sandag.org_abm2_spd[[hwycov_id]:[speed_ev]],3,FALSE)</f>
        <v>25</v>
      </c>
      <c r="Q214">
        <f>VLOOKUP(Table_sql2014a8.sandag.org_ws_FreewaySpeed[[#This Row],[LinkID]],Table_socioeca8.sandag.org_abm2_spd[[hwycov_id]:[speed_ev]],4,FALSE)</f>
        <v>49</v>
      </c>
      <c r="R214">
        <f>VLOOKUP(Table_sql2014a8.sandag.org_ws_FreewaySpeed[[#This Row],[LinkID]],Table_socioeca8.sandag.org_abm2_spd[[hwycov_id]:[speed_ev]],5,FALSE)</f>
        <v>50</v>
      </c>
      <c r="S214">
        <f>VLOOKUP(Table_sql2014a8.sandag.org_ws_FreewaySpeed[[#This Row],[LinkID]],Table_socioeca8.sandag.org_abm2_spd[[hwycov_id]:[speed_ev]],6,FALSE)</f>
        <v>58</v>
      </c>
    </row>
    <row r="215" spans="5:19" x14ac:dyDescent="0.25">
      <c r="E215">
        <f t="shared" si="3"/>
        <v>376</v>
      </c>
      <c r="F215">
        <v>5127</v>
      </c>
      <c r="G215">
        <f>IFERROR(VLOOKUP(Table_socioeca8.sandag.org_abm2_spd[[#This Row],[hwycov_id]],[1]hwy_speed!$B$2:$G$1648,2,FALSE),0)</f>
        <v>58</v>
      </c>
      <c r="H215">
        <f>IFERROR(VLOOKUP(Table_socioeca8.sandag.org_abm2_spd[[#This Row],[hwycov_id]],[1]hwy_speed!$B$2:$G$1648,3,FALSE),0)</f>
        <v>57</v>
      </c>
      <c r="I215">
        <f>IFERROR(VLOOKUP(Table_socioeca8.sandag.org_abm2_spd[[#This Row],[hwycov_id]],[1]hwy_speed!$B$2:$G$1648,4,FALSE),0)</f>
        <v>56</v>
      </c>
      <c r="J215">
        <f>IFERROR(VLOOKUP(Table_socioeca8.sandag.org_abm2_spd[[#This Row],[hwycov_id]],[1]hwy_speed!$B$2:$G$1648,5,FALSE),0)</f>
        <v>53</v>
      </c>
      <c r="K215">
        <f>IFERROR(VLOOKUP(Table_socioeca8.sandag.org_abm2_spd[[#This Row],[hwycov_id]],[1]hwy_speed!$B$2:$G$1648,6,FALSE),0)</f>
        <v>58</v>
      </c>
      <c r="M215">
        <f>Table_socioeca8.sandag.org_abm2_spd[[#This Row],[scenario_id]]</f>
        <v>376</v>
      </c>
      <c r="N215" s="7">
        <v>14269</v>
      </c>
      <c r="O215">
        <f>VLOOKUP(Table_sql2014a8.sandag.org_ws_FreewaySpeed[[#This Row],[LinkID]],Table_socioeca8.sandag.org_abm2_spd[[hwycov_id]:[speed_ev]],2,FALSE)</f>
        <v>53</v>
      </c>
      <c r="P215">
        <f>VLOOKUP(Table_sql2014a8.sandag.org_ws_FreewaySpeed[[#This Row],[LinkID]],Table_socioeca8.sandag.org_abm2_spd[[hwycov_id]:[speed_ev]],3,FALSE)</f>
        <v>48</v>
      </c>
      <c r="Q215">
        <f>VLOOKUP(Table_sql2014a8.sandag.org_ws_FreewaySpeed[[#This Row],[LinkID]],Table_socioeca8.sandag.org_abm2_spd[[hwycov_id]:[speed_ev]],4,FALSE)</f>
        <v>52</v>
      </c>
      <c r="R215">
        <f>VLOOKUP(Table_sql2014a8.sandag.org_ws_FreewaySpeed[[#This Row],[LinkID]],Table_socioeca8.sandag.org_abm2_spd[[hwycov_id]:[speed_ev]],5,FALSE)</f>
        <v>50</v>
      </c>
      <c r="S215">
        <f>VLOOKUP(Table_sql2014a8.sandag.org_ws_FreewaySpeed[[#This Row],[LinkID]],Table_socioeca8.sandag.org_abm2_spd[[hwycov_id]:[speed_ev]],6,FALSE)</f>
        <v>53</v>
      </c>
    </row>
    <row r="216" spans="5:19" x14ac:dyDescent="0.25">
      <c r="E216">
        <f t="shared" si="3"/>
        <v>376</v>
      </c>
      <c r="F216">
        <v>6664</v>
      </c>
      <c r="G216">
        <f>IFERROR(VLOOKUP(Table_socioeca8.sandag.org_abm2_spd[[#This Row],[hwycov_id]],[1]hwy_speed!$B$2:$G$1648,2,FALSE),0)</f>
        <v>58</v>
      </c>
      <c r="H216">
        <f>IFERROR(VLOOKUP(Table_socioeca8.sandag.org_abm2_spd[[#This Row],[hwycov_id]],[1]hwy_speed!$B$2:$G$1648,3,FALSE),0)</f>
        <v>58</v>
      </c>
      <c r="I216">
        <f>IFERROR(VLOOKUP(Table_socioeca8.sandag.org_abm2_spd[[#This Row],[hwycov_id]],[1]hwy_speed!$B$2:$G$1648,4,FALSE),0)</f>
        <v>58</v>
      </c>
      <c r="J216">
        <f>IFERROR(VLOOKUP(Table_socioeca8.sandag.org_abm2_spd[[#This Row],[hwycov_id]],[1]hwy_speed!$B$2:$G$1648,5,FALSE),0)</f>
        <v>58</v>
      </c>
      <c r="K216">
        <f>IFERROR(VLOOKUP(Table_socioeca8.sandag.org_abm2_spd[[#This Row],[hwycov_id]],[1]hwy_speed!$B$2:$G$1648,6,FALSE),0)</f>
        <v>58</v>
      </c>
      <c r="M216">
        <f>Table_socioeca8.sandag.org_abm2_spd[[#This Row],[scenario_id]]</f>
        <v>376</v>
      </c>
      <c r="N216" s="7">
        <v>14271</v>
      </c>
      <c r="O216">
        <f>VLOOKUP(Table_sql2014a8.sandag.org_ws_FreewaySpeed[[#This Row],[LinkID]],Table_socioeca8.sandag.org_abm2_spd[[hwycov_id]:[speed_ev]],2,FALSE)</f>
        <v>53</v>
      </c>
      <c r="P216">
        <f>VLOOKUP(Table_sql2014a8.sandag.org_ws_FreewaySpeed[[#This Row],[LinkID]],Table_socioeca8.sandag.org_abm2_spd[[hwycov_id]:[speed_ev]],3,FALSE)</f>
        <v>44</v>
      </c>
      <c r="Q216">
        <f>VLOOKUP(Table_sql2014a8.sandag.org_ws_FreewaySpeed[[#This Row],[LinkID]],Table_socioeca8.sandag.org_abm2_spd[[hwycov_id]:[speed_ev]],4,FALSE)</f>
        <v>52</v>
      </c>
      <c r="R216">
        <f>VLOOKUP(Table_sql2014a8.sandag.org_ws_FreewaySpeed[[#This Row],[LinkID]],Table_socioeca8.sandag.org_abm2_spd[[hwycov_id]:[speed_ev]],5,FALSE)</f>
        <v>49</v>
      </c>
      <c r="S216">
        <f>VLOOKUP(Table_sql2014a8.sandag.org_ws_FreewaySpeed[[#This Row],[LinkID]],Table_socioeca8.sandag.org_abm2_spd[[hwycov_id]:[speed_ev]],6,FALSE)</f>
        <v>54</v>
      </c>
    </row>
    <row r="217" spans="5:19" x14ac:dyDescent="0.25">
      <c r="E217">
        <f t="shared" si="3"/>
        <v>376</v>
      </c>
      <c r="F217">
        <v>6666</v>
      </c>
      <c r="G217">
        <f>IFERROR(VLOOKUP(Table_socioeca8.sandag.org_abm2_spd[[#This Row],[hwycov_id]],[1]hwy_speed!$B$2:$G$1648,2,FALSE),0)</f>
        <v>56</v>
      </c>
      <c r="H217">
        <f>IFERROR(VLOOKUP(Table_socioeca8.sandag.org_abm2_spd[[#This Row],[hwycov_id]],[1]hwy_speed!$B$2:$G$1648,3,FALSE),0)</f>
        <v>56</v>
      </c>
      <c r="I217">
        <f>IFERROR(VLOOKUP(Table_socioeca8.sandag.org_abm2_spd[[#This Row],[hwycov_id]],[1]hwy_speed!$B$2:$G$1648,4,FALSE),0)</f>
        <v>56</v>
      </c>
      <c r="J217">
        <f>IFERROR(VLOOKUP(Table_socioeca8.sandag.org_abm2_spd[[#This Row],[hwycov_id]],[1]hwy_speed!$B$2:$G$1648,5,FALSE),0)</f>
        <v>56</v>
      </c>
      <c r="K217">
        <f>IFERROR(VLOOKUP(Table_socioeca8.sandag.org_abm2_spd[[#This Row],[hwycov_id]],[1]hwy_speed!$B$2:$G$1648,6,FALSE),0)</f>
        <v>56</v>
      </c>
      <c r="M217">
        <f>Table_socioeca8.sandag.org_abm2_spd[[#This Row],[scenario_id]]</f>
        <v>376</v>
      </c>
      <c r="N217" s="7">
        <v>14289</v>
      </c>
      <c r="O217">
        <f>VLOOKUP(Table_sql2014a8.sandag.org_ws_FreewaySpeed[[#This Row],[LinkID]],Table_socioeca8.sandag.org_abm2_spd[[hwycov_id]:[speed_ev]],2,FALSE)</f>
        <v>58</v>
      </c>
      <c r="P217">
        <f>VLOOKUP(Table_sql2014a8.sandag.org_ws_FreewaySpeed[[#This Row],[LinkID]],Table_socioeca8.sandag.org_abm2_spd[[hwycov_id]:[speed_ev]],3,FALSE)</f>
        <v>44</v>
      </c>
      <c r="Q217">
        <f>VLOOKUP(Table_sql2014a8.sandag.org_ws_FreewaySpeed[[#This Row],[LinkID]],Table_socioeca8.sandag.org_abm2_spd[[hwycov_id]:[speed_ev]],4,FALSE)</f>
        <v>57</v>
      </c>
      <c r="R217">
        <f>VLOOKUP(Table_sql2014a8.sandag.org_ws_FreewaySpeed[[#This Row],[LinkID]],Table_socioeca8.sandag.org_abm2_spd[[hwycov_id]:[speed_ev]],5,FALSE)</f>
        <v>56</v>
      </c>
      <c r="S217">
        <f>VLOOKUP(Table_sql2014a8.sandag.org_ws_FreewaySpeed[[#This Row],[LinkID]],Table_socioeca8.sandag.org_abm2_spd[[hwycov_id]:[speed_ev]],6,FALSE)</f>
        <v>58</v>
      </c>
    </row>
    <row r="218" spans="5:19" x14ac:dyDescent="0.25">
      <c r="E218">
        <f t="shared" si="3"/>
        <v>376</v>
      </c>
      <c r="F218">
        <v>6852</v>
      </c>
      <c r="G218">
        <f>IFERROR(VLOOKUP(Table_socioeca8.sandag.org_abm2_spd[[#This Row],[hwycov_id]],[1]hwy_speed!$B$2:$G$1648,2,FALSE),0)</f>
        <v>52</v>
      </c>
      <c r="H218">
        <f>IFERROR(VLOOKUP(Table_socioeca8.sandag.org_abm2_spd[[#This Row],[hwycov_id]],[1]hwy_speed!$B$2:$G$1648,3,FALSE),0)</f>
        <v>47</v>
      </c>
      <c r="I218">
        <f>IFERROR(VLOOKUP(Table_socioeca8.sandag.org_abm2_spd[[#This Row],[hwycov_id]],[1]hwy_speed!$B$2:$G$1648,4,FALSE),0)</f>
        <v>51</v>
      </c>
      <c r="J218">
        <f>IFERROR(VLOOKUP(Table_socioeca8.sandag.org_abm2_spd[[#This Row],[hwycov_id]],[1]hwy_speed!$B$2:$G$1648,5,FALSE),0)</f>
        <v>51</v>
      </c>
      <c r="K218">
        <f>IFERROR(VLOOKUP(Table_socioeca8.sandag.org_abm2_spd[[#This Row],[hwycov_id]],[1]hwy_speed!$B$2:$G$1648,6,FALSE),0)</f>
        <v>52</v>
      </c>
      <c r="M218">
        <f>Table_socioeca8.sandag.org_abm2_spd[[#This Row],[scenario_id]]</f>
        <v>376</v>
      </c>
      <c r="N218" s="7">
        <v>14291</v>
      </c>
      <c r="O218">
        <f>VLOOKUP(Table_sql2014a8.sandag.org_ws_FreewaySpeed[[#This Row],[LinkID]],Table_socioeca8.sandag.org_abm2_spd[[hwycov_id]:[speed_ev]],2,FALSE)</f>
        <v>62</v>
      </c>
      <c r="P218">
        <f>VLOOKUP(Table_sql2014a8.sandag.org_ws_FreewaySpeed[[#This Row],[LinkID]],Table_socioeca8.sandag.org_abm2_spd[[hwycov_id]:[speed_ev]],3,FALSE)</f>
        <v>50</v>
      </c>
      <c r="Q218">
        <f>VLOOKUP(Table_sql2014a8.sandag.org_ws_FreewaySpeed[[#This Row],[LinkID]],Table_socioeca8.sandag.org_abm2_spd[[hwycov_id]:[speed_ev]],4,FALSE)</f>
        <v>56</v>
      </c>
      <c r="R218">
        <f>VLOOKUP(Table_sql2014a8.sandag.org_ws_FreewaySpeed[[#This Row],[LinkID]],Table_socioeca8.sandag.org_abm2_spd[[hwycov_id]:[speed_ev]],5,FALSE)</f>
        <v>53</v>
      </c>
      <c r="S218">
        <f>VLOOKUP(Table_sql2014a8.sandag.org_ws_FreewaySpeed[[#This Row],[LinkID]],Table_socioeca8.sandag.org_abm2_spd[[hwycov_id]:[speed_ev]],6,FALSE)</f>
        <v>62</v>
      </c>
    </row>
    <row r="219" spans="5:19" x14ac:dyDescent="0.25">
      <c r="E219">
        <f t="shared" si="3"/>
        <v>376</v>
      </c>
      <c r="F219">
        <v>6928</v>
      </c>
      <c r="G219">
        <f>IFERROR(VLOOKUP(Table_socioeca8.sandag.org_abm2_spd[[#This Row],[hwycov_id]],[1]hwy_speed!$B$2:$G$1648,2,FALSE),0)</f>
        <v>61</v>
      </c>
      <c r="H219">
        <f>IFERROR(VLOOKUP(Table_socioeca8.sandag.org_abm2_spd[[#This Row],[hwycov_id]],[1]hwy_speed!$B$2:$G$1648,3,FALSE),0)</f>
        <v>48</v>
      </c>
      <c r="I219">
        <f>IFERROR(VLOOKUP(Table_socioeca8.sandag.org_abm2_spd[[#This Row],[hwycov_id]],[1]hwy_speed!$B$2:$G$1648,4,FALSE),0)</f>
        <v>57</v>
      </c>
      <c r="J219">
        <f>IFERROR(VLOOKUP(Table_socioeca8.sandag.org_abm2_spd[[#This Row],[hwycov_id]],[1]hwy_speed!$B$2:$G$1648,5,FALSE),0)</f>
        <v>47</v>
      </c>
      <c r="K219">
        <f>IFERROR(VLOOKUP(Table_socioeca8.sandag.org_abm2_spd[[#This Row],[hwycov_id]],[1]hwy_speed!$B$2:$G$1648,6,FALSE),0)</f>
        <v>61</v>
      </c>
      <c r="M219">
        <f>Table_socioeca8.sandag.org_abm2_spd[[#This Row],[scenario_id]]</f>
        <v>376</v>
      </c>
      <c r="N219" s="7">
        <v>14383</v>
      </c>
      <c r="O219">
        <f>VLOOKUP(Table_sql2014a8.sandag.org_ws_FreewaySpeed[[#This Row],[LinkID]],Table_socioeca8.sandag.org_abm2_spd[[hwycov_id]:[speed_ev]],2,FALSE)</f>
        <v>58</v>
      </c>
      <c r="P219">
        <f>VLOOKUP(Table_sql2014a8.sandag.org_ws_FreewaySpeed[[#This Row],[LinkID]],Table_socioeca8.sandag.org_abm2_spd[[hwycov_id]:[speed_ev]],3,FALSE)</f>
        <v>37</v>
      </c>
      <c r="Q219">
        <f>VLOOKUP(Table_sql2014a8.sandag.org_ws_FreewaySpeed[[#This Row],[LinkID]],Table_socioeca8.sandag.org_abm2_spd[[hwycov_id]:[speed_ev]],4,FALSE)</f>
        <v>52</v>
      </c>
      <c r="R219">
        <f>VLOOKUP(Table_sql2014a8.sandag.org_ws_FreewaySpeed[[#This Row],[LinkID]],Table_socioeca8.sandag.org_abm2_spd[[hwycov_id]:[speed_ev]],5,FALSE)</f>
        <v>55</v>
      </c>
      <c r="S219">
        <f>VLOOKUP(Table_sql2014a8.sandag.org_ws_FreewaySpeed[[#This Row],[LinkID]],Table_socioeca8.sandag.org_abm2_spd[[hwycov_id]:[speed_ev]],6,FALSE)</f>
        <v>58</v>
      </c>
    </row>
    <row r="220" spans="5:19" x14ac:dyDescent="0.25">
      <c r="E220">
        <f t="shared" si="3"/>
        <v>376</v>
      </c>
      <c r="F220">
        <v>7073</v>
      </c>
      <c r="G220">
        <f>IFERROR(VLOOKUP(Table_socioeca8.sandag.org_abm2_spd[[#This Row],[hwycov_id]],[1]hwy_speed!$B$2:$G$1648,2,FALSE),0)</f>
        <v>57</v>
      </c>
      <c r="H220">
        <f>IFERROR(VLOOKUP(Table_socioeca8.sandag.org_abm2_spd[[#This Row],[hwycov_id]],[1]hwy_speed!$B$2:$G$1648,3,FALSE),0)</f>
        <v>57</v>
      </c>
      <c r="I220">
        <f>IFERROR(VLOOKUP(Table_socioeca8.sandag.org_abm2_spd[[#This Row],[hwycov_id]],[1]hwy_speed!$B$2:$G$1648,4,FALSE),0)</f>
        <v>57</v>
      </c>
      <c r="J220">
        <f>IFERROR(VLOOKUP(Table_socioeca8.sandag.org_abm2_spd[[#This Row],[hwycov_id]],[1]hwy_speed!$B$2:$G$1648,5,FALSE),0)</f>
        <v>57</v>
      </c>
      <c r="K220">
        <f>IFERROR(VLOOKUP(Table_socioeca8.sandag.org_abm2_spd[[#This Row],[hwycov_id]],[1]hwy_speed!$B$2:$G$1648,6,FALSE),0)</f>
        <v>57</v>
      </c>
      <c r="M220">
        <f>Table_socioeca8.sandag.org_abm2_spd[[#This Row],[scenario_id]]</f>
        <v>376</v>
      </c>
      <c r="N220" s="7">
        <v>14391</v>
      </c>
      <c r="O220">
        <f>VLOOKUP(Table_sql2014a8.sandag.org_ws_FreewaySpeed[[#This Row],[LinkID]],Table_socioeca8.sandag.org_abm2_spd[[hwycov_id]:[speed_ev]],2,FALSE)</f>
        <v>58</v>
      </c>
      <c r="P220">
        <f>VLOOKUP(Table_sql2014a8.sandag.org_ws_FreewaySpeed[[#This Row],[LinkID]],Table_socioeca8.sandag.org_abm2_spd[[hwycov_id]:[speed_ev]],3,FALSE)</f>
        <v>42</v>
      </c>
      <c r="Q220">
        <f>VLOOKUP(Table_sql2014a8.sandag.org_ws_FreewaySpeed[[#This Row],[LinkID]],Table_socioeca8.sandag.org_abm2_spd[[hwycov_id]:[speed_ev]],4,FALSE)</f>
        <v>56</v>
      </c>
      <c r="R220">
        <f>VLOOKUP(Table_sql2014a8.sandag.org_ws_FreewaySpeed[[#This Row],[LinkID]],Table_socioeca8.sandag.org_abm2_spd[[hwycov_id]:[speed_ev]],5,FALSE)</f>
        <v>56</v>
      </c>
      <c r="S220">
        <f>VLOOKUP(Table_sql2014a8.sandag.org_ws_FreewaySpeed[[#This Row],[LinkID]],Table_socioeca8.sandag.org_abm2_spd[[hwycov_id]:[speed_ev]],6,FALSE)</f>
        <v>58</v>
      </c>
    </row>
    <row r="221" spans="5:19" x14ac:dyDescent="0.25">
      <c r="E221">
        <f t="shared" si="3"/>
        <v>376</v>
      </c>
      <c r="F221">
        <v>7074</v>
      </c>
      <c r="G221">
        <f>IFERROR(VLOOKUP(Table_socioeca8.sandag.org_abm2_spd[[#This Row],[hwycov_id]],[1]hwy_speed!$B$2:$G$1648,2,FALSE),0)</f>
        <v>57</v>
      </c>
      <c r="H221">
        <f>IFERROR(VLOOKUP(Table_socioeca8.sandag.org_abm2_spd[[#This Row],[hwycov_id]],[1]hwy_speed!$B$2:$G$1648,3,FALSE),0)</f>
        <v>57</v>
      </c>
      <c r="I221">
        <f>IFERROR(VLOOKUP(Table_socioeca8.sandag.org_abm2_spd[[#This Row],[hwycov_id]],[1]hwy_speed!$B$2:$G$1648,4,FALSE),0)</f>
        <v>57</v>
      </c>
      <c r="J221">
        <f>IFERROR(VLOOKUP(Table_socioeca8.sandag.org_abm2_spd[[#This Row],[hwycov_id]],[1]hwy_speed!$B$2:$G$1648,5,FALSE),0)</f>
        <v>57</v>
      </c>
      <c r="K221">
        <f>IFERROR(VLOOKUP(Table_socioeca8.sandag.org_abm2_spd[[#This Row],[hwycov_id]],[1]hwy_speed!$B$2:$G$1648,6,FALSE),0)</f>
        <v>57</v>
      </c>
      <c r="M221">
        <f>Table_socioeca8.sandag.org_abm2_spd[[#This Row],[scenario_id]]</f>
        <v>376</v>
      </c>
      <c r="N221" s="7">
        <v>14400</v>
      </c>
      <c r="O221">
        <f>VLOOKUP(Table_sql2014a8.sandag.org_ws_FreewaySpeed[[#This Row],[LinkID]],Table_socioeca8.sandag.org_abm2_spd[[hwycov_id]:[speed_ev]],2,FALSE)</f>
        <v>58</v>
      </c>
      <c r="P221">
        <f>VLOOKUP(Table_sql2014a8.sandag.org_ws_FreewaySpeed[[#This Row],[LinkID]],Table_socioeca8.sandag.org_abm2_spd[[hwycov_id]:[speed_ev]],3,FALSE)</f>
        <v>42</v>
      </c>
      <c r="Q221">
        <f>VLOOKUP(Table_sql2014a8.sandag.org_ws_FreewaySpeed[[#This Row],[LinkID]],Table_socioeca8.sandag.org_abm2_spd[[hwycov_id]:[speed_ev]],4,FALSE)</f>
        <v>56</v>
      </c>
      <c r="R221">
        <f>VLOOKUP(Table_sql2014a8.sandag.org_ws_FreewaySpeed[[#This Row],[LinkID]],Table_socioeca8.sandag.org_abm2_spd[[hwycov_id]:[speed_ev]],5,FALSE)</f>
        <v>56</v>
      </c>
      <c r="S221">
        <f>VLOOKUP(Table_sql2014a8.sandag.org_ws_FreewaySpeed[[#This Row],[LinkID]],Table_socioeca8.sandag.org_abm2_spd[[hwycov_id]:[speed_ev]],6,FALSE)</f>
        <v>58</v>
      </c>
    </row>
    <row r="222" spans="5:19" x14ac:dyDescent="0.25">
      <c r="E222">
        <f t="shared" si="3"/>
        <v>376</v>
      </c>
      <c r="F222">
        <v>7132</v>
      </c>
      <c r="G222">
        <f>IFERROR(VLOOKUP(Table_socioeca8.sandag.org_abm2_spd[[#This Row],[hwycov_id]],[1]hwy_speed!$B$2:$G$1648,2,FALSE),0)</f>
        <v>57</v>
      </c>
      <c r="H222">
        <f>IFERROR(VLOOKUP(Table_socioeca8.sandag.org_abm2_spd[[#This Row],[hwycov_id]],[1]hwy_speed!$B$2:$G$1648,3,FALSE),0)</f>
        <v>57</v>
      </c>
      <c r="I222">
        <f>IFERROR(VLOOKUP(Table_socioeca8.sandag.org_abm2_spd[[#This Row],[hwycov_id]],[1]hwy_speed!$B$2:$G$1648,4,FALSE),0)</f>
        <v>57</v>
      </c>
      <c r="J222">
        <f>IFERROR(VLOOKUP(Table_socioeca8.sandag.org_abm2_spd[[#This Row],[hwycov_id]],[1]hwy_speed!$B$2:$G$1648,5,FALSE),0)</f>
        <v>57</v>
      </c>
      <c r="K222">
        <f>IFERROR(VLOOKUP(Table_socioeca8.sandag.org_abm2_spd[[#This Row],[hwycov_id]],[1]hwy_speed!$B$2:$G$1648,6,FALSE),0)</f>
        <v>57</v>
      </c>
      <c r="M222">
        <f>Table_socioeca8.sandag.org_abm2_spd[[#This Row],[scenario_id]]</f>
        <v>376</v>
      </c>
      <c r="N222" s="7">
        <v>14402</v>
      </c>
      <c r="O222">
        <f>VLOOKUP(Table_sql2014a8.sandag.org_ws_FreewaySpeed[[#This Row],[LinkID]],Table_socioeca8.sandag.org_abm2_spd[[hwycov_id]:[speed_ev]],2,FALSE)</f>
        <v>58</v>
      </c>
      <c r="P222">
        <f>VLOOKUP(Table_sql2014a8.sandag.org_ws_FreewaySpeed[[#This Row],[LinkID]],Table_socioeca8.sandag.org_abm2_spd[[hwycov_id]:[speed_ev]],3,FALSE)</f>
        <v>57</v>
      </c>
      <c r="Q222">
        <f>VLOOKUP(Table_sql2014a8.sandag.org_ws_FreewaySpeed[[#This Row],[LinkID]],Table_socioeca8.sandag.org_abm2_spd[[hwycov_id]:[speed_ev]],4,FALSE)</f>
        <v>57</v>
      </c>
      <c r="R222">
        <f>VLOOKUP(Table_sql2014a8.sandag.org_ws_FreewaySpeed[[#This Row],[LinkID]],Table_socioeca8.sandag.org_abm2_spd[[hwycov_id]:[speed_ev]],5,FALSE)</f>
        <v>46</v>
      </c>
      <c r="S222">
        <f>VLOOKUP(Table_sql2014a8.sandag.org_ws_FreewaySpeed[[#This Row],[LinkID]],Table_socioeca8.sandag.org_abm2_spd[[hwycov_id]:[speed_ev]],6,FALSE)</f>
        <v>58</v>
      </c>
    </row>
    <row r="223" spans="5:19" x14ac:dyDescent="0.25">
      <c r="E223">
        <f t="shared" si="3"/>
        <v>376</v>
      </c>
      <c r="F223">
        <v>7190</v>
      </c>
      <c r="G223">
        <f>IFERROR(VLOOKUP(Table_socioeca8.sandag.org_abm2_spd[[#This Row],[hwycov_id]],[1]hwy_speed!$B$2:$G$1648,2,FALSE),0)</f>
        <v>57</v>
      </c>
      <c r="H223">
        <f>IFERROR(VLOOKUP(Table_socioeca8.sandag.org_abm2_spd[[#This Row],[hwycov_id]],[1]hwy_speed!$B$2:$G$1648,3,FALSE),0)</f>
        <v>56</v>
      </c>
      <c r="I223">
        <f>IFERROR(VLOOKUP(Table_socioeca8.sandag.org_abm2_spd[[#This Row],[hwycov_id]],[1]hwy_speed!$B$2:$G$1648,4,FALSE),0)</f>
        <v>57</v>
      </c>
      <c r="J223">
        <f>IFERROR(VLOOKUP(Table_socioeca8.sandag.org_abm2_spd[[#This Row],[hwycov_id]],[1]hwy_speed!$B$2:$G$1648,5,FALSE),0)</f>
        <v>57</v>
      </c>
      <c r="K223">
        <f>IFERROR(VLOOKUP(Table_socioeca8.sandag.org_abm2_spd[[#This Row],[hwycov_id]],[1]hwy_speed!$B$2:$G$1648,6,FALSE),0)</f>
        <v>57</v>
      </c>
      <c r="M223">
        <f>Table_socioeca8.sandag.org_abm2_spd[[#This Row],[scenario_id]]</f>
        <v>376</v>
      </c>
      <c r="N223" s="7">
        <v>14407</v>
      </c>
      <c r="O223">
        <f>VLOOKUP(Table_sql2014a8.sandag.org_ws_FreewaySpeed[[#This Row],[LinkID]],Table_socioeca8.sandag.org_abm2_spd[[hwycov_id]:[speed_ev]],2,FALSE)</f>
        <v>58</v>
      </c>
      <c r="P223">
        <f>VLOOKUP(Table_sql2014a8.sandag.org_ws_FreewaySpeed[[#This Row],[LinkID]],Table_socioeca8.sandag.org_abm2_spd[[hwycov_id]:[speed_ev]],3,FALSE)</f>
        <v>41</v>
      </c>
      <c r="Q223">
        <f>VLOOKUP(Table_sql2014a8.sandag.org_ws_FreewaySpeed[[#This Row],[LinkID]],Table_socioeca8.sandag.org_abm2_spd[[hwycov_id]:[speed_ev]],4,FALSE)</f>
        <v>55</v>
      </c>
      <c r="R223">
        <f>VLOOKUP(Table_sql2014a8.sandag.org_ws_FreewaySpeed[[#This Row],[LinkID]],Table_socioeca8.sandag.org_abm2_spd[[hwycov_id]:[speed_ev]],5,FALSE)</f>
        <v>55</v>
      </c>
      <c r="S223">
        <f>VLOOKUP(Table_sql2014a8.sandag.org_ws_FreewaySpeed[[#This Row],[LinkID]],Table_socioeca8.sandag.org_abm2_spd[[hwycov_id]:[speed_ev]],6,FALSE)</f>
        <v>58</v>
      </c>
    </row>
    <row r="224" spans="5:19" x14ac:dyDescent="0.25">
      <c r="E224">
        <f t="shared" si="3"/>
        <v>376</v>
      </c>
      <c r="F224">
        <v>7215</v>
      </c>
      <c r="G224">
        <f>IFERROR(VLOOKUP(Table_socioeca8.sandag.org_abm2_spd[[#This Row],[hwycov_id]],[1]hwy_speed!$B$2:$G$1648,2,FALSE),0)</f>
        <v>57</v>
      </c>
      <c r="H224">
        <f>IFERROR(VLOOKUP(Table_socioeca8.sandag.org_abm2_spd[[#This Row],[hwycov_id]],[1]hwy_speed!$B$2:$G$1648,3,FALSE),0)</f>
        <v>55</v>
      </c>
      <c r="I224">
        <f>IFERROR(VLOOKUP(Table_socioeca8.sandag.org_abm2_spd[[#This Row],[hwycov_id]],[1]hwy_speed!$B$2:$G$1648,4,FALSE),0)</f>
        <v>57</v>
      </c>
      <c r="J224">
        <f>IFERROR(VLOOKUP(Table_socioeca8.sandag.org_abm2_spd[[#This Row],[hwycov_id]],[1]hwy_speed!$B$2:$G$1648,5,FALSE),0)</f>
        <v>57</v>
      </c>
      <c r="K224">
        <f>IFERROR(VLOOKUP(Table_socioeca8.sandag.org_abm2_spd[[#This Row],[hwycov_id]],[1]hwy_speed!$B$2:$G$1648,6,FALSE),0)</f>
        <v>57</v>
      </c>
      <c r="M224">
        <f>Table_socioeca8.sandag.org_abm2_spd[[#This Row],[scenario_id]]</f>
        <v>376</v>
      </c>
      <c r="N224" s="7">
        <v>14411</v>
      </c>
      <c r="O224">
        <f>VLOOKUP(Table_sql2014a8.sandag.org_ws_FreewaySpeed[[#This Row],[LinkID]],Table_socioeca8.sandag.org_abm2_spd[[hwycov_id]:[speed_ev]],2,FALSE)</f>
        <v>58</v>
      </c>
      <c r="P224">
        <f>VLOOKUP(Table_sql2014a8.sandag.org_ws_FreewaySpeed[[#This Row],[LinkID]],Table_socioeca8.sandag.org_abm2_spd[[hwycov_id]:[speed_ev]],3,FALSE)</f>
        <v>46</v>
      </c>
      <c r="Q224">
        <f>VLOOKUP(Table_sql2014a8.sandag.org_ws_FreewaySpeed[[#This Row],[LinkID]],Table_socioeca8.sandag.org_abm2_spd[[hwycov_id]:[speed_ev]],4,FALSE)</f>
        <v>56</v>
      </c>
      <c r="R224">
        <f>VLOOKUP(Table_sql2014a8.sandag.org_ws_FreewaySpeed[[#This Row],[LinkID]],Table_socioeca8.sandag.org_abm2_spd[[hwycov_id]:[speed_ev]],5,FALSE)</f>
        <v>56</v>
      </c>
      <c r="S224">
        <f>VLOOKUP(Table_sql2014a8.sandag.org_ws_FreewaySpeed[[#This Row],[LinkID]],Table_socioeca8.sandag.org_abm2_spd[[hwycov_id]:[speed_ev]],6,FALSE)</f>
        <v>58</v>
      </c>
    </row>
    <row r="225" spans="5:19" x14ac:dyDescent="0.25">
      <c r="E225">
        <f t="shared" si="3"/>
        <v>376</v>
      </c>
      <c r="F225">
        <v>7216</v>
      </c>
      <c r="G225">
        <f>IFERROR(VLOOKUP(Table_socioeca8.sandag.org_abm2_spd[[#This Row],[hwycov_id]],[1]hwy_speed!$B$2:$G$1648,2,FALSE),0)</f>
        <v>57</v>
      </c>
      <c r="H225">
        <f>IFERROR(VLOOKUP(Table_socioeca8.sandag.org_abm2_spd[[#This Row],[hwycov_id]],[1]hwy_speed!$B$2:$G$1648,3,FALSE),0)</f>
        <v>51</v>
      </c>
      <c r="I225">
        <f>IFERROR(VLOOKUP(Table_socioeca8.sandag.org_abm2_spd[[#This Row],[hwycov_id]],[1]hwy_speed!$B$2:$G$1648,4,FALSE),0)</f>
        <v>57</v>
      </c>
      <c r="J225">
        <f>IFERROR(VLOOKUP(Table_socioeca8.sandag.org_abm2_spd[[#This Row],[hwycov_id]],[1]hwy_speed!$B$2:$G$1648,5,FALSE),0)</f>
        <v>56</v>
      </c>
      <c r="K225">
        <f>IFERROR(VLOOKUP(Table_socioeca8.sandag.org_abm2_spd[[#This Row],[hwycov_id]],[1]hwy_speed!$B$2:$G$1648,6,FALSE),0)</f>
        <v>57</v>
      </c>
      <c r="M225">
        <f>Table_socioeca8.sandag.org_abm2_spd[[#This Row],[scenario_id]]</f>
        <v>376</v>
      </c>
      <c r="N225" s="7">
        <v>14419</v>
      </c>
      <c r="O225">
        <f>VLOOKUP(Table_sql2014a8.sandag.org_ws_FreewaySpeed[[#This Row],[LinkID]],Table_socioeca8.sandag.org_abm2_spd[[hwycov_id]:[speed_ev]],2,FALSE)</f>
        <v>58</v>
      </c>
      <c r="P225">
        <f>VLOOKUP(Table_sql2014a8.sandag.org_ws_FreewaySpeed[[#This Row],[LinkID]],Table_socioeca8.sandag.org_abm2_spd[[hwycov_id]:[speed_ev]],3,FALSE)</f>
        <v>44</v>
      </c>
      <c r="Q225">
        <f>VLOOKUP(Table_sql2014a8.sandag.org_ws_FreewaySpeed[[#This Row],[LinkID]],Table_socioeca8.sandag.org_abm2_spd[[hwycov_id]:[speed_ev]],4,FALSE)</f>
        <v>54</v>
      </c>
      <c r="R225">
        <f>VLOOKUP(Table_sql2014a8.sandag.org_ws_FreewaySpeed[[#This Row],[LinkID]],Table_socioeca8.sandag.org_abm2_spd[[hwycov_id]:[speed_ev]],5,FALSE)</f>
        <v>55</v>
      </c>
      <c r="S225">
        <f>VLOOKUP(Table_sql2014a8.sandag.org_ws_FreewaySpeed[[#This Row],[LinkID]],Table_socioeca8.sandag.org_abm2_spd[[hwycov_id]:[speed_ev]],6,FALSE)</f>
        <v>58</v>
      </c>
    </row>
    <row r="226" spans="5:19" x14ac:dyDescent="0.25">
      <c r="E226">
        <f t="shared" si="3"/>
        <v>376</v>
      </c>
      <c r="F226">
        <v>7222</v>
      </c>
      <c r="G226">
        <f>IFERROR(VLOOKUP(Table_socioeca8.sandag.org_abm2_spd[[#This Row],[hwycov_id]],[1]hwy_speed!$B$2:$G$1648,2,FALSE),0)</f>
        <v>58</v>
      </c>
      <c r="H226">
        <f>IFERROR(VLOOKUP(Table_socioeca8.sandag.org_abm2_spd[[#This Row],[hwycov_id]],[1]hwy_speed!$B$2:$G$1648,3,FALSE),0)</f>
        <v>54</v>
      </c>
      <c r="I226">
        <f>IFERROR(VLOOKUP(Table_socioeca8.sandag.org_abm2_spd[[#This Row],[hwycov_id]],[1]hwy_speed!$B$2:$G$1648,4,FALSE),0)</f>
        <v>58</v>
      </c>
      <c r="J226">
        <f>IFERROR(VLOOKUP(Table_socioeca8.sandag.org_abm2_spd[[#This Row],[hwycov_id]],[1]hwy_speed!$B$2:$G$1648,5,FALSE),0)</f>
        <v>57</v>
      </c>
      <c r="K226">
        <f>IFERROR(VLOOKUP(Table_socioeca8.sandag.org_abm2_spd[[#This Row],[hwycov_id]],[1]hwy_speed!$B$2:$G$1648,6,FALSE),0)</f>
        <v>58</v>
      </c>
      <c r="M226">
        <f>Table_socioeca8.sandag.org_abm2_spd[[#This Row],[scenario_id]]</f>
        <v>376</v>
      </c>
      <c r="N226" s="7">
        <v>14637</v>
      </c>
      <c r="O226">
        <f>VLOOKUP(Table_sql2014a8.sandag.org_ws_FreewaySpeed[[#This Row],[LinkID]],Table_socioeca8.sandag.org_abm2_spd[[hwycov_id]:[speed_ev]],2,FALSE)</f>
        <v>57</v>
      </c>
      <c r="P226">
        <f>VLOOKUP(Table_sql2014a8.sandag.org_ws_FreewaySpeed[[#This Row],[LinkID]],Table_socioeca8.sandag.org_abm2_spd[[hwycov_id]:[speed_ev]],3,FALSE)</f>
        <v>49</v>
      </c>
      <c r="Q226">
        <f>VLOOKUP(Table_sql2014a8.sandag.org_ws_FreewaySpeed[[#This Row],[LinkID]],Table_socioeca8.sandag.org_abm2_spd[[hwycov_id]:[speed_ev]],4,FALSE)</f>
        <v>56</v>
      </c>
      <c r="R226">
        <f>VLOOKUP(Table_sql2014a8.sandag.org_ws_FreewaySpeed[[#This Row],[LinkID]],Table_socioeca8.sandag.org_abm2_spd[[hwycov_id]:[speed_ev]],5,FALSE)</f>
        <v>57</v>
      </c>
      <c r="S226">
        <f>VLOOKUP(Table_sql2014a8.sandag.org_ws_FreewaySpeed[[#This Row],[LinkID]],Table_socioeca8.sandag.org_abm2_spd[[hwycov_id]:[speed_ev]],6,FALSE)</f>
        <v>58</v>
      </c>
    </row>
    <row r="227" spans="5:19" x14ac:dyDescent="0.25">
      <c r="E227">
        <f t="shared" si="3"/>
        <v>376</v>
      </c>
      <c r="F227">
        <v>7223</v>
      </c>
      <c r="G227">
        <f>IFERROR(VLOOKUP(Table_socioeca8.sandag.org_abm2_spd[[#This Row],[hwycov_id]],[1]hwy_speed!$B$2:$G$1648,2,FALSE),0)</f>
        <v>58</v>
      </c>
      <c r="H227">
        <f>IFERROR(VLOOKUP(Table_socioeca8.sandag.org_abm2_spd[[#This Row],[hwycov_id]],[1]hwy_speed!$B$2:$G$1648,3,FALSE),0)</f>
        <v>57</v>
      </c>
      <c r="I227">
        <f>IFERROR(VLOOKUP(Table_socioeca8.sandag.org_abm2_spd[[#This Row],[hwycov_id]],[1]hwy_speed!$B$2:$G$1648,4,FALSE),0)</f>
        <v>58</v>
      </c>
      <c r="J227">
        <f>IFERROR(VLOOKUP(Table_socioeca8.sandag.org_abm2_spd[[#This Row],[hwycov_id]],[1]hwy_speed!$B$2:$G$1648,5,FALSE),0)</f>
        <v>56</v>
      </c>
      <c r="K227">
        <f>IFERROR(VLOOKUP(Table_socioeca8.sandag.org_abm2_spd[[#This Row],[hwycov_id]],[1]hwy_speed!$B$2:$G$1648,6,FALSE),0)</f>
        <v>58</v>
      </c>
      <c r="M227">
        <f>Table_socioeca8.sandag.org_abm2_spd[[#This Row],[scenario_id]]</f>
        <v>376</v>
      </c>
      <c r="N227" s="7">
        <v>14639</v>
      </c>
      <c r="O227">
        <f>VLOOKUP(Table_sql2014a8.sandag.org_ws_FreewaySpeed[[#This Row],[LinkID]],Table_socioeca8.sandag.org_abm2_spd[[hwycov_id]:[speed_ev]],2,FALSE)</f>
        <v>58</v>
      </c>
      <c r="P227">
        <f>VLOOKUP(Table_sql2014a8.sandag.org_ws_FreewaySpeed[[#This Row],[LinkID]],Table_socioeca8.sandag.org_abm2_spd[[hwycov_id]:[speed_ev]],3,FALSE)</f>
        <v>57</v>
      </c>
      <c r="Q227">
        <f>VLOOKUP(Table_sql2014a8.sandag.org_ws_FreewaySpeed[[#This Row],[LinkID]],Table_socioeca8.sandag.org_abm2_spd[[hwycov_id]:[speed_ev]],4,FALSE)</f>
        <v>56</v>
      </c>
      <c r="R227">
        <f>VLOOKUP(Table_sql2014a8.sandag.org_ws_FreewaySpeed[[#This Row],[LinkID]],Table_socioeca8.sandag.org_abm2_spd[[hwycov_id]:[speed_ev]],5,FALSE)</f>
        <v>44</v>
      </c>
      <c r="S227">
        <f>VLOOKUP(Table_sql2014a8.sandag.org_ws_FreewaySpeed[[#This Row],[LinkID]],Table_socioeca8.sandag.org_abm2_spd[[hwycov_id]:[speed_ev]],6,FALSE)</f>
        <v>58</v>
      </c>
    </row>
    <row r="228" spans="5:19" x14ac:dyDescent="0.25">
      <c r="E228">
        <f t="shared" si="3"/>
        <v>376</v>
      </c>
      <c r="F228">
        <v>7258</v>
      </c>
      <c r="G228">
        <f>IFERROR(VLOOKUP(Table_socioeca8.sandag.org_abm2_spd[[#This Row],[hwycov_id]],[1]hwy_speed!$B$2:$G$1648,2,FALSE),0)</f>
        <v>58</v>
      </c>
      <c r="H228">
        <f>IFERROR(VLOOKUP(Table_socioeca8.sandag.org_abm2_spd[[#This Row],[hwycov_id]],[1]hwy_speed!$B$2:$G$1648,3,FALSE),0)</f>
        <v>56</v>
      </c>
      <c r="I228">
        <f>IFERROR(VLOOKUP(Table_socioeca8.sandag.org_abm2_spd[[#This Row],[hwycov_id]],[1]hwy_speed!$B$2:$G$1648,4,FALSE),0)</f>
        <v>57</v>
      </c>
      <c r="J228">
        <f>IFERROR(VLOOKUP(Table_socioeca8.sandag.org_abm2_spd[[#This Row],[hwycov_id]],[1]hwy_speed!$B$2:$G$1648,5,FALSE),0)</f>
        <v>55</v>
      </c>
      <c r="K228">
        <f>IFERROR(VLOOKUP(Table_socioeca8.sandag.org_abm2_spd[[#This Row],[hwycov_id]],[1]hwy_speed!$B$2:$G$1648,6,FALSE),0)</f>
        <v>58</v>
      </c>
      <c r="M228">
        <f>Table_socioeca8.sandag.org_abm2_spd[[#This Row],[scenario_id]]</f>
        <v>376</v>
      </c>
      <c r="N228" s="7">
        <v>14647</v>
      </c>
      <c r="O228">
        <f>VLOOKUP(Table_sql2014a8.sandag.org_ws_FreewaySpeed[[#This Row],[LinkID]],Table_socioeca8.sandag.org_abm2_spd[[hwycov_id]:[speed_ev]],2,FALSE)</f>
        <v>58</v>
      </c>
      <c r="P228">
        <f>VLOOKUP(Table_sql2014a8.sandag.org_ws_FreewaySpeed[[#This Row],[LinkID]],Table_socioeca8.sandag.org_abm2_spd[[hwycov_id]:[speed_ev]],3,FALSE)</f>
        <v>56</v>
      </c>
      <c r="Q228">
        <f>VLOOKUP(Table_sql2014a8.sandag.org_ws_FreewaySpeed[[#This Row],[LinkID]],Table_socioeca8.sandag.org_abm2_spd[[hwycov_id]:[speed_ev]],4,FALSE)</f>
        <v>56</v>
      </c>
      <c r="R228">
        <f>VLOOKUP(Table_sql2014a8.sandag.org_ws_FreewaySpeed[[#This Row],[LinkID]],Table_socioeca8.sandag.org_abm2_spd[[hwycov_id]:[speed_ev]],5,FALSE)</f>
        <v>45</v>
      </c>
      <c r="S228">
        <f>VLOOKUP(Table_sql2014a8.sandag.org_ws_FreewaySpeed[[#This Row],[LinkID]],Table_socioeca8.sandag.org_abm2_spd[[hwycov_id]:[speed_ev]],6,FALSE)</f>
        <v>58</v>
      </c>
    </row>
    <row r="229" spans="5:19" x14ac:dyDescent="0.25">
      <c r="E229">
        <f t="shared" si="3"/>
        <v>376</v>
      </c>
      <c r="F229">
        <v>7259</v>
      </c>
      <c r="G229">
        <f>IFERROR(VLOOKUP(Table_socioeca8.sandag.org_abm2_spd[[#This Row],[hwycov_id]],[1]hwy_speed!$B$2:$G$1648,2,FALSE),0)</f>
        <v>58</v>
      </c>
      <c r="H229">
        <f>IFERROR(VLOOKUP(Table_socioeca8.sandag.org_abm2_spd[[#This Row],[hwycov_id]],[1]hwy_speed!$B$2:$G$1648,3,FALSE),0)</f>
        <v>57</v>
      </c>
      <c r="I229">
        <f>IFERROR(VLOOKUP(Table_socioeca8.sandag.org_abm2_spd[[#This Row],[hwycov_id]],[1]hwy_speed!$B$2:$G$1648,4,FALSE),0)</f>
        <v>58</v>
      </c>
      <c r="J229">
        <f>IFERROR(VLOOKUP(Table_socioeca8.sandag.org_abm2_spd[[#This Row],[hwycov_id]],[1]hwy_speed!$B$2:$G$1648,5,FALSE),0)</f>
        <v>57</v>
      </c>
      <c r="K229">
        <f>IFERROR(VLOOKUP(Table_socioeca8.sandag.org_abm2_spd[[#This Row],[hwycov_id]],[1]hwy_speed!$B$2:$G$1648,6,FALSE),0)</f>
        <v>58</v>
      </c>
      <c r="M229">
        <f>Table_socioeca8.sandag.org_abm2_spd[[#This Row],[scenario_id]]</f>
        <v>376</v>
      </c>
      <c r="N229" s="7">
        <v>14650</v>
      </c>
      <c r="O229">
        <f>VLOOKUP(Table_sql2014a8.sandag.org_ws_FreewaySpeed[[#This Row],[LinkID]],Table_socioeca8.sandag.org_abm2_spd[[hwycov_id]:[speed_ev]],2,FALSE)</f>
        <v>58</v>
      </c>
      <c r="P229">
        <f>VLOOKUP(Table_sql2014a8.sandag.org_ws_FreewaySpeed[[#This Row],[LinkID]],Table_socioeca8.sandag.org_abm2_spd[[hwycov_id]:[speed_ev]],3,FALSE)</f>
        <v>57</v>
      </c>
      <c r="Q229">
        <f>VLOOKUP(Table_sql2014a8.sandag.org_ws_FreewaySpeed[[#This Row],[LinkID]],Table_socioeca8.sandag.org_abm2_spd[[hwycov_id]:[speed_ev]],4,FALSE)</f>
        <v>57</v>
      </c>
      <c r="R229">
        <f>VLOOKUP(Table_sql2014a8.sandag.org_ws_FreewaySpeed[[#This Row],[LinkID]],Table_socioeca8.sandag.org_abm2_spd[[hwycov_id]:[speed_ev]],5,FALSE)</f>
        <v>48</v>
      </c>
      <c r="S229">
        <f>VLOOKUP(Table_sql2014a8.sandag.org_ws_FreewaySpeed[[#This Row],[LinkID]],Table_socioeca8.sandag.org_abm2_spd[[hwycov_id]:[speed_ev]],6,FALSE)</f>
        <v>58</v>
      </c>
    </row>
    <row r="230" spans="5:19" x14ac:dyDescent="0.25">
      <c r="E230">
        <f t="shared" si="3"/>
        <v>376</v>
      </c>
      <c r="F230">
        <v>7260</v>
      </c>
      <c r="G230">
        <f>IFERROR(VLOOKUP(Table_socioeca8.sandag.org_abm2_spd[[#This Row],[hwycov_id]],[1]hwy_speed!$B$2:$G$1648,2,FALSE),0)</f>
        <v>57</v>
      </c>
      <c r="H230">
        <f>IFERROR(VLOOKUP(Table_socioeca8.sandag.org_abm2_spd[[#This Row],[hwycov_id]],[1]hwy_speed!$B$2:$G$1648,3,FALSE),0)</f>
        <v>57</v>
      </c>
      <c r="I230">
        <f>IFERROR(VLOOKUP(Table_socioeca8.sandag.org_abm2_spd[[#This Row],[hwycov_id]],[1]hwy_speed!$B$2:$G$1648,4,FALSE),0)</f>
        <v>57</v>
      </c>
      <c r="J230">
        <f>IFERROR(VLOOKUP(Table_socioeca8.sandag.org_abm2_spd[[#This Row],[hwycov_id]],[1]hwy_speed!$B$2:$G$1648,5,FALSE),0)</f>
        <v>57</v>
      </c>
      <c r="K230">
        <f>IFERROR(VLOOKUP(Table_socioeca8.sandag.org_abm2_spd[[#This Row],[hwycov_id]],[1]hwy_speed!$B$2:$G$1648,6,FALSE),0)</f>
        <v>57</v>
      </c>
      <c r="M230">
        <f>Table_socioeca8.sandag.org_abm2_spd[[#This Row],[scenario_id]]</f>
        <v>376</v>
      </c>
      <c r="N230" s="7">
        <v>14660</v>
      </c>
      <c r="O230">
        <f>VLOOKUP(Table_sql2014a8.sandag.org_ws_FreewaySpeed[[#This Row],[LinkID]],Table_socioeca8.sandag.org_abm2_spd[[hwycov_id]:[speed_ev]],2,FALSE)</f>
        <v>57</v>
      </c>
      <c r="P230">
        <f>VLOOKUP(Table_sql2014a8.sandag.org_ws_FreewaySpeed[[#This Row],[LinkID]],Table_socioeca8.sandag.org_abm2_spd[[hwycov_id]:[speed_ev]],3,FALSE)</f>
        <v>45</v>
      </c>
      <c r="Q230">
        <f>VLOOKUP(Table_sql2014a8.sandag.org_ws_FreewaySpeed[[#This Row],[LinkID]],Table_socioeca8.sandag.org_abm2_spd[[hwycov_id]:[speed_ev]],4,FALSE)</f>
        <v>55</v>
      </c>
      <c r="R230">
        <f>VLOOKUP(Table_sql2014a8.sandag.org_ws_FreewaySpeed[[#This Row],[LinkID]],Table_socioeca8.sandag.org_abm2_spd[[hwycov_id]:[speed_ev]],5,FALSE)</f>
        <v>57</v>
      </c>
      <c r="S230">
        <f>VLOOKUP(Table_sql2014a8.sandag.org_ws_FreewaySpeed[[#This Row],[LinkID]],Table_socioeca8.sandag.org_abm2_spd[[hwycov_id]:[speed_ev]],6,FALSE)</f>
        <v>58</v>
      </c>
    </row>
    <row r="231" spans="5:19" x14ac:dyDescent="0.25">
      <c r="E231">
        <f t="shared" si="3"/>
        <v>376</v>
      </c>
      <c r="F231">
        <v>7303</v>
      </c>
      <c r="G231">
        <f>IFERROR(VLOOKUP(Table_socioeca8.sandag.org_abm2_spd[[#This Row],[hwycov_id]],[1]hwy_speed!$B$2:$G$1648,2,FALSE),0)</f>
        <v>57</v>
      </c>
      <c r="H231">
        <f>IFERROR(VLOOKUP(Table_socioeca8.sandag.org_abm2_spd[[#This Row],[hwycov_id]],[1]hwy_speed!$B$2:$G$1648,3,FALSE),0)</f>
        <v>57</v>
      </c>
      <c r="I231">
        <f>IFERROR(VLOOKUP(Table_socioeca8.sandag.org_abm2_spd[[#This Row],[hwycov_id]],[1]hwy_speed!$B$2:$G$1648,4,FALSE),0)</f>
        <v>57</v>
      </c>
      <c r="J231">
        <f>IFERROR(VLOOKUP(Table_socioeca8.sandag.org_abm2_spd[[#This Row],[hwycov_id]],[1]hwy_speed!$B$2:$G$1648,5,FALSE),0)</f>
        <v>57</v>
      </c>
      <c r="K231">
        <f>IFERROR(VLOOKUP(Table_socioeca8.sandag.org_abm2_spd[[#This Row],[hwycov_id]],[1]hwy_speed!$B$2:$G$1648,6,FALSE),0)</f>
        <v>57</v>
      </c>
      <c r="M231">
        <f>Table_socioeca8.sandag.org_abm2_spd[[#This Row],[scenario_id]]</f>
        <v>376</v>
      </c>
      <c r="N231" s="7">
        <v>14666</v>
      </c>
      <c r="O231">
        <f>VLOOKUP(Table_sql2014a8.sandag.org_ws_FreewaySpeed[[#This Row],[LinkID]],Table_socioeca8.sandag.org_abm2_spd[[hwycov_id]:[speed_ev]],2,FALSE)</f>
        <v>57</v>
      </c>
      <c r="P231">
        <f>VLOOKUP(Table_sql2014a8.sandag.org_ws_FreewaySpeed[[#This Row],[LinkID]],Table_socioeca8.sandag.org_abm2_spd[[hwycov_id]:[speed_ev]],3,FALSE)</f>
        <v>42</v>
      </c>
      <c r="Q231">
        <f>VLOOKUP(Table_sql2014a8.sandag.org_ws_FreewaySpeed[[#This Row],[LinkID]],Table_socioeca8.sandag.org_abm2_spd[[hwycov_id]:[speed_ev]],4,FALSE)</f>
        <v>53</v>
      </c>
      <c r="R231">
        <f>VLOOKUP(Table_sql2014a8.sandag.org_ws_FreewaySpeed[[#This Row],[LinkID]],Table_socioeca8.sandag.org_abm2_spd[[hwycov_id]:[speed_ev]],5,FALSE)</f>
        <v>56</v>
      </c>
      <c r="S231">
        <f>VLOOKUP(Table_sql2014a8.sandag.org_ws_FreewaySpeed[[#This Row],[LinkID]],Table_socioeca8.sandag.org_abm2_spd[[hwycov_id]:[speed_ev]],6,FALSE)</f>
        <v>58</v>
      </c>
    </row>
    <row r="232" spans="5:19" x14ac:dyDescent="0.25">
      <c r="E232">
        <f t="shared" si="3"/>
        <v>376</v>
      </c>
      <c r="F232">
        <v>7310</v>
      </c>
      <c r="G232">
        <f>IFERROR(VLOOKUP(Table_socioeca8.sandag.org_abm2_spd[[#This Row],[hwycov_id]],[1]hwy_speed!$B$2:$G$1648,2,FALSE),0)</f>
        <v>57</v>
      </c>
      <c r="H232">
        <f>IFERROR(VLOOKUP(Table_socioeca8.sandag.org_abm2_spd[[#This Row],[hwycov_id]],[1]hwy_speed!$B$2:$G$1648,3,FALSE),0)</f>
        <v>57</v>
      </c>
      <c r="I232">
        <f>IFERROR(VLOOKUP(Table_socioeca8.sandag.org_abm2_spd[[#This Row],[hwycov_id]],[1]hwy_speed!$B$2:$G$1648,4,FALSE),0)</f>
        <v>57</v>
      </c>
      <c r="J232">
        <f>IFERROR(VLOOKUP(Table_socioeca8.sandag.org_abm2_spd[[#This Row],[hwycov_id]],[1]hwy_speed!$B$2:$G$1648,5,FALSE),0)</f>
        <v>57</v>
      </c>
      <c r="K232">
        <f>IFERROR(VLOOKUP(Table_socioeca8.sandag.org_abm2_spd[[#This Row],[hwycov_id]],[1]hwy_speed!$B$2:$G$1648,6,FALSE),0)</f>
        <v>57</v>
      </c>
      <c r="M232">
        <f>Table_socioeca8.sandag.org_abm2_spd[[#This Row],[scenario_id]]</f>
        <v>376</v>
      </c>
      <c r="N232" s="7">
        <v>15010</v>
      </c>
      <c r="O232">
        <f>VLOOKUP(Table_sql2014a8.sandag.org_ws_FreewaySpeed[[#This Row],[LinkID]],Table_socioeca8.sandag.org_abm2_spd[[hwycov_id]:[speed_ev]],2,FALSE)</f>
        <v>62</v>
      </c>
      <c r="P232">
        <f>VLOOKUP(Table_sql2014a8.sandag.org_ws_FreewaySpeed[[#This Row],[LinkID]],Table_socioeca8.sandag.org_abm2_spd[[hwycov_id]:[speed_ev]],3,FALSE)</f>
        <v>44</v>
      </c>
      <c r="Q232">
        <f>VLOOKUP(Table_sql2014a8.sandag.org_ws_FreewaySpeed[[#This Row],[LinkID]],Table_socioeca8.sandag.org_abm2_spd[[hwycov_id]:[speed_ev]],4,FALSE)</f>
        <v>55</v>
      </c>
      <c r="R232">
        <f>VLOOKUP(Table_sql2014a8.sandag.org_ws_FreewaySpeed[[#This Row],[LinkID]],Table_socioeca8.sandag.org_abm2_spd[[hwycov_id]:[speed_ev]],5,FALSE)</f>
        <v>55</v>
      </c>
      <c r="S232">
        <f>VLOOKUP(Table_sql2014a8.sandag.org_ws_FreewaySpeed[[#This Row],[LinkID]],Table_socioeca8.sandag.org_abm2_spd[[hwycov_id]:[speed_ev]],6,FALSE)</f>
        <v>62</v>
      </c>
    </row>
    <row r="233" spans="5:19" x14ac:dyDescent="0.25">
      <c r="E233">
        <f t="shared" si="3"/>
        <v>376</v>
      </c>
      <c r="F233">
        <v>7373</v>
      </c>
      <c r="G233">
        <f>IFERROR(VLOOKUP(Table_socioeca8.sandag.org_abm2_spd[[#This Row],[hwycov_id]],[1]hwy_speed!$B$2:$G$1648,2,FALSE),0)</f>
        <v>53</v>
      </c>
      <c r="H233">
        <f>IFERROR(VLOOKUP(Table_socioeca8.sandag.org_abm2_spd[[#This Row],[hwycov_id]],[1]hwy_speed!$B$2:$G$1648,3,FALSE),0)</f>
        <v>43</v>
      </c>
      <c r="I233">
        <f>IFERROR(VLOOKUP(Table_socioeca8.sandag.org_abm2_spd[[#This Row],[hwycov_id]],[1]hwy_speed!$B$2:$G$1648,4,FALSE),0)</f>
        <v>49</v>
      </c>
      <c r="J233">
        <f>IFERROR(VLOOKUP(Table_socioeca8.sandag.org_abm2_spd[[#This Row],[hwycov_id]],[1]hwy_speed!$B$2:$G$1648,5,FALSE),0)</f>
        <v>45</v>
      </c>
      <c r="K233">
        <f>IFERROR(VLOOKUP(Table_socioeca8.sandag.org_abm2_spd[[#This Row],[hwycov_id]],[1]hwy_speed!$B$2:$G$1648,6,FALSE),0)</f>
        <v>53</v>
      </c>
      <c r="M233">
        <f>Table_socioeca8.sandag.org_abm2_spd[[#This Row],[scenario_id]]</f>
        <v>376</v>
      </c>
      <c r="N233" s="7">
        <v>15020</v>
      </c>
      <c r="O233">
        <f>VLOOKUP(Table_sql2014a8.sandag.org_ws_FreewaySpeed[[#This Row],[LinkID]],Table_socioeca8.sandag.org_abm2_spd[[hwycov_id]:[speed_ev]],2,FALSE)</f>
        <v>62</v>
      </c>
      <c r="P233">
        <f>VLOOKUP(Table_sql2014a8.sandag.org_ws_FreewaySpeed[[#This Row],[LinkID]],Table_socioeca8.sandag.org_abm2_spd[[hwycov_id]:[speed_ev]],3,FALSE)</f>
        <v>47</v>
      </c>
      <c r="Q233">
        <f>VLOOKUP(Table_sql2014a8.sandag.org_ws_FreewaySpeed[[#This Row],[LinkID]],Table_socioeca8.sandag.org_abm2_spd[[hwycov_id]:[speed_ev]],4,FALSE)</f>
        <v>58</v>
      </c>
      <c r="R233">
        <f>VLOOKUP(Table_sql2014a8.sandag.org_ws_FreewaySpeed[[#This Row],[LinkID]],Table_socioeca8.sandag.org_abm2_spd[[hwycov_id]:[speed_ev]],5,FALSE)</f>
        <v>57</v>
      </c>
      <c r="S233">
        <f>VLOOKUP(Table_sql2014a8.sandag.org_ws_FreewaySpeed[[#This Row],[LinkID]],Table_socioeca8.sandag.org_abm2_spd[[hwycov_id]:[speed_ev]],6,FALSE)</f>
        <v>62</v>
      </c>
    </row>
    <row r="234" spans="5:19" x14ac:dyDescent="0.25">
      <c r="E234">
        <f t="shared" si="3"/>
        <v>376</v>
      </c>
      <c r="F234">
        <v>7374</v>
      </c>
      <c r="G234">
        <f>IFERROR(VLOOKUP(Table_socioeca8.sandag.org_abm2_spd[[#This Row],[hwycov_id]],[1]hwy_speed!$B$2:$G$1648,2,FALSE),0)</f>
        <v>62</v>
      </c>
      <c r="H234">
        <f>IFERROR(VLOOKUP(Table_socioeca8.sandag.org_abm2_spd[[#This Row],[hwycov_id]],[1]hwy_speed!$B$2:$G$1648,3,FALSE),0)</f>
        <v>54</v>
      </c>
      <c r="I234">
        <f>IFERROR(VLOOKUP(Table_socioeca8.sandag.org_abm2_spd[[#This Row],[hwycov_id]],[1]hwy_speed!$B$2:$G$1648,4,FALSE),0)</f>
        <v>61</v>
      </c>
      <c r="J234">
        <f>IFERROR(VLOOKUP(Table_socioeca8.sandag.org_abm2_spd[[#This Row],[hwycov_id]],[1]hwy_speed!$B$2:$G$1648,5,FALSE),0)</f>
        <v>62</v>
      </c>
      <c r="K234">
        <f>IFERROR(VLOOKUP(Table_socioeca8.sandag.org_abm2_spd[[#This Row],[hwycov_id]],[1]hwy_speed!$B$2:$G$1648,6,FALSE),0)</f>
        <v>63</v>
      </c>
      <c r="M234">
        <f>Table_socioeca8.sandag.org_abm2_spd[[#This Row],[scenario_id]]</f>
        <v>376</v>
      </c>
      <c r="N234" s="7">
        <v>15035</v>
      </c>
      <c r="O234">
        <f>VLOOKUP(Table_sql2014a8.sandag.org_ws_FreewaySpeed[[#This Row],[LinkID]],Table_socioeca8.sandag.org_abm2_spd[[hwycov_id]:[speed_ev]],2,FALSE)</f>
        <v>58</v>
      </c>
      <c r="P234">
        <f>VLOOKUP(Table_sql2014a8.sandag.org_ws_FreewaySpeed[[#This Row],[LinkID]],Table_socioeca8.sandag.org_abm2_spd[[hwycov_id]:[speed_ev]],3,FALSE)</f>
        <v>49</v>
      </c>
      <c r="Q234">
        <f>VLOOKUP(Table_sql2014a8.sandag.org_ws_FreewaySpeed[[#This Row],[LinkID]],Table_socioeca8.sandag.org_abm2_spd[[hwycov_id]:[speed_ev]],4,FALSE)</f>
        <v>57</v>
      </c>
      <c r="R234">
        <f>VLOOKUP(Table_sql2014a8.sandag.org_ws_FreewaySpeed[[#This Row],[LinkID]],Table_socioeca8.sandag.org_abm2_spd[[hwycov_id]:[speed_ev]],5,FALSE)</f>
        <v>44</v>
      </c>
      <c r="S234">
        <f>VLOOKUP(Table_sql2014a8.sandag.org_ws_FreewaySpeed[[#This Row],[LinkID]],Table_socioeca8.sandag.org_abm2_spd[[hwycov_id]:[speed_ev]],6,FALSE)</f>
        <v>58</v>
      </c>
    </row>
    <row r="235" spans="5:19" x14ac:dyDescent="0.25">
      <c r="E235">
        <f t="shared" si="3"/>
        <v>376</v>
      </c>
      <c r="F235">
        <v>7375</v>
      </c>
      <c r="G235">
        <f>IFERROR(VLOOKUP(Table_socioeca8.sandag.org_abm2_spd[[#This Row],[hwycov_id]],[1]hwy_speed!$B$2:$G$1648,2,FALSE),0)</f>
        <v>58</v>
      </c>
      <c r="H235">
        <f>IFERROR(VLOOKUP(Table_socioeca8.sandag.org_abm2_spd[[#This Row],[hwycov_id]],[1]hwy_speed!$B$2:$G$1648,3,FALSE),0)</f>
        <v>57</v>
      </c>
      <c r="I235">
        <f>IFERROR(VLOOKUP(Table_socioeca8.sandag.org_abm2_spd[[#This Row],[hwycov_id]],[1]hwy_speed!$B$2:$G$1648,4,FALSE),0)</f>
        <v>57</v>
      </c>
      <c r="J235">
        <f>IFERROR(VLOOKUP(Table_socioeca8.sandag.org_abm2_spd[[#This Row],[hwycov_id]],[1]hwy_speed!$B$2:$G$1648,5,FALSE),0)</f>
        <v>42</v>
      </c>
      <c r="K235">
        <f>IFERROR(VLOOKUP(Table_socioeca8.sandag.org_abm2_spd[[#This Row],[hwycov_id]],[1]hwy_speed!$B$2:$G$1648,6,FALSE),0)</f>
        <v>58</v>
      </c>
      <c r="M235">
        <f>Table_socioeca8.sandag.org_abm2_spd[[#This Row],[scenario_id]]</f>
        <v>376</v>
      </c>
      <c r="N235" s="7">
        <v>15036</v>
      </c>
      <c r="O235">
        <f>VLOOKUP(Table_sql2014a8.sandag.org_ws_FreewaySpeed[[#This Row],[LinkID]],Table_socioeca8.sandag.org_abm2_spd[[hwycov_id]:[speed_ev]],2,FALSE)</f>
        <v>62</v>
      </c>
      <c r="P235">
        <f>VLOOKUP(Table_sql2014a8.sandag.org_ws_FreewaySpeed[[#This Row],[LinkID]],Table_socioeca8.sandag.org_abm2_spd[[hwycov_id]:[speed_ev]],3,FALSE)</f>
        <v>47</v>
      </c>
      <c r="Q235">
        <f>VLOOKUP(Table_sql2014a8.sandag.org_ws_FreewaySpeed[[#This Row],[LinkID]],Table_socioeca8.sandag.org_abm2_spd[[hwycov_id]:[speed_ev]],4,FALSE)</f>
        <v>58</v>
      </c>
      <c r="R235">
        <f>VLOOKUP(Table_sql2014a8.sandag.org_ws_FreewaySpeed[[#This Row],[LinkID]],Table_socioeca8.sandag.org_abm2_spd[[hwycov_id]:[speed_ev]],5,FALSE)</f>
        <v>56</v>
      </c>
      <c r="S235">
        <f>VLOOKUP(Table_sql2014a8.sandag.org_ws_FreewaySpeed[[#This Row],[LinkID]],Table_socioeca8.sandag.org_abm2_spd[[hwycov_id]:[speed_ev]],6,FALSE)</f>
        <v>62</v>
      </c>
    </row>
    <row r="236" spans="5:19" x14ac:dyDescent="0.25">
      <c r="E236">
        <f t="shared" si="3"/>
        <v>376</v>
      </c>
      <c r="F236">
        <v>7376</v>
      </c>
      <c r="G236">
        <f>IFERROR(VLOOKUP(Table_socioeca8.sandag.org_abm2_spd[[#This Row],[hwycov_id]],[1]hwy_speed!$B$2:$G$1648,2,FALSE),0)</f>
        <v>57</v>
      </c>
      <c r="H236">
        <f>IFERROR(VLOOKUP(Table_socioeca8.sandag.org_abm2_spd[[#This Row],[hwycov_id]],[1]hwy_speed!$B$2:$G$1648,3,FALSE),0)</f>
        <v>56</v>
      </c>
      <c r="I236">
        <f>IFERROR(VLOOKUP(Table_socioeca8.sandag.org_abm2_spd[[#This Row],[hwycov_id]],[1]hwy_speed!$B$2:$G$1648,4,FALSE),0)</f>
        <v>56</v>
      </c>
      <c r="J236">
        <f>IFERROR(VLOOKUP(Table_socioeca8.sandag.org_abm2_spd[[#This Row],[hwycov_id]],[1]hwy_speed!$B$2:$G$1648,5,FALSE),0)</f>
        <v>51</v>
      </c>
      <c r="K236">
        <f>IFERROR(VLOOKUP(Table_socioeca8.sandag.org_abm2_spd[[#This Row],[hwycov_id]],[1]hwy_speed!$B$2:$G$1648,6,FALSE),0)</f>
        <v>57</v>
      </c>
      <c r="M236">
        <f>Table_socioeca8.sandag.org_abm2_spd[[#This Row],[scenario_id]]</f>
        <v>376</v>
      </c>
      <c r="N236" s="7">
        <v>15041</v>
      </c>
      <c r="O236">
        <f>VLOOKUP(Table_sql2014a8.sandag.org_ws_FreewaySpeed[[#This Row],[LinkID]],Table_socioeca8.sandag.org_abm2_spd[[hwycov_id]:[speed_ev]],2,FALSE)</f>
        <v>58</v>
      </c>
      <c r="P236">
        <f>VLOOKUP(Table_sql2014a8.sandag.org_ws_FreewaySpeed[[#This Row],[LinkID]],Table_socioeca8.sandag.org_abm2_spd[[hwycov_id]:[speed_ev]],3,FALSE)</f>
        <v>54</v>
      </c>
      <c r="Q236">
        <f>VLOOKUP(Table_sql2014a8.sandag.org_ws_FreewaySpeed[[#This Row],[LinkID]],Table_socioeca8.sandag.org_abm2_spd[[hwycov_id]:[speed_ev]],4,FALSE)</f>
        <v>58</v>
      </c>
      <c r="R236">
        <f>VLOOKUP(Table_sql2014a8.sandag.org_ws_FreewaySpeed[[#This Row],[LinkID]],Table_socioeca8.sandag.org_abm2_spd[[hwycov_id]:[speed_ev]],5,FALSE)</f>
        <v>52</v>
      </c>
      <c r="S236">
        <f>VLOOKUP(Table_sql2014a8.sandag.org_ws_FreewaySpeed[[#This Row],[LinkID]],Table_socioeca8.sandag.org_abm2_spd[[hwycov_id]:[speed_ev]],6,FALSE)</f>
        <v>58</v>
      </c>
    </row>
    <row r="237" spans="5:19" x14ac:dyDescent="0.25">
      <c r="E237">
        <f t="shared" si="3"/>
        <v>376</v>
      </c>
      <c r="F237">
        <v>7377</v>
      </c>
      <c r="G237">
        <f>IFERROR(VLOOKUP(Table_socioeca8.sandag.org_abm2_spd[[#This Row],[hwycov_id]],[1]hwy_speed!$B$2:$G$1648,2,FALSE),0)</f>
        <v>57</v>
      </c>
      <c r="H237">
        <f>IFERROR(VLOOKUP(Table_socioeca8.sandag.org_abm2_spd[[#This Row],[hwycov_id]],[1]hwy_speed!$B$2:$G$1648,3,FALSE),0)</f>
        <v>56</v>
      </c>
      <c r="I237">
        <f>IFERROR(VLOOKUP(Table_socioeca8.sandag.org_abm2_spd[[#This Row],[hwycov_id]],[1]hwy_speed!$B$2:$G$1648,4,FALSE),0)</f>
        <v>56</v>
      </c>
      <c r="J237">
        <f>IFERROR(VLOOKUP(Table_socioeca8.sandag.org_abm2_spd[[#This Row],[hwycov_id]],[1]hwy_speed!$B$2:$G$1648,5,FALSE),0)</f>
        <v>48</v>
      </c>
      <c r="K237">
        <f>IFERROR(VLOOKUP(Table_socioeca8.sandag.org_abm2_spd[[#This Row],[hwycov_id]],[1]hwy_speed!$B$2:$G$1648,6,FALSE),0)</f>
        <v>57</v>
      </c>
      <c r="M237">
        <f>Table_socioeca8.sandag.org_abm2_spd[[#This Row],[scenario_id]]</f>
        <v>376</v>
      </c>
      <c r="N237" s="7">
        <v>15082</v>
      </c>
      <c r="O237">
        <f>VLOOKUP(Table_sql2014a8.sandag.org_ws_FreewaySpeed[[#This Row],[LinkID]],Table_socioeca8.sandag.org_abm2_spd[[hwycov_id]:[speed_ev]],2,FALSE)</f>
        <v>53</v>
      </c>
      <c r="P237">
        <f>VLOOKUP(Table_sql2014a8.sandag.org_ws_FreewaySpeed[[#This Row],[LinkID]],Table_socioeca8.sandag.org_abm2_spd[[hwycov_id]:[speed_ev]],3,FALSE)</f>
        <v>37</v>
      </c>
      <c r="Q237">
        <f>VLOOKUP(Table_sql2014a8.sandag.org_ws_FreewaySpeed[[#This Row],[LinkID]],Table_socioeca8.sandag.org_abm2_spd[[hwycov_id]:[speed_ev]],4,FALSE)</f>
        <v>48</v>
      </c>
      <c r="R237">
        <f>VLOOKUP(Table_sql2014a8.sandag.org_ws_FreewaySpeed[[#This Row],[LinkID]],Table_socioeca8.sandag.org_abm2_spd[[hwycov_id]:[speed_ev]],5,FALSE)</f>
        <v>47</v>
      </c>
      <c r="S237">
        <f>VLOOKUP(Table_sql2014a8.sandag.org_ws_FreewaySpeed[[#This Row],[LinkID]],Table_socioeca8.sandag.org_abm2_spd[[hwycov_id]:[speed_ev]],6,FALSE)</f>
        <v>53</v>
      </c>
    </row>
    <row r="238" spans="5:19" x14ac:dyDescent="0.25">
      <c r="E238">
        <f t="shared" si="3"/>
        <v>376</v>
      </c>
      <c r="F238">
        <v>7380</v>
      </c>
      <c r="G238">
        <f>IFERROR(VLOOKUP(Table_socioeca8.sandag.org_abm2_spd[[#This Row],[hwycov_id]],[1]hwy_speed!$B$2:$G$1648,2,FALSE),0)</f>
        <v>57</v>
      </c>
      <c r="H238">
        <f>IFERROR(VLOOKUP(Table_socioeca8.sandag.org_abm2_spd[[#This Row],[hwycov_id]],[1]hwy_speed!$B$2:$G$1648,3,FALSE),0)</f>
        <v>57</v>
      </c>
      <c r="I238">
        <f>IFERROR(VLOOKUP(Table_socioeca8.sandag.org_abm2_spd[[#This Row],[hwycov_id]],[1]hwy_speed!$B$2:$G$1648,4,FALSE),0)</f>
        <v>57</v>
      </c>
      <c r="J238">
        <f>IFERROR(VLOOKUP(Table_socioeca8.sandag.org_abm2_spd[[#This Row],[hwycov_id]],[1]hwy_speed!$B$2:$G$1648,5,FALSE),0)</f>
        <v>45</v>
      </c>
      <c r="K238">
        <f>IFERROR(VLOOKUP(Table_socioeca8.sandag.org_abm2_spd[[#This Row],[hwycov_id]],[1]hwy_speed!$B$2:$G$1648,6,FALSE),0)</f>
        <v>57</v>
      </c>
      <c r="M238">
        <f>Table_socioeca8.sandag.org_abm2_spd[[#This Row],[scenario_id]]</f>
        <v>376</v>
      </c>
      <c r="N238" s="7">
        <v>15083</v>
      </c>
      <c r="O238">
        <f>VLOOKUP(Table_sql2014a8.sandag.org_ws_FreewaySpeed[[#This Row],[LinkID]],Table_socioeca8.sandag.org_abm2_spd[[hwycov_id]:[speed_ev]],2,FALSE)</f>
        <v>53</v>
      </c>
      <c r="P238">
        <f>VLOOKUP(Table_sql2014a8.sandag.org_ws_FreewaySpeed[[#This Row],[LinkID]],Table_socioeca8.sandag.org_abm2_spd[[hwycov_id]:[speed_ev]],3,FALSE)</f>
        <v>37</v>
      </c>
      <c r="Q238">
        <f>VLOOKUP(Table_sql2014a8.sandag.org_ws_FreewaySpeed[[#This Row],[LinkID]],Table_socioeca8.sandag.org_abm2_spd[[hwycov_id]:[speed_ev]],4,FALSE)</f>
        <v>42</v>
      </c>
      <c r="R238">
        <f>VLOOKUP(Table_sql2014a8.sandag.org_ws_FreewaySpeed[[#This Row],[LinkID]],Table_socioeca8.sandag.org_abm2_spd[[hwycov_id]:[speed_ev]],5,FALSE)</f>
        <v>31</v>
      </c>
      <c r="S238">
        <f>VLOOKUP(Table_sql2014a8.sandag.org_ws_FreewaySpeed[[#This Row],[LinkID]],Table_socioeca8.sandag.org_abm2_spd[[hwycov_id]:[speed_ev]],6,FALSE)</f>
        <v>53</v>
      </c>
    </row>
    <row r="239" spans="5:19" x14ac:dyDescent="0.25">
      <c r="E239">
        <f t="shared" si="3"/>
        <v>376</v>
      </c>
      <c r="F239">
        <v>7430</v>
      </c>
      <c r="G239">
        <f>IFERROR(VLOOKUP(Table_socioeca8.sandag.org_abm2_spd[[#This Row],[hwycov_id]],[1]hwy_speed!$B$2:$G$1648,2,FALSE),0)</f>
        <v>62</v>
      </c>
      <c r="H239">
        <f>IFERROR(VLOOKUP(Table_socioeca8.sandag.org_abm2_spd[[#This Row],[hwycov_id]],[1]hwy_speed!$B$2:$G$1648,3,FALSE),0)</f>
        <v>57</v>
      </c>
      <c r="I239">
        <f>IFERROR(VLOOKUP(Table_socioeca8.sandag.org_abm2_spd[[#This Row],[hwycov_id]],[1]hwy_speed!$B$2:$G$1648,4,FALSE),0)</f>
        <v>60</v>
      </c>
      <c r="J239">
        <f>IFERROR(VLOOKUP(Table_socioeca8.sandag.org_abm2_spd[[#This Row],[hwycov_id]],[1]hwy_speed!$B$2:$G$1648,5,FALSE),0)</f>
        <v>51</v>
      </c>
      <c r="K239">
        <f>IFERROR(VLOOKUP(Table_socioeca8.sandag.org_abm2_spd[[#This Row],[hwycov_id]],[1]hwy_speed!$B$2:$G$1648,6,FALSE),0)</f>
        <v>62</v>
      </c>
      <c r="M239">
        <f>Table_socioeca8.sandag.org_abm2_spd[[#This Row],[scenario_id]]</f>
        <v>376</v>
      </c>
      <c r="N239" s="7">
        <v>15188</v>
      </c>
      <c r="O239">
        <f>VLOOKUP(Table_sql2014a8.sandag.org_ws_FreewaySpeed[[#This Row],[LinkID]],Table_socioeca8.sandag.org_abm2_spd[[hwycov_id]:[speed_ev]],2,FALSE)</f>
        <v>57</v>
      </c>
      <c r="P239">
        <f>VLOOKUP(Table_sql2014a8.sandag.org_ws_FreewaySpeed[[#This Row],[LinkID]],Table_socioeca8.sandag.org_abm2_spd[[hwycov_id]:[speed_ev]],3,FALSE)</f>
        <v>53</v>
      </c>
      <c r="Q239">
        <f>VLOOKUP(Table_sql2014a8.sandag.org_ws_FreewaySpeed[[#This Row],[LinkID]],Table_socioeca8.sandag.org_abm2_spd[[hwycov_id]:[speed_ev]],4,FALSE)</f>
        <v>56</v>
      </c>
      <c r="R239">
        <f>VLOOKUP(Table_sql2014a8.sandag.org_ws_FreewaySpeed[[#This Row],[LinkID]],Table_socioeca8.sandag.org_abm2_spd[[hwycov_id]:[speed_ev]],5,FALSE)</f>
        <v>52</v>
      </c>
      <c r="S239">
        <f>VLOOKUP(Table_sql2014a8.sandag.org_ws_FreewaySpeed[[#This Row],[LinkID]],Table_socioeca8.sandag.org_abm2_spd[[hwycov_id]:[speed_ev]],6,FALSE)</f>
        <v>57</v>
      </c>
    </row>
    <row r="240" spans="5:19" x14ac:dyDescent="0.25">
      <c r="E240">
        <f t="shared" si="3"/>
        <v>376</v>
      </c>
      <c r="F240">
        <v>7442</v>
      </c>
      <c r="G240">
        <f>IFERROR(VLOOKUP(Table_socioeca8.sandag.org_abm2_spd[[#This Row],[hwycov_id]],[1]hwy_speed!$B$2:$G$1648,2,FALSE),0)</f>
        <v>58</v>
      </c>
      <c r="H240">
        <f>IFERROR(VLOOKUP(Table_socioeca8.sandag.org_abm2_spd[[#This Row],[hwycov_id]],[1]hwy_speed!$B$2:$G$1648,3,FALSE),0)</f>
        <v>37</v>
      </c>
      <c r="I240">
        <f>IFERROR(VLOOKUP(Table_socioeca8.sandag.org_abm2_spd[[#This Row],[hwycov_id]],[1]hwy_speed!$B$2:$G$1648,4,FALSE),0)</f>
        <v>57</v>
      </c>
      <c r="J240">
        <f>IFERROR(VLOOKUP(Table_socioeca8.sandag.org_abm2_spd[[#This Row],[hwycov_id]],[1]hwy_speed!$B$2:$G$1648,5,FALSE),0)</f>
        <v>57</v>
      </c>
      <c r="K240">
        <f>IFERROR(VLOOKUP(Table_socioeca8.sandag.org_abm2_spd[[#This Row],[hwycov_id]],[1]hwy_speed!$B$2:$G$1648,6,FALSE),0)</f>
        <v>58</v>
      </c>
      <c r="M240">
        <f>Table_socioeca8.sandag.org_abm2_spd[[#This Row],[scenario_id]]</f>
        <v>376</v>
      </c>
      <c r="N240" s="7">
        <v>15207</v>
      </c>
      <c r="O240">
        <f>VLOOKUP(Table_sql2014a8.sandag.org_ws_FreewaySpeed[[#This Row],[LinkID]],Table_socioeca8.sandag.org_abm2_spd[[hwycov_id]:[speed_ev]],2,FALSE)</f>
        <v>62</v>
      </c>
      <c r="P240">
        <f>VLOOKUP(Table_sql2014a8.sandag.org_ws_FreewaySpeed[[#This Row],[LinkID]],Table_socioeca8.sandag.org_abm2_spd[[hwycov_id]:[speed_ev]],3,FALSE)</f>
        <v>54</v>
      </c>
      <c r="Q240">
        <f>VLOOKUP(Table_sql2014a8.sandag.org_ws_FreewaySpeed[[#This Row],[LinkID]],Table_socioeca8.sandag.org_abm2_spd[[hwycov_id]:[speed_ev]],4,FALSE)</f>
        <v>62</v>
      </c>
      <c r="R240">
        <f>VLOOKUP(Table_sql2014a8.sandag.org_ws_FreewaySpeed[[#This Row],[LinkID]],Table_socioeca8.sandag.org_abm2_spd[[hwycov_id]:[speed_ev]],5,FALSE)</f>
        <v>62</v>
      </c>
      <c r="S240">
        <f>VLOOKUP(Table_sql2014a8.sandag.org_ws_FreewaySpeed[[#This Row],[LinkID]],Table_socioeca8.sandag.org_abm2_spd[[hwycov_id]:[speed_ev]],6,FALSE)</f>
        <v>62</v>
      </c>
    </row>
    <row r="241" spans="5:19" x14ac:dyDescent="0.25">
      <c r="E241">
        <f t="shared" si="3"/>
        <v>376</v>
      </c>
      <c r="F241">
        <v>7470</v>
      </c>
      <c r="G241">
        <f>IFERROR(VLOOKUP(Table_socioeca8.sandag.org_abm2_spd[[#This Row],[hwycov_id]],[1]hwy_speed!$B$2:$G$1648,2,FALSE),0)</f>
        <v>57</v>
      </c>
      <c r="H241">
        <f>IFERROR(VLOOKUP(Table_socioeca8.sandag.org_abm2_spd[[#This Row],[hwycov_id]],[1]hwy_speed!$B$2:$G$1648,3,FALSE),0)</f>
        <v>57</v>
      </c>
      <c r="I241">
        <f>IFERROR(VLOOKUP(Table_socioeca8.sandag.org_abm2_spd[[#This Row],[hwycov_id]],[1]hwy_speed!$B$2:$G$1648,4,FALSE),0)</f>
        <v>57</v>
      </c>
      <c r="J241">
        <f>IFERROR(VLOOKUP(Table_socioeca8.sandag.org_abm2_spd[[#This Row],[hwycov_id]],[1]hwy_speed!$B$2:$G$1648,5,FALSE),0)</f>
        <v>44</v>
      </c>
      <c r="K241">
        <f>IFERROR(VLOOKUP(Table_socioeca8.sandag.org_abm2_spd[[#This Row],[hwycov_id]],[1]hwy_speed!$B$2:$G$1648,6,FALSE),0)</f>
        <v>57</v>
      </c>
      <c r="M241">
        <f>Table_socioeca8.sandag.org_abm2_spd[[#This Row],[scenario_id]]</f>
        <v>376</v>
      </c>
      <c r="N241" s="7">
        <v>15208</v>
      </c>
      <c r="O241">
        <f>VLOOKUP(Table_sql2014a8.sandag.org_ws_FreewaySpeed[[#This Row],[LinkID]],Table_socioeca8.sandag.org_abm2_spd[[hwycov_id]:[speed_ev]],2,FALSE)</f>
        <v>60</v>
      </c>
      <c r="P241">
        <f>VLOOKUP(Table_sql2014a8.sandag.org_ws_FreewaySpeed[[#This Row],[LinkID]],Table_socioeca8.sandag.org_abm2_spd[[hwycov_id]:[speed_ev]],3,FALSE)</f>
        <v>49</v>
      </c>
      <c r="Q241">
        <f>VLOOKUP(Table_sql2014a8.sandag.org_ws_FreewaySpeed[[#This Row],[LinkID]],Table_socioeca8.sandag.org_abm2_spd[[hwycov_id]:[speed_ev]],4,FALSE)</f>
        <v>59</v>
      </c>
      <c r="R241">
        <f>VLOOKUP(Table_sql2014a8.sandag.org_ws_FreewaySpeed[[#This Row],[LinkID]],Table_socioeca8.sandag.org_abm2_spd[[hwycov_id]:[speed_ev]],5,FALSE)</f>
        <v>59</v>
      </c>
      <c r="S241">
        <f>VLOOKUP(Table_sql2014a8.sandag.org_ws_FreewaySpeed[[#This Row],[LinkID]],Table_socioeca8.sandag.org_abm2_spd[[hwycov_id]:[speed_ev]],6,FALSE)</f>
        <v>60</v>
      </c>
    </row>
    <row r="242" spans="5:19" x14ac:dyDescent="0.25">
      <c r="E242">
        <f t="shared" si="3"/>
        <v>376</v>
      </c>
      <c r="F242">
        <v>7492</v>
      </c>
      <c r="G242">
        <f>IFERROR(VLOOKUP(Table_socioeca8.sandag.org_abm2_spd[[#This Row],[hwycov_id]],[1]hwy_speed!$B$2:$G$1648,2,FALSE),0)</f>
        <v>57</v>
      </c>
      <c r="H242">
        <f>IFERROR(VLOOKUP(Table_socioeca8.sandag.org_abm2_spd[[#This Row],[hwycov_id]],[1]hwy_speed!$B$2:$G$1648,3,FALSE),0)</f>
        <v>57</v>
      </c>
      <c r="I242">
        <f>IFERROR(VLOOKUP(Table_socioeca8.sandag.org_abm2_spd[[#This Row],[hwycov_id]],[1]hwy_speed!$B$2:$G$1648,4,FALSE),0)</f>
        <v>57</v>
      </c>
      <c r="J242">
        <f>IFERROR(VLOOKUP(Table_socioeca8.sandag.org_abm2_spd[[#This Row],[hwycov_id]],[1]hwy_speed!$B$2:$G$1648,5,FALSE),0)</f>
        <v>57</v>
      </c>
      <c r="K242">
        <f>IFERROR(VLOOKUP(Table_socioeca8.sandag.org_abm2_spd[[#This Row],[hwycov_id]],[1]hwy_speed!$B$2:$G$1648,6,FALSE),0)</f>
        <v>57</v>
      </c>
      <c r="M242">
        <f>Table_socioeca8.sandag.org_abm2_spd[[#This Row],[scenario_id]]</f>
        <v>376</v>
      </c>
      <c r="N242" s="7">
        <v>15209</v>
      </c>
      <c r="O242">
        <f>VLOOKUP(Table_sql2014a8.sandag.org_ws_FreewaySpeed[[#This Row],[LinkID]],Table_socioeca8.sandag.org_abm2_spd[[hwycov_id]:[speed_ev]],2,FALSE)</f>
        <v>58</v>
      </c>
      <c r="P242">
        <f>VLOOKUP(Table_sql2014a8.sandag.org_ws_FreewaySpeed[[#This Row],[LinkID]],Table_socioeca8.sandag.org_abm2_spd[[hwycov_id]:[speed_ev]],3,FALSE)</f>
        <v>57</v>
      </c>
      <c r="Q242">
        <f>VLOOKUP(Table_sql2014a8.sandag.org_ws_FreewaySpeed[[#This Row],[LinkID]],Table_socioeca8.sandag.org_abm2_spd[[hwycov_id]:[speed_ev]],4,FALSE)</f>
        <v>57</v>
      </c>
      <c r="R242">
        <f>VLOOKUP(Table_sql2014a8.sandag.org_ws_FreewaySpeed[[#This Row],[LinkID]],Table_socioeca8.sandag.org_abm2_spd[[hwycov_id]:[speed_ev]],5,FALSE)</f>
        <v>47</v>
      </c>
      <c r="S242">
        <f>VLOOKUP(Table_sql2014a8.sandag.org_ws_FreewaySpeed[[#This Row],[LinkID]],Table_socioeca8.sandag.org_abm2_spd[[hwycov_id]:[speed_ev]],6,FALSE)</f>
        <v>58</v>
      </c>
    </row>
    <row r="243" spans="5:19" x14ac:dyDescent="0.25">
      <c r="E243">
        <f t="shared" si="3"/>
        <v>376</v>
      </c>
      <c r="F243">
        <v>7497</v>
      </c>
      <c r="G243">
        <f>IFERROR(VLOOKUP(Table_socioeca8.sandag.org_abm2_spd[[#This Row],[hwycov_id]],[1]hwy_speed!$B$2:$G$1648,2,FALSE),0)</f>
        <v>62</v>
      </c>
      <c r="H243">
        <f>IFERROR(VLOOKUP(Table_socioeca8.sandag.org_abm2_spd[[#This Row],[hwycov_id]],[1]hwy_speed!$B$2:$G$1648,3,FALSE),0)</f>
        <v>57</v>
      </c>
      <c r="I243">
        <f>IFERROR(VLOOKUP(Table_socioeca8.sandag.org_abm2_spd[[#This Row],[hwycov_id]],[1]hwy_speed!$B$2:$G$1648,4,FALSE),0)</f>
        <v>60</v>
      </c>
      <c r="J243">
        <f>IFERROR(VLOOKUP(Table_socioeca8.sandag.org_abm2_spd[[#This Row],[hwycov_id]],[1]hwy_speed!$B$2:$G$1648,5,FALSE),0)</f>
        <v>51</v>
      </c>
      <c r="K243">
        <f>IFERROR(VLOOKUP(Table_socioeca8.sandag.org_abm2_spd[[#This Row],[hwycov_id]],[1]hwy_speed!$B$2:$G$1648,6,FALSE),0)</f>
        <v>62</v>
      </c>
      <c r="M243">
        <f>Table_socioeca8.sandag.org_abm2_spd[[#This Row],[scenario_id]]</f>
        <v>376</v>
      </c>
      <c r="N243" s="7">
        <v>15211</v>
      </c>
      <c r="O243">
        <f>VLOOKUP(Table_sql2014a8.sandag.org_ws_FreewaySpeed[[#This Row],[LinkID]],Table_socioeca8.sandag.org_abm2_spd[[hwycov_id]:[speed_ev]],2,FALSE)</f>
        <v>62</v>
      </c>
      <c r="P243">
        <f>VLOOKUP(Table_sql2014a8.sandag.org_ws_FreewaySpeed[[#This Row],[LinkID]],Table_socioeca8.sandag.org_abm2_spd[[hwycov_id]:[speed_ev]],3,FALSE)</f>
        <v>57</v>
      </c>
      <c r="Q243">
        <f>VLOOKUP(Table_sql2014a8.sandag.org_ws_FreewaySpeed[[#This Row],[LinkID]],Table_socioeca8.sandag.org_abm2_spd[[hwycov_id]:[speed_ev]],4,FALSE)</f>
        <v>60</v>
      </c>
      <c r="R243">
        <f>VLOOKUP(Table_sql2014a8.sandag.org_ws_FreewaySpeed[[#This Row],[LinkID]],Table_socioeca8.sandag.org_abm2_spd[[hwycov_id]:[speed_ev]],5,FALSE)</f>
        <v>46</v>
      </c>
      <c r="S243">
        <f>VLOOKUP(Table_sql2014a8.sandag.org_ws_FreewaySpeed[[#This Row],[LinkID]],Table_socioeca8.sandag.org_abm2_spd[[hwycov_id]:[speed_ev]],6,FALSE)</f>
        <v>62</v>
      </c>
    </row>
    <row r="244" spans="5:19" x14ac:dyDescent="0.25">
      <c r="E244">
        <f t="shared" si="3"/>
        <v>376</v>
      </c>
      <c r="F244">
        <v>7499</v>
      </c>
      <c r="G244">
        <f>IFERROR(VLOOKUP(Table_socioeca8.sandag.org_abm2_spd[[#This Row],[hwycov_id]],[1]hwy_speed!$B$2:$G$1648,2,FALSE),0)</f>
        <v>58</v>
      </c>
      <c r="H244">
        <f>IFERROR(VLOOKUP(Table_socioeca8.sandag.org_abm2_spd[[#This Row],[hwycov_id]],[1]hwy_speed!$B$2:$G$1648,3,FALSE),0)</f>
        <v>53</v>
      </c>
      <c r="I244">
        <f>IFERROR(VLOOKUP(Table_socioeca8.sandag.org_abm2_spd[[#This Row],[hwycov_id]],[1]hwy_speed!$B$2:$G$1648,4,FALSE),0)</f>
        <v>57</v>
      </c>
      <c r="J244">
        <f>IFERROR(VLOOKUP(Table_socioeca8.sandag.org_abm2_spd[[#This Row],[hwycov_id]],[1]hwy_speed!$B$2:$G$1648,5,FALSE),0)</f>
        <v>57</v>
      </c>
      <c r="K244">
        <f>IFERROR(VLOOKUP(Table_socioeca8.sandag.org_abm2_spd[[#This Row],[hwycov_id]],[1]hwy_speed!$B$2:$G$1648,6,FALSE),0)</f>
        <v>58</v>
      </c>
      <c r="M244">
        <f>Table_socioeca8.sandag.org_abm2_spd[[#This Row],[scenario_id]]</f>
        <v>376</v>
      </c>
      <c r="N244" s="7">
        <v>15236</v>
      </c>
      <c r="O244">
        <f>VLOOKUP(Table_sql2014a8.sandag.org_ws_FreewaySpeed[[#This Row],[LinkID]],Table_socioeca8.sandag.org_abm2_spd[[hwycov_id]:[speed_ev]],2,FALSE)</f>
        <v>58</v>
      </c>
      <c r="P244">
        <f>VLOOKUP(Table_sql2014a8.sandag.org_ws_FreewaySpeed[[#This Row],[LinkID]],Table_socioeca8.sandag.org_abm2_spd[[hwycov_id]:[speed_ev]],3,FALSE)</f>
        <v>57</v>
      </c>
      <c r="Q244">
        <f>VLOOKUP(Table_sql2014a8.sandag.org_ws_FreewaySpeed[[#This Row],[LinkID]],Table_socioeca8.sandag.org_abm2_spd[[hwycov_id]:[speed_ev]],4,FALSE)</f>
        <v>57</v>
      </c>
      <c r="R244">
        <f>VLOOKUP(Table_sql2014a8.sandag.org_ws_FreewaySpeed[[#This Row],[LinkID]],Table_socioeca8.sandag.org_abm2_spd[[hwycov_id]:[speed_ev]],5,FALSE)</f>
        <v>42</v>
      </c>
      <c r="S244">
        <f>VLOOKUP(Table_sql2014a8.sandag.org_ws_FreewaySpeed[[#This Row],[LinkID]],Table_socioeca8.sandag.org_abm2_spd[[hwycov_id]:[speed_ev]],6,FALSE)</f>
        <v>58</v>
      </c>
    </row>
    <row r="245" spans="5:19" x14ac:dyDescent="0.25">
      <c r="E245">
        <f t="shared" si="3"/>
        <v>376</v>
      </c>
      <c r="F245">
        <v>7501</v>
      </c>
      <c r="G245">
        <f>IFERROR(VLOOKUP(Table_socioeca8.sandag.org_abm2_spd[[#This Row],[hwycov_id]],[1]hwy_speed!$B$2:$G$1648,2,FALSE),0)</f>
        <v>57</v>
      </c>
      <c r="H245">
        <f>IFERROR(VLOOKUP(Table_socioeca8.sandag.org_abm2_spd[[#This Row],[hwycov_id]],[1]hwy_speed!$B$2:$G$1648,3,FALSE),0)</f>
        <v>24</v>
      </c>
      <c r="I245">
        <f>IFERROR(VLOOKUP(Table_socioeca8.sandag.org_abm2_spd[[#This Row],[hwycov_id]],[1]hwy_speed!$B$2:$G$1648,4,FALSE),0)</f>
        <v>48</v>
      </c>
      <c r="J245">
        <f>IFERROR(VLOOKUP(Table_socioeca8.sandag.org_abm2_spd[[#This Row],[hwycov_id]],[1]hwy_speed!$B$2:$G$1648,5,FALSE),0)</f>
        <v>51</v>
      </c>
      <c r="K245">
        <f>IFERROR(VLOOKUP(Table_socioeca8.sandag.org_abm2_spd[[#This Row],[hwycov_id]],[1]hwy_speed!$B$2:$G$1648,6,FALSE),0)</f>
        <v>58</v>
      </c>
      <c r="M245">
        <f>Table_socioeca8.sandag.org_abm2_spd[[#This Row],[scenario_id]]</f>
        <v>376</v>
      </c>
      <c r="N245" s="7">
        <v>15238</v>
      </c>
      <c r="O245">
        <f>VLOOKUP(Table_sql2014a8.sandag.org_ws_FreewaySpeed[[#This Row],[LinkID]],Table_socioeca8.sandag.org_abm2_spd[[hwycov_id]:[speed_ev]],2,FALSE)</f>
        <v>58</v>
      </c>
      <c r="P245">
        <f>VLOOKUP(Table_sql2014a8.sandag.org_ws_FreewaySpeed[[#This Row],[LinkID]],Table_socioeca8.sandag.org_abm2_spd[[hwycov_id]:[speed_ev]],3,FALSE)</f>
        <v>34</v>
      </c>
      <c r="Q245">
        <f>VLOOKUP(Table_sql2014a8.sandag.org_ws_FreewaySpeed[[#This Row],[LinkID]],Table_socioeca8.sandag.org_abm2_spd[[hwycov_id]:[speed_ev]],4,FALSE)</f>
        <v>55</v>
      </c>
      <c r="R245">
        <f>VLOOKUP(Table_sql2014a8.sandag.org_ws_FreewaySpeed[[#This Row],[LinkID]],Table_socioeca8.sandag.org_abm2_spd[[hwycov_id]:[speed_ev]],5,FALSE)</f>
        <v>55</v>
      </c>
      <c r="S245">
        <f>VLOOKUP(Table_sql2014a8.sandag.org_ws_FreewaySpeed[[#This Row],[LinkID]],Table_socioeca8.sandag.org_abm2_spd[[hwycov_id]:[speed_ev]],6,FALSE)</f>
        <v>58</v>
      </c>
    </row>
    <row r="246" spans="5:19" x14ac:dyDescent="0.25">
      <c r="E246">
        <f t="shared" si="3"/>
        <v>376</v>
      </c>
      <c r="F246">
        <v>7505</v>
      </c>
      <c r="G246">
        <f>IFERROR(VLOOKUP(Table_socioeca8.sandag.org_abm2_spd[[#This Row],[hwycov_id]],[1]hwy_speed!$B$2:$G$1648,2,FALSE),0)</f>
        <v>61</v>
      </c>
      <c r="H246">
        <f>IFERROR(VLOOKUP(Table_socioeca8.sandag.org_abm2_spd[[#This Row],[hwycov_id]],[1]hwy_speed!$B$2:$G$1648,3,FALSE),0)</f>
        <v>61</v>
      </c>
      <c r="I246">
        <f>IFERROR(VLOOKUP(Table_socioeca8.sandag.org_abm2_spd[[#This Row],[hwycov_id]],[1]hwy_speed!$B$2:$G$1648,4,FALSE),0)</f>
        <v>61</v>
      </c>
      <c r="J246">
        <f>IFERROR(VLOOKUP(Table_socioeca8.sandag.org_abm2_spd[[#This Row],[hwycov_id]],[1]hwy_speed!$B$2:$G$1648,5,FALSE),0)</f>
        <v>57</v>
      </c>
      <c r="K246">
        <f>IFERROR(VLOOKUP(Table_socioeca8.sandag.org_abm2_spd[[#This Row],[hwycov_id]],[1]hwy_speed!$B$2:$G$1648,6,FALSE),0)</f>
        <v>61</v>
      </c>
      <c r="M246">
        <f>Table_socioeca8.sandag.org_abm2_spd[[#This Row],[scenario_id]]</f>
        <v>376</v>
      </c>
      <c r="N246" s="7">
        <v>15239</v>
      </c>
      <c r="O246">
        <f>VLOOKUP(Table_sql2014a8.sandag.org_ws_FreewaySpeed[[#This Row],[LinkID]],Table_socioeca8.sandag.org_abm2_spd[[hwycov_id]:[speed_ev]],2,FALSE)</f>
        <v>58</v>
      </c>
      <c r="P246">
        <f>VLOOKUP(Table_sql2014a8.sandag.org_ws_FreewaySpeed[[#This Row],[LinkID]],Table_socioeca8.sandag.org_abm2_spd[[hwycov_id]:[speed_ev]],3,FALSE)</f>
        <v>54</v>
      </c>
      <c r="Q246">
        <f>VLOOKUP(Table_sql2014a8.sandag.org_ws_FreewaySpeed[[#This Row],[LinkID]],Table_socioeca8.sandag.org_abm2_spd[[hwycov_id]:[speed_ev]],4,FALSE)</f>
        <v>54</v>
      </c>
      <c r="R246">
        <f>VLOOKUP(Table_sql2014a8.sandag.org_ws_FreewaySpeed[[#This Row],[LinkID]],Table_socioeca8.sandag.org_abm2_spd[[hwycov_id]:[speed_ev]],5,FALSE)</f>
        <v>27</v>
      </c>
      <c r="S246">
        <f>VLOOKUP(Table_sql2014a8.sandag.org_ws_FreewaySpeed[[#This Row],[LinkID]],Table_socioeca8.sandag.org_abm2_spd[[hwycov_id]:[speed_ev]],6,FALSE)</f>
        <v>58</v>
      </c>
    </row>
    <row r="247" spans="5:19" x14ac:dyDescent="0.25">
      <c r="E247">
        <f t="shared" si="3"/>
        <v>376</v>
      </c>
      <c r="F247">
        <v>7506</v>
      </c>
      <c r="G247">
        <f>IFERROR(VLOOKUP(Table_socioeca8.sandag.org_abm2_spd[[#This Row],[hwycov_id]],[1]hwy_speed!$B$2:$G$1648,2,FALSE),0)</f>
        <v>62</v>
      </c>
      <c r="H247">
        <f>IFERROR(VLOOKUP(Table_socioeca8.sandag.org_abm2_spd[[#This Row],[hwycov_id]],[1]hwy_speed!$B$2:$G$1648,3,FALSE),0)</f>
        <v>44</v>
      </c>
      <c r="I247">
        <f>IFERROR(VLOOKUP(Table_socioeca8.sandag.org_abm2_spd[[#This Row],[hwycov_id]],[1]hwy_speed!$B$2:$G$1648,4,FALSE),0)</f>
        <v>53</v>
      </c>
      <c r="J247">
        <f>IFERROR(VLOOKUP(Table_socioeca8.sandag.org_abm2_spd[[#This Row],[hwycov_id]],[1]hwy_speed!$B$2:$G$1648,5,FALSE),0)</f>
        <v>55</v>
      </c>
      <c r="K247">
        <f>IFERROR(VLOOKUP(Table_socioeca8.sandag.org_abm2_spd[[#This Row],[hwycov_id]],[1]hwy_speed!$B$2:$G$1648,6,FALSE),0)</f>
        <v>62</v>
      </c>
      <c r="M247">
        <f>Table_socioeca8.sandag.org_abm2_spd[[#This Row],[scenario_id]]</f>
        <v>376</v>
      </c>
      <c r="N247" s="7">
        <v>15318</v>
      </c>
      <c r="O247">
        <f>VLOOKUP(Table_sql2014a8.sandag.org_ws_FreewaySpeed[[#This Row],[LinkID]],Table_socioeca8.sandag.org_abm2_spd[[hwycov_id]:[speed_ev]],2,FALSE)</f>
        <v>58</v>
      </c>
      <c r="P247">
        <f>VLOOKUP(Table_sql2014a8.sandag.org_ws_FreewaySpeed[[#This Row],[LinkID]],Table_socioeca8.sandag.org_abm2_spd[[hwycov_id]:[speed_ev]],3,FALSE)</f>
        <v>57</v>
      </c>
      <c r="Q247">
        <f>VLOOKUP(Table_sql2014a8.sandag.org_ws_FreewaySpeed[[#This Row],[LinkID]],Table_socioeca8.sandag.org_abm2_spd[[hwycov_id]:[speed_ev]],4,FALSE)</f>
        <v>57</v>
      </c>
      <c r="R247">
        <f>VLOOKUP(Table_sql2014a8.sandag.org_ws_FreewaySpeed[[#This Row],[LinkID]],Table_socioeca8.sandag.org_abm2_spd[[hwycov_id]:[speed_ev]],5,FALSE)</f>
        <v>47</v>
      </c>
      <c r="S247">
        <f>VLOOKUP(Table_sql2014a8.sandag.org_ws_FreewaySpeed[[#This Row],[LinkID]],Table_socioeca8.sandag.org_abm2_spd[[hwycov_id]:[speed_ev]],6,FALSE)</f>
        <v>58</v>
      </c>
    </row>
    <row r="248" spans="5:19" x14ac:dyDescent="0.25">
      <c r="E248">
        <f t="shared" si="3"/>
        <v>376</v>
      </c>
      <c r="F248">
        <v>7514</v>
      </c>
      <c r="G248">
        <f>IFERROR(VLOOKUP(Table_socioeca8.sandag.org_abm2_spd[[#This Row],[hwycov_id]],[1]hwy_speed!$B$2:$G$1648,2,FALSE),0)</f>
        <v>58</v>
      </c>
      <c r="H248">
        <f>IFERROR(VLOOKUP(Table_socioeca8.sandag.org_abm2_spd[[#This Row],[hwycov_id]],[1]hwy_speed!$B$2:$G$1648,3,FALSE),0)</f>
        <v>58</v>
      </c>
      <c r="I248">
        <f>IFERROR(VLOOKUP(Table_socioeca8.sandag.org_abm2_spd[[#This Row],[hwycov_id]],[1]hwy_speed!$B$2:$G$1648,4,FALSE),0)</f>
        <v>58</v>
      </c>
      <c r="J248">
        <f>IFERROR(VLOOKUP(Table_socioeca8.sandag.org_abm2_spd[[#This Row],[hwycov_id]],[1]hwy_speed!$B$2:$G$1648,5,FALSE),0)</f>
        <v>57</v>
      </c>
      <c r="K248">
        <f>IFERROR(VLOOKUP(Table_socioeca8.sandag.org_abm2_spd[[#This Row],[hwycov_id]],[1]hwy_speed!$B$2:$G$1648,6,FALSE),0)</f>
        <v>58</v>
      </c>
      <c r="M248">
        <f>Table_socioeca8.sandag.org_abm2_spd[[#This Row],[scenario_id]]</f>
        <v>376</v>
      </c>
      <c r="N248" s="7">
        <v>15684</v>
      </c>
      <c r="O248">
        <f>VLOOKUP(Table_sql2014a8.sandag.org_ws_FreewaySpeed[[#This Row],[LinkID]],Table_socioeca8.sandag.org_abm2_spd[[hwycov_id]:[speed_ev]],2,FALSE)</f>
        <v>58</v>
      </c>
      <c r="P248">
        <f>VLOOKUP(Table_sql2014a8.sandag.org_ws_FreewaySpeed[[#This Row],[LinkID]],Table_socioeca8.sandag.org_abm2_spd[[hwycov_id]:[speed_ev]],3,FALSE)</f>
        <v>54</v>
      </c>
      <c r="Q248">
        <f>VLOOKUP(Table_sql2014a8.sandag.org_ws_FreewaySpeed[[#This Row],[LinkID]],Table_socioeca8.sandag.org_abm2_spd[[hwycov_id]:[speed_ev]],4,FALSE)</f>
        <v>57</v>
      </c>
      <c r="R248">
        <f>VLOOKUP(Table_sql2014a8.sandag.org_ws_FreewaySpeed[[#This Row],[LinkID]],Table_socioeca8.sandag.org_abm2_spd[[hwycov_id]:[speed_ev]],5,FALSE)</f>
        <v>58</v>
      </c>
      <c r="S248">
        <f>VLOOKUP(Table_sql2014a8.sandag.org_ws_FreewaySpeed[[#This Row],[LinkID]],Table_socioeca8.sandag.org_abm2_spd[[hwycov_id]:[speed_ev]],6,FALSE)</f>
        <v>58</v>
      </c>
    </row>
    <row r="249" spans="5:19" x14ac:dyDescent="0.25">
      <c r="E249">
        <f t="shared" si="3"/>
        <v>376</v>
      </c>
      <c r="F249">
        <v>7525</v>
      </c>
      <c r="G249">
        <f>IFERROR(VLOOKUP(Table_socioeca8.sandag.org_abm2_spd[[#This Row],[hwycov_id]],[1]hwy_speed!$B$2:$G$1648,2,FALSE),0)</f>
        <v>57</v>
      </c>
      <c r="H249">
        <f>IFERROR(VLOOKUP(Table_socioeca8.sandag.org_abm2_spd[[#This Row],[hwycov_id]],[1]hwy_speed!$B$2:$G$1648,3,FALSE),0)</f>
        <v>57</v>
      </c>
      <c r="I249">
        <f>IFERROR(VLOOKUP(Table_socioeca8.sandag.org_abm2_spd[[#This Row],[hwycov_id]],[1]hwy_speed!$B$2:$G$1648,4,FALSE),0)</f>
        <v>57</v>
      </c>
      <c r="J249">
        <f>IFERROR(VLOOKUP(Table_socioeca8.sandag.org_abm2_spd[[#This Row],[hwycov_id]],[1]hwy_speed!$B$2:$G$1648,5,FALSE),0)</f>
        <v>57</v>
      </c>
      <c r="K249">
        <f>IFERROR(VLOOKUP(Table_socioeca8.sandag.org_abm2_spd[[#This Row],[hwycov_id]],[1]hwy_speed!$B$2:$G$1648,6,FALSE),0)</f>
        <v>57</v>
      </c>
      <c r="M249">
        <f>Table_socioeca8.sandag.org_abm2_spd[[#This Row],[scenario_id]]</f>
        <v>376</v>
      </c>
      <c r="N249" s="7">
        <v>15688</v>
      </c>
      <c r="O249">
        <f>VLOOKUP(Table_sql2014a8.sandag.org_ws_FreewaySpeed[[#This Row],[LinkID]],Table_socioeca8.sandag.org_abm2_spd[[hwycov_id]:[speed_ev]],2,FALSE)</f>
        <v>62</v>
      </c>
      <c r="P249">
        <f>VLOOKUP(Table_sql2014a8.sandag.org_ws_FreewaySpeed[[#This Row],[LinkID]],Table_socioeca8.sandag.org_abm2_spd[[hwycov_id]:[speed_ev]],3,FALSE)</f>
        <v>57</v>
      </c>
      <c r="Q249">
        <f>VLOOKUP(Table_sql2014a8.sandag.org_ws_FreewaySpeed[[#This Row],[LinkID]],Table_socioeca8.sandag.org_abm2_spd[[hwycov_id]:[speed_ev]],4,FALSE)</f>
        <v>61</v>
      </c>
      <c r="R249">
        <f>VLOOKUP(Table_sql2014a8.sandag.org_ws_FreewaySpeed[[#This Row],[LinkID]],Table_socioeca8.sandag.org_abm2_spd[[hwycov_id]:[speed_ev]],5,FALSE)</f>
        <v>59</v>
      </c>
      <c r="S249">
        <f>VLOOKUP(Table_sql2014a8.sandag.org_ws_FreewaySpeed[[#This Row],[LinkID]],Table_socioeca8.sandag.org_abm2_spd[[hwycov_id]:[speed_ev]],6,FALSE)</f>
        <v>62</v>
      </c>
    </row>
    <row r="250" spans="5:19" x14ac:dyDescent="0.25">
      <c r="E250">
        <f t="shared" si="3"/>
        <v>376</v>
      </c>
      <c r="F250">
        <v>7526</v>
      </c>
      <c r="G250">
        <f>IFERROR(VLOOKUP(Table_socioeca8.sandag.org_abm2_spd[[#This Row],[hwycov_id]],[1]hwy_speed!$B$2:$G$1648,2,FALSE),0)</f>
        <v>58</v>
      </c>
      <c r="H250">
        <f>IFERROR(VLOOKUP(Table_socioeca8.sandag.org_abm2_spd[[#This Row],[hwycov_id]],[1]hwy_speed!$B$2:$G$1648,3,FALSE),0)</f>
        <v>57</v>
      </c>
      <c r="I250">
        <f>IFERROR(VLOOKUP(Table_socioeca8.sandag.org_abm2_spd[[#This Row],[hwycov_id]],[1]hwy_speed!$B$2:$G$1648,4,FALSE),0)</f>
        <v>57</v>
      </c>
      <c r="J250">
        <f>IFERROR(VLOOKUP(Table_socioeca8.sandag.org_abm2_spd[[#This Row],[hwycov_id]],[1]hwy_speed!$B$2:$G$1648,5,FALSE),0)</f>
        <v>57</v>
      </c>
      <c r="K250">
        <f>IFERROR(VLOOKUP(Table_socioeca8.sandag.org_abm2_spd[[#This Row],[hwycov_id]],[1]hwy_speed!$B$2:$G$1648,6,FALSE),0)</f>
        <v>58</v>
      </c>
      <c r="M250">
        <f>Table_socioeca8.sandag.org_abm2_spd[[#This Row],[scenario_id]]</f>
        <v>376</v>
      </c>
      <c r="N250" s="7">
        <v>15689</v>
      </c>
      <c r="O250">
        <f>VLOOKUP(Table_sql2014a8.sandag.org_ws_FreewaySpeed[[#This Row],[LinkID]],Table_socioeca8.sandag.org_abm2_spd[[hwycov_id]:[speed_ev]],2,FALSE)</f>
        <v>53</v>
      </c>
      <c r="P250">
        <f>VLOOKUP(Table_sql2014a8.sandag.org_ws_FreewaySpeed[[#This Row],[LinkID]],Table_socioeca8.sandag.org_abm2_spd[[hwycov_id]:[speed_ev]],3,FALSE)</f>
        <v>51</v>
      </c>
      <c r="Q250">
        <f>VLOOKUP(Table_sql2014a8.sandag.org_ws_FreewaySpeed[[#This Row],[LinkID]],Table_socioeca8.sandag.org_abm2_spd[[hwycov_id]:[speed_ev]],4,FALSE)</f>
        <v>53</v>
      </c>
      <c r="R250">
        <f>VLOOKUP(Table_sql2014a8.sandag.org_ws_FreewaySpeed[[#This Row],[LinkID]],Table_socioeca8.sandag.org_abm2_spd[[hwycov_id]:[speed_ev]],5,FALSE)</f>
        <v>53</v>
      </c>
      <c r="S250">
        <f>VLOOKUP(Table_sql2014a8.sandag.org_ws_FreewaySpeed[[#This Row],[LinkID]],Table_socioeca8.sandag.org_abm2_spd[[hwycov_id]:[speed_ev]],6,FALSE)</f>
        <v>53</v>
      </c>
    </row>
    <row r="251" spans="5:19" x14ac:dyDescent="0.25">
      <c r="E251">
        <f t="shared" si="3"/>
        <v>376</v>
      </c>
      <c r="F251">
        <v>7545</v>
      </c>
      <c r="G251">
        <f>IFERROR(VLOOKUP(Table_socioeca8.sandag.org_abm2_spd[[#This Row],[hwycov_id]],[1]hwy_speed!$B$2:$G$1648,2,FALSE),0)</f>
        <v>62</v>
      </c>
      <c r="H251">
        <f>IFERROR(VLOOKUP(Table_socioeca8.sandag.org_abm2_spd[[#This Row],[hwycov_id]],[1]hwy_speed!$B$2:$G$1648,3,FALSE),0)</f>
        <v>62</v>
      </c>
      <c r="I251">
        <f>IFERROR(VLOOKUP(Table_socioeca8.sandag.org_abm2_spd[[#This Row],[hwycov_id]],[1]hwy_speed!$B$2:$G$1648,4,FALSE),0)</f>
        <v>62</v>
      </c>
      <c r="J251">
        <f>IFERROR(VLOOKUP(Table_socioeca8.sandag.org_abm2_spd[[#This Row],[hwycov_id]],[1]hwy_speed!$B$2:$G$1648,5,FALSE),0)</f>
        <v>62</v>
      </c>
      <c r="K251">
        <f>IFERROR(VLOOKUP(Table_socioeca8.sandag.org_abm2_spd[[#This Row],[hwycov_id]],[1]hwy_speed!$B$2:$G$1648,6,FALSE),0)</f>
        <v>62</v>
      </c>
      <c r="M251">
        <f>Table_socioeca8.sandag.org_abm2_spd[[#This Row],[scenario_id]]</f>
        <v>376</v>
      </c>
      <c r="N251" s="7">
        <v>15690</v>
      </c>
      <c r="O251">
        <f>VLOOKUP(Table_sql2014a8.sandag.org_ws_FreewaySpeed[[#This Row],[LinkID]],Table_socioeca8.sandag.org_abm2_spd[[hwycov_id]:[speed_ev]],2,FALSE)</f>
        <v>58</v>
      </c>
      <c r="P251">
        <f>VLOOKUP(Table_sql2014a8.sandag.org_ws_FreewaySpeed[[#This Row],[LinkID]],Table_socioeca8.sandag.org_abm2_spd[[hwycov_id]:[speed_ev]],3,FALSE)</f>
        <v>57</v>
      </c>
      <c r="Q251">
        <f>VLOOKUP(Table_sql2014a8.sandag.org_ws_FreewaySpeed[[#This Row],[LinkID]],Table_socioeca8.sandag.org_abm2_spd[[hwycov_id]:[speed_ev]],4,FALSE)</f>
        <v>57</v>
      </c>
      <c r="R251">
        <f>VLOOKUP(Table_sql2014a8.sandag.org_ws_FreewaySpeed[[#This Row],[LinkID]],Table_socioeca8.sandag.org_abm2_spd[[hwycov_id]:[speed_ev]],5,FALSE)</f>
        <v>56</v>
      </c>
      <c r="S251">
        <f>VLOOKUP(Table_sql2014a8.sandag.org_ws_FreewaySpeed[[#This Row],[LinkID]],Table_socioeca8.sandag.org_abm2_spd[[hwycov_id]:[speed_ev]],6,FALSE)</f>
        <v>58</v>
      </c>
    </row>
    <row r="252" spans="5:19" x14ac:dyDescent="0.25">
      <c r="E252">
        <f t="shared" si="3"/>
        <v>376</v>
      </c>
      <c r="F252">
        <v>7630</v>
      </c>
      <c r="G252">
        <f>IFERROR(VLOOKUP(Table_socioeca8.sandag.org_abm2_spd[[#This Row],[hwycov_id]],[1]hwy_speed!$B$2:$G$1648,2,FALSE),0)</f>
        <v>56</v>
      </c>
      <c r="H252">
        <f>IFERROR(VLOOKUP(Table_socioeca8.sandag.org_abm2_spd[[#This Row],[hwycov_id]],[1]hwy_speed!$B$2:$G$1648,3,FALSE),0)</f>
        <v>55</v>
      </c>
      <c r="I252">
        <f>IFERROR(VLOOKUP(Table_socioeca8.sandag.org_abm2_spd[[#This Row],[hwycov_id]],[1]hwy_speed!$B$2:$G$1648,4,FALSE),0)</f>
        <v>56</v>
      </c>
      <c r="J252">
        <f>IFERROR(VLOOKUP(Table_socioeca8.sandag.org_abm2_spd[[#This Row],[hwycov_id]],[1]hwy_speed!$B$2:$G$1648,5,FALSE),0)</f>
        <v>56</v>
      </c>
      <c r="K252">
        <f>IFERROR(VLOOKUP(Table_socioeca8.sandag.org_abm2_spd[[#This Row],[hwycov_id]],[1]hwy_speed!$B$2:$G$1648,6,FALSE),0)</f>
        <v>56</v>
      </c>
      <c r="M252">
        <f>Table_socioeca8.sandag.org_abm2_spd[[#This Row],[scenario_id]]</f>
        <v>376</v>
      </c>
      <c r="N252" s="7">
        <v>15696</v>
      </c>
      <c r="O252">
        <f>VLOOKUP(Table_sql2014a8.sandag.org_ws_FreewaySpeed[[#This Row],[LinkID]],Table_socioeca8.sandag.org_abm2_spd[[hwycov_id]:[speed_ev]],2,FALSE)</f>
        <v>52</v>
      </c>
      <c r="P252">
        <f>VLOOKUP(Table_sql2014a8.sandag.org_ws_FreewaySpeed[[#This Row],[LinkID]],Table_socioeca8.sandag.org_abm2_spd[[hwycov_id]:[speed_ev]],3,FALSE)</f>
        <v>42</v>
      </c>
      <c r="Q252">
        <f>VLOOKUP(Table_sql2014a8.sandag.org_ws_FreewaySpeed[[#This Row],[LinkID]],Table_socioeca8.sandag.org_abm2_spd[[hwycov_id]:[speed_ev]],4,FALSE)</f>
        <v>49</v>
      </c>
      <c r="R252">
        <f>VLOOKUP(Table_sql2014a8.sandag.org_ws_FreewaySpeed[[#This Row],[LinkID]],Table_socioeca8.sandag.org_abm2_spd[[hwycov_id]:[speed_ev]],5,FALSE)</f>
        <v>48</v>
      </c>
      <c r="S252">
        <f>VLOOKUP(Table_sql2014a8.sandag.org_ws_FreewaySpeed[[#This Row],[LinkID]],Table_socioeca8.sandag.org_abm2_spd[[hwycov_id]:[speed_ev]],6,FALSE)</f>
        <v>52</v>
      </c>
    </row>
    <row r="253" spans="5:19" x14ac:dyDescent="0.25">
      <c r="E253">
        <f t="shared" si="3"/>
        <v>376</v>
      </c>
      <c r="F253">
        <v>7636</v>
      </c>
      <c r="G253">
        <f>IFERROR(VLOOKUP(Table_socioeca8.sandag.org_abm2_spd[[#This Row],[hwycov_id]],[1]hwy_speed!$B$2:$G$1648,2,FALSE),0)</f>
        <v>57</v>
      </c>
      <c r="H253">
        <f>IFERROR(VLOOKUP(Table_socioeca8.sandag.org_abm2_spd[[#This Row],[hwycov_id]],[1]hwy_speed!$B$2:$G$1648,3,FALSE),0)</f>
        <v>57</v>
      </c>
      <c r="I253">
        <f>IFERROR(VLOOKUP(Table_socioeca8.sandag.org_abm2_spd[[#This Row],[hwycov_id]],[1]hwy_speed!$B$2:$G$1648,4,FALSE),0)</f>
        <v>57</v>
      </c>
      <c r="J253">
        <f>IFERROR(VLOOKUP(Table_socioeca8.sandag.org_abm2_spd[[#This Row],[hwycov_id]],[1]hwy_speed!$B$2:$G$1648,5,FALSE),0)</f>
        <v>52</v>
      </c>
      <c r="K253">
        <f>IFERROR(VLOOKUP(Table_socioeca8.sandag.org_abm2_spd[[#This Row],[hwycov_id]],[1]hwy_speed!$B$2:$G$1648,6,FALSE),0)</f>
        <v>57</v>
      </c>
      <c r="M253">
        <f>Table_socioeca8.sandag.org_abm2_spd[[#This Row],[scenario_id]]</f>
        <v>376</v>
      </c>
      <c r="N253" s="7">
        <v>15699</v>
      </c>
      <c r="O253">
        <f>VLOOKUP(Table_sql2014a8.sandag.org_ws_FreewaySpeed[[#This Row],[LinkID]],Table_socioeca8.sandag.org_abm2_spd[[hwycov_id]:[speed_ev]],2,FALSE)</f>
        <v>53</v>
      </c>
      <c r="P253">
        <f>VLOOKUP(Table_sql2014a8.sandag.org_ws_FreewaySpeed[[#This Row],[LinkID]],Table_socioeca8.sandag.org_abm2_spd[[hwycov_id]:[speed_ev]],3,FALSE)</f>
        <v>49</v>
      </c>
      <c r="Q253">
        <f>VLOOKUP(Table_sql2014a8.sandag.org_ws_FreewaySpeed[[#This Row],[LinkID]],Table_socioeca8.sandag.org_abm2_spd[[hwycov_id]:[speed_ev]],4,FALSE)</f>
        <v>52</v>
      </c>
      <c r="R253">
        <f>VLOOKUP(Table_sql2014a8.sandag.org_ws_FreewaySpeed[[#This Row],[LinkID]],Table_socioeca8.sandag.org_abm2_spd[[hwycov_id]:[speed_ev]],5,FALSE)</f>
        <v>49</v>
      </c>
      <c r="S253">
        <f>VLOOKUP(Table_sql2014a8.sandag.org_ws_FreewaySpeed[[#This Row],[LinkID]],Table_socioeca8.sandag.org_abm2_spd[[hwycov_id]:[speed_ev]],6,FALSE)</f>
        <v>53</v>
      </c>
    </row>
    <row r="254" spans="5:19" x14ac:dyDescent="0.25">
      <c r="E254">
        <f t="shared" si="3"/>
        <v>376</v>
      </c>
      <c r="F254">
        <v>7664</v>
      </c>
      <c r="G254">
        <f>IFERROR(VLOOKUP(Table_socioeca8.sandag.org_abm2_spd[[#This Row],[hwycov_id]],[1]hwy_speed!$B$2:$G$1648,2,FALSE),0)</f>
        <v>58</v>
      </c>
      <c r="H254">
        <f>IFERROR(VLOOKUP(Table_socioeca8.sandag.org_abm2_spd[[#This Row],[hwycov_id]],[1]hwy_speed!$B$2:$G$1648,3,FALSE),0)</f>
        <v>48</v>
      </c>
      <c r="I254">
        <f>IFERROR(VLOOKUP(Table_socioeca8.sandag.org_abm2_spd[[#This Row],[hwycov_id]],[1]hwy_speed!$B$2:$G$1648,4,FALSE),0)</f>
        <v>57</v>
      </c>
      <c r="J254">
        <f>IFERROR(VLOOKUP(Table_socioeca8.sandag.org_abm2_spd[[#This Row],[hwycov_id]],[1]hwy_speed!$B$2:$G$1648,5,FALSE),0)</f>
        <v>56</v>
      </c>
      <c r="K254">
        <f>IFERROR(VLOOKUP(Table_socioeca8.sandag.org_abm2_spd[[#This Row],[hwycov_id]],[1]hwy_speed!$B$2:$G$1648,6,FALSE),0)</f>
        <v>58</v>
      </c>
      <c r="M254">
        <f>Table_socioeca8.sandag.org_abm2_spd[[#This Row],[scenario_id]]</f>
        <v>376</v>
      </c>
      <c r="N254" s="7">
        <v>15705</v>
      </c>
      <c r="O254">
        <f>VLOOKUP(Table_sql2014a8.sandag.org_ws_FreewaySpeed[[#This Row],[LinkID]],Table_socioeca8.sandag.org_abm2_spd[[hwycov_id]:[speed_ev]],2,FALSE)</f>
        <v>53</v>
      </c>
      <c r="P254">
        <f>VLOOKUP(Table_sql2014a8.sandag.org_ws_FreewaySpeed[[#This Row],[LinkID]],Table_socioeca8.sandag.org_abm2_spd[[hwycov_id]:[speed_ev]],3,FALSE)</f>
        <v>45</v>
      </c>
      <c r="Q254">
        <f>VLOOKUP(Table_sql2014a8.sandag.org_ws_FreewaySpeed[[#This Row],[LinkID]],Table_socioeca8.sandag.org_abm2_spd[[hwycov_id]:[speed_ev]],4,FALSE)</f>
        <v>51</v>
      </c>
      <c r="R254">
        <f>VLOOKUP(Table_sql2014a8.sandag.org_ws_FreewaySpeed[[#This Row],[LinkID]],Table_socioeca8.sandag.org_abm2_spd[[hwycov_id]:[speed_ev]],5,FALSE)</f>
        <v>47</v>
      </c>
      <c r="S254">
        <f>VLOOKUP(Table_sql2014a8.sandag.org_ws_FreewaySpeed[[#This Row],[LinkID]],Table_socioeca8.sandag.org_abm2_spd[[hwycov_id]:[speed_ev]],6,FALSE)</f>
        <v>53</v>
      </c>
    </row>
    <row r="255" spans="5:19" x14ac:dyDescent="0.25">
      <c r="E255">
        <f t="shared" si="3"/>
        <v>376</v>
      </c>
      <c r="F255">
        <v>7665</v>
      </c>
      <c r="G255">
        <f>IFERROR(VLOOKUP(Table_socioeca8.sandag.org_abm2_spd[[#This Row],[hwycov_id]],[1]hwy_speed!$B$2:$G$1648,2,FALSE),0)</f>
        <v>58</v>
      </c>
      <c r="H255">
        <f>IFERROR(VLOOKUP(Table_socioeca8.sandag.org_abm2_spd[[#This Row],[hwycov_id]],[1]hwy_speed!$B$2:$G$1648,3,FALSE),0)</f>
        <v>52</v>
      </c>
      <c r="I255">
        <f>IFERROR(VLOOKUP(Table_socioeca8.sandag.org_abm2_spd[[#This Row],[hwycov_id]],[1]hwy_speed!$B$2:$G$1648,4,FALSE),0)</f>
        <v>57</v>
      </c>
      <c r="J255">
        <f>IFERROR(VLOOKUP(Table_socioeca8.sandag.org_abm2_spd[[#This Row],[hwycov_id]],[1]hwy_speed!$B$2:$G$1648,5,FALSE),0)</f>
        <v>57</v>
      </c>
      <c r="K255">
        <f>IFERROR(VLOOKUP(Table_socioeca8.sandag.org_abm2_spd[[#This Row],[hwycov_id]],[1]hwy_speed!$B$2:$G$1648,6,FALSE),0)</f>
        <v>58</v>
      </c>
      <c r="M255">
        <f>Table_socioeca8.sandag.org_abm2_spd[[#This Row],[scenario_id]]</f>
        <v>376</v>
      </c>
      <c r="N255" s="7">
        <v>15710</v>
      </c>
      <c r="O255">
        <f>VLOOKUP(Table_sql2014a8.sandag.org_ws_FreewaySpeed[[#This Row],[LinkID]],Table_socioeca8.sandag.org_abm2_spd[[hwycov_id]:[speed_ev]],2,FALSE)</f>
        <v>53</v>
      </c>
      <c r="P255">
        <f>VLOOKUP(Table_sql2014a8.sandag.org_ws_FreewaySpeed[[#This Row],[LinkID]],Table_socioeca8.sandag.org_abm2_spd[[hwycov_id]:[speed_ev]],3,FALSE)</f>
        <v>35</v>
      </c>
      <c r="Q255">
        <f>VLOOKUP(Table_sql2014a8.sandag.org_ws_FreewaySpeed[[#This Row],[LinkID]],Table_socioeca8.sandag.org_abm2_spd[[hwycov_id]:[speed_ev]],4,FALSE)</f>
        <v>46</v>
      </c>
      <c r="R255">
        <f>VLOOKUP(Table_sql2014a8.sandag.org_ws_FreewaySpeed[[#This Row],[LinkID]],Table_socioeca8.sandag.org_abm2_spd[[hwycov_id]:[speed_ev]],5,FALSE)</f>
        <v>41</v>
      </c>
      <c r="S255">
        <f>VLOOKUP(Table_sql2014a8.sandag.org_ws_FreewaySpeed[[#This Row],[LinkID]],Table_socioeca8.sandag.org_abm2_spd[[hwycov_id]:[speed_ev]],6,FALSE)</f>
        <v>53</v>
      </c>
    </row>
    <row r="256" spans="5:19" x14ac:dyDescent="0.25">
      <c r="E256">
        <f t="shared" si="3"/>
        <v>376</v>
      </c>
      <c r="F256">
        <v>7666</v>
      </c>
      <c r="G256">
        <f>IFERROR(VLOOKUP(Table_socioeca8.sandag.org_abm2_spd[[#This Row],[hwycov_id]],[1]hwy_speed!$B$2:$G$1648,2,FALSE),0)</f>
        <v>57</v>
      </c>
      <c r="H256">
        <f>IFERROR(VLOOKUP(Table_socioeca8.sandag.org_abm2_spd[[#This Row],[hwycov_id]],[1]hwy_speed!$B$2:$G$1648,3,FALSE),0)</f>
        <v>39</v>
      </c>
      <c r="I256">
        <f>IFERROR(VLOOKUP(Table_socioeca8.sandag.org_abm2_spd[[#This Row],[hwycov_id]],[1]hwy_speed!$B$2:$G$1648,4,FALSE),0)</f>
        <v>56</v>
      </c>
      <c r="J256">
        <f>IFERROR(VLOOKUP(Table_socioeca8.sandag.org_abm2_spd[[#This Row],[hwycov_id]],[1]hwy_speed!$B$2:$G$1648,5,FALSE),0)</f>
        <v>57</v>
      </c>
      <c r="K256">
        <f>IFERROR(VLOOKUP(Table_socioeca8.sandag.org_abm2_spd[[#This Row],[hwycov_id]],[1]hwy_speed!$B$2:$G$1648,6,FALSE),0)</f>
        <v>57</v>
      </c>
      <c r="M256">
        <f>Table_socioeca8.sandag.org_abm2_spd[[#This Row],[scenario_id]]</f>
        <v>376</v>
      </c>
      <c r="N256" s="7">
        <v>15715</v>
      </c>
      <c r="O256">
        <f>VLOOKUP(Table_sql2014a8.sandag.org_ws_FreewaySpeed[[#This Row],[LinkID]],Table_socioeca8.sandag.org_abm2_spd[[hwycov_id]:[speed_ev]],2,FALSE)</f>
        <v>53</v>
      </c>
      <c r="P256">
        <f>VLOOKUP(Table_sql2014a8.sandag.org_ws_FreewaySpeed[[#This Row],[LinkID]],Table_socioeca8.sandag.org_abm2_spd[[hwycov_id]:[speed_ev]],3,FALSE)</f>
        <v>39</v>
      </c>
      <c r="Q256">
        <f>VLOOKUP(Table_sql2014a8.sandag.org_ws_FreewaySpeed[[#This Row],[LinkID]],Table_socioeca8.sandag.org_abm2_spd[[hwycov_id]:[speed_ev]],4,FALSE)</f>
        <v>47</v>
      </c>
      <c r="R256">
        <f>VLOOKUP(Table_sql2014a8.sandag.org_ws_FreewaySpeed[[#This Row],[LinkID]],Table_socioeca8.sandag.org_abm2_spd[[hwycov_id]:[speed_ev]],5,FALSE)</f>
        <v>40</v>
      </c>
      <c r="S256">
        <f>VLOOKUP(Table_sql2014a8.sandag.org_ws_FreewaySpeed[[#This Row],[LinkID]],Table_socioeca8.sandag.org_abm2_spd[[hwycov_id]:[speed_ev]],6,FALSE)</f>
        <v>53</v>
      </c>
    </row>
    <row r="257" spans="5:19" x14ac:dyDescent="0.25">
      <c r="E257">
        <f t="shared" si="3"/>
        <v>376</v>
      </c>
      <c r="F257">
        <v>7699</v>
      </c>
      <c r="G257">
        <f>IFERROR(VLOOKUP(Table_socioeca8.sandag.org_abm2_spd[[#This Row],[hwycov_id]],[1]hwy_speed!$B$2:$G$1648,2,FALSE),0)</f>
        <v>57</v>
      </c>
      <c r="H257">
        <f>IFERROR(VLOOKUP(Table_socioeca8.sandag.org_abm2_spd[[#This Row],[hwycov_id]],[1]hwy_speed!$B$2:$G$1648,3,FALSE),0)</f>
        <v>32</v>
      </c>
      <c r="I257">
        <f>IFERROR(VLOOKUP(Table_socioeca8.sandag.org_abm2_spd[[#This Row],[hwycov_id]],[1]hwy_speed!$B$2:$G$1648,4,FALSE),0)</f>
        <v>56</v>
      </c>
      <c r="J257">
        <f>IFERROR(VLOOKUP(Table_socioeca8.sandag.org_abm2_spd[[#This Row],[hwycov_id]],[1]hwy_speed!$B$2:$G$1648,5,FALSE),0)</f>
        <v>45</v>
      </c>
      <c r="K257">
        <f>IFERROR(VLOOKUP(Table_socioeca8.sandag.org_abm2_spd[[#This Row],[hwycov_id]],[1]hwy_speed!$B$2:$G$1648,6,FALSE),0)</f>
        <v>57</v>
      </c>
      <c r="M257">
        <f>Table_socioeca8.sandag.org_abm2_spd[[#This Row],[scenario_id]]</f>
        <v>376</v>
      </c>
      <c r="N257" s="7">
        <v>15767</v>
      </c>
      <c r="O257">
        <f>VLOOKUP(Table_sql2014a8.sandag.org_ws_FreewaySpeed[[#This Row],[LinkID]],Table_socioeca8.sandag.org_abm2_spd[[hwycov_id]:[speed_ev]],2,FALSE)</f>
        <v>58</v>
      </c>
      <c r="P257">
        <f>VLOOKUP(Table_sql2014a8.sandag.org_ws_FreewaySpeed[[#This Row],[LinkID]],Table_socioeca8.sandag.org_abm2_spd[[hwycov_id]:[speed_ev]],3,FALSE)</f>
        <v>52</v>
      </c>
      <c r="Q257">
        <f>VLOOKUP(Table_sql2014a8.sandag.org_ws_FreewaySpeed[[#This Row],[LinkID]],Table_socioeca8.sandag.org_abm2_spd[[hwycov_id]:[speed_ev]],4,FALSE)</f>
        <v>55</v>
      </c>
      <c r="R257">
        <f>VLOOKUP(Table_sql2014a8.sandag.org_ws_FreewaySpeed[[#This Row],[LinkID]],Table_socioeca8.sandag.org_abm2_spd[[hwycov_id]:[speed_ev]],5,FALSE)</f>
        <v>46</v>
      </c>
      <c r="S257">
        <f>VLOOKUP(Table_sql2014a8.sandag.org_ws_FreewaySpeed[[#This Row],[LinkID]],Table_socioeca8.sandag.org_abm2_spd[[hwycov_id]:[speed_ev]],6,FALSE)</f>
        <v>58</v>
      </c>
    </row>
    <row r="258" spans="5:19" x14ac:dyDescent="0.25">
      <c r="E258">
        <f t="shared" si="3"/>
        <v>376</v>
      </c>
      <c r="F258">
        <v>7716</v>
      </c>
      <c r="G258">
        <f>IFERROR(VLOOKUP(Table_socioeca8.sandag.org_abm2_spd[[#This Row],[hwycov_id]],[1]hwy_speed!$B$2:$G$1648,2,FALSE),0)</f>
        <v>58</v>
      </c>
      <c r="H258">
        <f>IFERROR(VLOOKUP(Table_socioeca8.sandag.org_abm2_spd[[#This Row],[hwycov_id]],[1]hwy_speed!$B$2:$G$1648,3,FALSE),0)</f>
        <v>57</v>
      </c>
      <c r="I258">
        <f>IFERROR(VLOOKUP(Table_socioeca8.sandag.org_abm2_spd[[#This Row],[hwycov_id]],[1]hwy_speed!$B$2:$G$1648,4,FALSE),0)</f>
        <v>58</v>
      </c>
      <c r="J258">
        <f>IFERROR(VLOOKUP(Table_socioeca8.sandag.org_abm2_spd[[#This Row],[hwycov_id]],[1]hwy_speed!$B$2:$G$1648,5,FALSE),0)</f>
        <v>58</v>
      </c>
      <c r="K258">
        <f>IFERROR(VLOOKUP(Table_socioeca8.sandag.org_abm2_spd[[#This Row],[hwycov_id]],[1]hwy_speed!$B$2:$G$1648,6,FALSE),0)</f>
        <v>58</v>
      </c>
      <c r="M258">
        <f>Table_socioeca8.sandag.org_abm2_spd[[#This Row],[scenario_id]]</f>
        <v>376</v>
      </c>
      <c r="N258" s="7">
        <v>15768</v>
      </c>
      <c r="O258">
        <f>VLOOKUP(Table_sql2014a8.sandag.org_ws_FreewaySpeed[[#This Row],[LinkID]],Table_socioeca8.sandag.org_abm2_spd[[hwycov_id]:[speed_ev]],2,FALSE)</f>
        <v>58</v>
      </c>
      <c r="P258">
        <f>VLOOKUP(Table_sql2014a8.sandag.org_ws_FreewaySpeed[[#This Row],[LinkID]],Table_socioeca8.sandag.org_abm2_spd[[hwycov_id]:[speed_ev]],3,FALSE)</f>
        <v>55</v>
      </c>
      <c r="Q258">
        <f>VLOOKUP(Table_sql2014a8.sandag.org_ws_FreewaySpeed[[#This Row],[LinkID]],Table_socioeca8.sandag.org_abm2_spd[[hwycov_id]:[speed_ev]],4,FALSE)</f>
        <v>56</v>
      </c>
      <c r="R258">
        <f>VLOOKUP(Table_sql2014a8.sandag.org_ws_FreewaySpeed[[#This Row],[LinkID]],Table_socioeca8.sandag.org_abm2_spd[[hwycov_id]:[speed_ev]],5,FALSE)</f>
        <v>50</v>
      </c>
      <c r="S258">
        <f>VLOOKUP(Table_sql2014a8.sandag.org_ws_FreewaySpeed[[#This Row],[LinkID]],Table_socioeca8.sandag.org_abm2_spd[[hwycov_id]:[speed_ev]],6,FALSE)</f>
        <v>58</v>
      </c>
    </row>
    <row r="259" spans="5:19" x14ac:dyDescent="0.25">
      <c r="E259">
        <f t="shared" si="3"/>
        <v>376</v>
      </c>
      <c r="F259">
        <v>7723</v>
      </c>
      <c r="G259">
        <f>IFERROR(VLOOKUP(Table_socioeca8.sandag.org_abm2_spd[[#This Row],[hwycov_id]],[1]hwy_speed!$B$2:$G$1648,2,FALSE),0)</f>
        <v>58</v>
      </c>
      <c r="H259">
        <f>IFERROR(VLOOKUP(Table_socioeca8.sandag.org_abm2_spd[[#This Row],[hwycov_id]],[1]hwy_speed!$B$2:$G$1648,3,FALSE),0)</f>
        <v>47</v>
      </c>
      <c r="I259">
        <f>IFERROR(VLOOKUP(Table_socioeca8.sandag.org_abm2_spd[[#This Row],[hwycov_id]],[1]hwy_speed!$B$2:$G$1648,4,FALSE),0)</f>
        <v>56</v>
      </c>
      <c r="J259">
        <f>IFERROR(VLOOKUP(Table_socioeca8.sandag.org_abm2_spd[[#This Row],[hwycov_id]],[1]hwy_speed!$B$2:$G$1648,5,FALSE),0)</f>
        <v>56</v>
      </c>
      <c r="K259">
        <f>IFERROR(VLOOKUP(Table_socioeca8.sandag.org_abm2_spd[[#This Row],[hwycov_id]],[1]hwy_speed!$B$2:$G$1648,6,FALSE),0)</f>
        <v>58</v>
      </c>
      <c r="M259">
        <f>Table_socioeca8.sandag.org_abm2_spd[[#This Row],[scenario_id]]</f>
        <v>376</v>
      </c>
      <c r="N259" s="7">
        <v>15775</v>
      </c>
      <c r="O259">
        <f>VLOOKUP(Table_sql2014a8.sandag.org_ws_FreewaySpeed[[#This Row],[LinkID]],Table_socioeca8.sandag.org_abm2_spd[[hwycov_id]:[speed_ev]],2,FALSE)</f>
        <v>55</v>
      </c>
      <c r="P259">
        <f>VLOOKUP(Table_sql2014a8.sandag.org_ws_FreewaySpeed[[#This Row],[LinkID]],Table_socioeca8.sandag.org_abm2_spd[[hwycov_id]:[speed_ev]],3,FALSE)</f>
        <v>54</v>
      </c>
      <c r="Q259">
        <f>VLOOKUP(Table_sql2014a8.sandag.org_ws_FreewaySpeed[[#This Row],[LinkID]],Table_socioeca8.sandag.org_abm2_spd[[hwycov_id]:[speed_ev]],4,FALSE)</f>
        <v>55</v>
      </c>
      <c r="R259">
        <f>VLOOKUP(Table_sql2014a8.sandag.org_ws_FreewaySpeed[[#This Row],[LinkID]],Table_socioeca8.sandag.org_abm2_spd[[hwycov_id]:[speed_ev]],5,FALSE)</f>
        <v>54</v>
      </c>
      <c r="S259">
        <f>VLOOKUP(Table_sql2014a8.sandag.org_ws_FreewaySpeed[[#This Row],[LinkID]],Table_socioeca8.sandag.org_abm2_spd[[hwycov_id]:[speed_ev]],6,FALSE)</f>
        <v>55</v>
      </c>
    </row>
    <row r="260" spans="5:19" x14ac:dyDescent="0.25">
      <c r="E260">
        <f t="shared" ref="E260:E323" si="4">E259</f>
        <v>376</v>
      </c>
      <c r="F260">
        <v>7724</v>
      </c>
      <c r="G260">
        <f>IFERROR(VLOOKUP(Table_socioeca8.sandag.org_abm2_spd[[#This Row],[hwycov_id]],[1]hwy_speed!$B$2:$G$1648,2,FALSE),0)</f>
        <v>31</v>
      </c>
      <c r="H260">
        <f>IFERROR(VLOOKUP(Table_socioeca8.sandag.org_abm2_spd[[#This Row],[hwycov_id]],[1]hwy_speed!$B$2:$G$1648,3,FALSE),0)</f>
        <v>30</v>
      </c>
      <c r="I260">
        <f>IFERROR(VLOOKUP(Table_socioeca8.sandag.org_abm2_spd[[#This Row],[hwycov_id]],[1]hwy_speed!$B$2:$G$1648,4,FALSE),0)</f>
        <v>31</v>
      </c>
      <c r="J260">
        <f>IFERROR(VLOOKUP(Table_socioeca8.sandag.org_abm2_spd[[#This Row],[hwycov_id]],[1]hwy_speed!$B$2:$G$1648,5,FALSE),0)</f>
        <v>31</v>
      </c>
      <c r="K260">
        <f>IFERROR(VLOOKUP(Table_socioeca8.sandag.org_abm2_spd[[#This Row],[hwycov_id]],[1]hwy_speed!$B$2:$G$1648,6,FALSE),0)</f>
        <v>31</v>
      </c>
      <c r="M260">
        <f>Table_socioeca8.sandag.org_abm2_spd[[#This Row],[scenario_id]]</f>
        <v>376</v>
      </c>
      <c r="N260" s="7">
        <v>15870</v>
      </c>
      <c r="O260">
        <f>VLOOKUP(Table_sql2014a8.sandag.org_ws_FreewaySpeed[[#This Row],[LinkID]],Table_socioeca8.sandag.org_abm2_spd[[hwycov_id]:[speed_ev]],2,FALSE)</f>
        <v>57</v>
      </c>
      <c r="P260">
        <f>VLOOKUP(Table_sql2014a8.sandag.org_ws_FreewaySpeed[[#This Row],[LinkID]],Table_socioeca8.sandag.org_abm2_spd[[hwycov_id]:[speed_ev]],3,FALSE)</f>
        <v>41</v>
      </c>
      <c r="Q260">
        <f>VLOOKUP(Table_sql2014a8.sandag.org_ws_FreewaySpeed[[#This Row],[LinkID]],Table_socioeca8.sandag.org_abm2_spd[[hwycov_id]:[speed_ev]],4,FALSE)</f>
        <v>56</v>
      </c>
      <c r="R260">
        <f>VLOOKUP(Table_sql2014a8.sandag.org_ws_FreewaySpeed[[#This Row],[LinkID]],Table_socioeca8.sandag.org_abm2_spd[[hwycov_id]:[speed_ev]],5,FALSE)</f>
        <v>57</v>
      </c>
      <c r="S260">
        <f>VLOOKUP(Table_sql2014a8.sandag.org_ws_FreewaySpeed[[#This Row],[LinkID]],Table_socioeca8.sandag.org_abm2_spd[[hwycov_id]:[speed_ev]],6,FALSE)</f>
        <v>57</v>
      </c>
    </row>
    <row r="261" spans="5:19" x14ac:dyDescent="0.25">
      <c r="E261">
        <f t="shared" si="4"/>
        <v>376</v>
      </c>
      <c r="F261">
        <v>7725</v>
      </c>
      <c r="G261">
        <f>IFERROR(VLOOKUP(Table_socioeca8.sandag.org_abm2_spd[[#This Row],[hwycov_id]],[1]hwy_speed!$B$2:$G$1648,2,FALSE),0)</f>
        <v>31</v>
      </c>
      <c r="H261">
        <f>IFERROR(VLOOKUP(Table_socioeca8.sandag.org_abm2_spd[[#This Row],[hwycov_id]],[1]hwy_speed!$B$2:$G$1648,3,FALSE),0)</f>
        <v>30</v>
      </c>
      <c r="I261">
        <f>IFERROR(VLOOKUP(Table_socioeca8.sandag.org_abm2_spd[[#This Row],[hwycov_id]],[1]hwy_speed!$B$2:$G$1648,4,FALSE),0)</f>
        <v>31</v>
      </c>
      <c r="J261">
        <f>IFERROR(VLOOKUP(Table_socioeca8.sandag.org_abm2_spd[[#This Row],[hwycov_id]],[1]hwy_speed!$B$2:$G$1648,5,FALSE),0)</f>
        <v>31</v>
      </c>
      <c r="K261">
        <f>IFERROR(VLOOKUP(Table_socioeca8.sandag.org_abm2_spd[[#This Row],[hwycov_id]],[1]hwy_speed!$B$2:$G$1648,6,FALSE),0)</f>
        <v>31</v>
      </c>
      <c r="M261">
        <f>Table_socioeca8.sandag.org_abm2_spd[[#This Row],[scenario_id]]</f>
        <v>376</v>
      </c>
      <c r="N261" s="7">
        <v>15874</v>
      </c>
      <c r="O261">
        <f>VLOOKUP(Table_sql2014a8.sandag.org_ws_FreewaySpeed[[#This Row],[LinkID]],Table_socioeca8.sandag.org_abm2_spd[[hwycov_id]:[speed_ev]],2,FALSE)</f>
        <v>53</v>
      </c>
      <c r="P261">
        <f>VLOOKUP(Table_sql2014a8.sandag.org_ws_FreewaySpeed[[#This Row],[LinkID]],Table_socioeca8.sandag.org_abm2_spd[[hwycov_id]:[speed_ev]],3,FALSE)</f>
        <v>52</v>
      </c>
      <c r="Q261">
        <f>VLOOKUP(Table_sql2014a8.sandag.org_ws_FreewaySpeed[[#This Row],[LinkID]],Table_socioeca8.sandag.org_abm2_spd[[hwycov_id]:[speed_ev]],4,FALSE)</f>
        <v>52</v>
      </c>
      <c r="R261">
        <f>VLOOKUP(Table_sql2014a8.sandag.org_ws_FreewaySpeed[[#This Row],[LinkID]],Table_socioeca8.sandag.org_abm2_spd[[hwycov_id]:[speed_ev]],5,FALSE)</f>
        <v>39</v>
      </c>
      <c r="S261">
        <f>VLOOKUP(Table_sql2014a8.sandag.org_ws_FreewaySpeed[[#This Row],[LinkID]],Table_socioeca8.sandag.org_abm2_spd[[hwycov_id]:[speed_ev]],6,FALSE)</f>
        <v>53</v>
      </c>
    </row>
    <row r="262" spans="5:19" x14ac:dyDescent="0.25">
      <c r="E262">
        <f t="shared" si="4"/>
        <v>376</v>
      </c>
      <c r="F262">
        <v>7772</v>
      </c>
      <c r="G262">
        <f>IFERROR(VLOOKUP(Table_socioeca8.sandag.org_abm2_spd[[#This Row],[hwycov_id]],[1]hwy_speed!$B$2:$G$1648,2,FALSE),0)</f>
        <v>58</v>
      </c>
      <c r="H262">
        <f>IFERROR(VLOOKUP(Table_socioeca8.sandag.org_abm2_spd[[#This Row],[hwycov_id]],[1]hwy_speed!$B$2:$G$1648,3,FALSE),0)</f>
        <v>57</v>
      </c>
      <c r="I262">
        <f>IFERROR(VLOOKUP(Table_socioeca8.sandag.org_abm2_spd[[#This Row],[hwycov_id]],[1]hwy_speed!$B$2:$G$1648,4,FALSE),0)</f>
        <v>57</v>
      </c>
      <c r="J262">
        <f>IFERROR(VLOOKUP(Table_socioeca8.sandag.org_abm2_spd[[#This Row],[hwycov_id]],[1]hwy_speed!$B$2:$G$1648,5,FALSE),0)</f>
        <v>42</v>
      </c>
      <c r="K262">
        <f>IFERROR(VLOOKUP(Table_socioeca8.sandag.org_abm2_spd[[#This Row],[hwycov_id]],[1]hwy_speed!$B$2:$G$1648,6,FALSE),0)</f>
        <v>58</v>
      </c>
      <c r="M262">
        <f>Table_socioeca8.sandag.org_abm2_spd[[#This Row],[scenario_id]]</f>
        <v>376</v>
      </c>
      <c r="N262" s="7">
        <v>15917</v>
      </c>
      <c r="O262">
        <f>VLOOKUP(Table_sql2014a8.sandag.org_ws_FreewaySpeed[[#This Row],[LinkID]],Table_socioeca8.sandag.org_abm2_spd[[hwycov_id]:[speed_ev]],2,FALSE)</f>
        <v>53</v>
      </c>
      <c r="P262">
        <f>VLOOKUP(Table_sql2014a8.sandag.org_ws_FreewaySpeed[[#This Row],[LinkID]],Table_socioeca8.sandag.org_abm2_spd[[hwycov_id]:[speed_ev]],3,FALSE)</f>
        <v>48</v>
      </c>
      <c r="Q262">
        <f>VLOOKUP(Table_sql2014a8.sandag.org_ws_FreewaySpeed[[#This Row],[LinkID]],Table_socioeca8.sandag.org_abm2_spd[[hwycov_id]:[speed_ev]],4,FALSE)</f>
        <v>50</v>
      </c>
      <c r="R262">
        <f>VLOOKUP(Table_sql2014a8.sandag.org_ws_FreewaySpeed[[#This Row],[LinkID]],Table_socioeca8.sandag.org_abm2_spd[[hwycov_id]:[speed_ev]],5,FALSE)</f>
        <v>50</v>
      </c>
      <c r="S262">
        <f>VLOOKUP(Table_sql2014a8.sandag.org_ws_FreewaySpeed[[#This Row],[LinkID]],Table_socioeca8.sandag.org_abm2_spd[[hwycov_id]:[speed_ev]],6,FALSE)</f>
        <v>53</v>
      </c>
    </row>
    <row r="263" spans="5:19" x14ac:dyDescent="0.25">
      <c r="E263">
        <f t="shared" si="4"/>
        <v>376</v>
      </c>
      <c r="F263">
        <v>7872</v>
      </c>
      <c r="G263">
        <f>IFERROR(VLOOKUP(Table_socioeca8.sandag.org_abm2_spd[[#This Row],[hwycov_id]],[1]hwy_speed!$B$2:$G$1648,2,FALSE),0)</f>
        <v>58</v>
      </c>
      <c r="H263">
        <f>IFERROR(VLOOKUP(Table_socioeca8.sandag.org_abm2_spd[[#This Row],[hwycov_id]],[1]hwy_speed!$B$2:$G$1648,3,FALSE),0)</f>
        <v>53</v>
      </c>
      <c r="I263">
        <f>IFERROR(VLOOKUP(Table_socioeca8.sandag.org_abm2_spd[[#This Row],[hwycov_id]],[1]hwy_speed!$B$2:$G$1648,4,FALSE),0)</f>
        <v>57</v>
      </c>
      <c r="J263">
        <f>IFERROR(VLOOKUP(Table_socioeca8.sandag.org_abm2_spd[[#This Row],[hwycov_id]],[1]hwy_speed!$B$2:$G$1648,5,FALSE),0)</f>
        <v>57</v>
      </c>
      <c r="K263">
        <f>IFERROR(VLOOKUP(Table_socioeca8.sandag.org_abm2_spd[[#This Row],[hwycov_id]],[1]hwy_speed!$B$2:$G$1648,6,FALSE),0)</f>
        <v>58</v>
      </c>
      <c r="M263">
        <f>Table_socioeca8.sandag.org_abm2_spd[[#This Row],[scenario_id]]</f>
        <v>376</v>
      </c>
      <c r="N263" s="7">
        <v>16038</v>
      </c>
      <c r="O263">
        <f>VLOOKUP(Table_sql2014a8.sandag.org_ws_FreewaySpeed[[#This Row],[LinkID]],Table_socioeca8.sandag.org_abm2_spd[[hwycov_id]:[speed_ev]],2,FALSE)</f>
        <v>53</v>
      </c>
      <c r="P263">
        <f>VLOOKUP(Table_sql2014a8.sandag.org_ws_FreewaySpeed[[#This Row],[LinkID]],Table_socioeca8.sandag.org_abm2_spd[[hwycov_id]:[speed_ev]],3,FALSE)</f>
        <v>35</v>
      </c>
      <c r="Q263">
        <f>VLOOKUP(Table_sql2014a8.sandag.org_ws_FreewaySpeed[[#This Row],[LinkID]],Table_socioeca8.sandag.org_abm2_spd[[hwycov_id]:[speed_ev]],4,FALSE)</f>
        <v>41</v>
      </c>
      <c r="R263">
        <f>VLOOKUP(Table_sql2014a8.sandag.org_ws_FreewaySpeed[[#This Row],[LinkID]],Table_socioeca8.sandag.org_abm2_spd[[hwycov_id]:[speed_ev]],5,FALSE)</f>
        <v>37</v>
      </c>
      <c r="S263">
        <f>VLOOKUP(Table_sql2014a8.sandag.org_ws_FreewaySpeed[[#This Row],[LinkID]],Table_socioeca8.sandag.org_abm2_spd[[hwycov_id]:[speed_ev]],6,FALSE)</f>
        <v>53</v>
      </c>
    </row>
    <row r="264" spans="5:19" x14ac:dyDescent="0.25">
      <c r="E264">
        <f t="shared" si="4"/>
        <v>376</v>
      </c>
      <c r="F264">
        <v>7873</v>
      </c>
      <c r="G264">
        <f>IFERROR(VLOOKUP(Table_socioeca8.sandag.org_abm2_spd[[#This Row],[hwycov_id]],[1]hwy_speed!$B$2:$G$1648,2,FALSE),0)</f>
        <v>58</v>
      </c>
      <c r="H264">
        <f>IFERROR(VLOOKUP(Table_socioeca8.sandag.org_abm2_spd[[#This Row],[hwycov_id]],[1]hwy_speed!$B$2:$G$1648,3,FALSE),0)</f>
        <v>44</v>
      </c>
      <c r="I264">
        <f>IFERROR(VLOOKUP(Table_socioeca8.sandag.org_abm2_spd[[#This Row],[hwycov_id]],[1]hwy_speed!$B$2:$G$1648,4,FALSE),0)</f>
        <v>49</v>
      </c>
      <c r="J264">
        <f>IFERROR(VLOOKUP(Table_socioeca8.sandag.org_abm2_spd[[#This Row],[hwycov_id]],[1]hwy_speed!$B$2:$G$1648,5,FALSE),0)</f>
        <v>55</v>
      </c>
      <c r="K264">
        <f>IFERROR(VLOOKUP(Table_socioeca8.sandag.org_abm2_spd[[#This Row],[hwycov_id]],[1]hwy_speed!$B$2:$G$1648,6,FALSE),0)</f>
        <v>58</v>
      </c>
      <c r="M264">
        <f>Table_socioeca8.sandag.org_abm2_spd[[#This Row],[scenario_id]]</f>
        <v>376</v>
      </c>
      <c r="N264" s="7">
        <v>16125</v>
      </c>
      <c r="O264">
        <f>VLOOKUP(Table_sql2014a8.sandag.org_ws_FreewaySpeed[[#This Row],[LinkID]],Table_socioeca8.sandag.org_abm2_spd[[hwycov_id]:[speed_ev]],2,FALSE)</f>
        <v>58</v>
      </c>
      <c r="P264">
        <f>VLOOKUP(Table_sql2014a8.sandag.org_ws_FreewaySpeed[[#This Row],[LinkID]],Table_socioeca8.sandag.org_abm2_spd[[hwycov_id]:[speed_ev]],3,FALSE)</f>
        <v>55</v>
      </c>
      <c r="Q264">
        <f>VLOOKUP(Table_sql2014a8.sandag.org_ws_FreewaySpeed[[#This Row],[LinkID]],Table_socioeca8.sandag.org_abm2_spd[[hwycov_id]:[speed_ev]],4,FALSE)</f>
        <v>48</v>
      </c>
      <c r="R264">
        <f>VLOOKUP(Table_sql2014a8.sandag.org_ws_FreewaySpeed[[#This Row],[LinkID]],Table_socioeca8.sandag.org_abm2_spd[[hwycov_id]:[speed_ev]],5,FALSE)</f>
        <v>41</v>
      </c>
      <c r="S264">
        <f>VLOOKUP(Table_sql2014a8.sandag.org_ws_FreewaySpeed[[#This Row],[LinkID]],Table_socioeca8.sandag.org_abm2_spd[[hwycov_id]:[speed_ev]],6,FALSE)</f>
        <v>58</v>
      </c>
    </row>
    <row r="265" spans="5:19" x14ac:dyDescent="0.25">
      <c r="E265">
        <f t="shared" si="4"/>
        <v>376</v>
      </c>
      <c r="F265">
        <v>7874</v>
      </c>
      <c r="G265">
        <f>IFERROR(VLOOKUP(Table_socioeca8.sandag.org_abm2_spd[[#This Row],[hwycov_id]],[1]hwy_speed!$B$2:$G$1648,2,FALSE),0)</f>
        <v>55</v>
      </c>
      <c r="H265">
        <f>IFERROR(VLOOKUP(Table_socioeca8.sandag.org_abm2_spd[[#This Row],[hwycov_id]],[1]hwy_speed!$B$2:$G$1648,3,FALSE),0)</f>
        <v>54</v>
      </c>
      <c r="I265">
        <f>IFERROR(VLOOKUP(Table_socioeca8.sandag.org_abm2_spd[[#This Row],[hwycov_id]],[1]hwy_speed!$B$2:$G$1648,4,FALSE),0)</f>
        <v>54</v>
      </c>
      <c r="J265">
        <f>IFERROR(VLOOKUP(Table_socioeca8.sandag.org_abm2_spd[[#This Row],[hwycov_id]],[1]hwy_speed!$B$2:$G$1648,5,FALSE),0)</f>
        <v>53</v>
      </c>
      <c r="K265">
        <f>IFERROR(VLOOKUP(Table_socioeca8.sandag.org_abm2_spd[[#This Row],[hwycov_id]],[1]hwy_speed!$B$2:$G$1648,6,FALSE),0)</f>
        <v>55</v>
      </c>
      <c r="M265">
        <f>Table_socioeca8.sandag.org_abm2_spd[[#This Row],[scenario_id]]</f>
        <v>376</v>
      </c>
      <c r="N265" s="7">
        <v>16126</v>
      </c>
      <c r="O265">
        <f>VLOOKUP(Table_sql2014a8.sandag.org_ws_FreewaySpeed[[#This Row],[LinkID]],Table_socioeca8.sandag.org_abm2_spd[[hwycov_id]:[speed_ev]],2,FALSE)</f>
        <v>58</v>
      </c>
      <c r="P265">
        <f>VLOOKUP(Table_sql2014a8.sandag.org_ws_FreewaySpeed[[#This Row],[LinkID]],Table_socioeca8.sandag.org_abm2_spd[[hwycov_id]:[speed_ev]],3,FALSE)</f>
        <v>56</v>
      </c>
      <c r="Q265">
        <f>VLOOKUP(Table_sql2014a8.sandag.org_ws_FreewaySpeed[[#This Row],[LinkID]],Table_socioeca8.sandag.org_abm2_spd[[hwycov_id]:[speed_ev]],4,FALSE)</f>
        <v>57</v>
      </c>
      <c r="R265">
        <f>VLOOKUP(Table_sql2014a8.sandag.org_ws_FreewaySpeed[[#This Row],[LinkID]],Table_socioeca8.sandag.org_abm2_spd[[hwycov_id]:[speed_ev]],5,FALSE)</f>
        <v>53</v>
      </c>
      <c r="S265">
        <f>VLOOKUP(Table_sql2014a8.sandag.org_ws_FreewaySpeed[[#This Row],[LinkID]],Table_socioeca8.sandag.org_abm2_spd[[hwycov_id]:[speed_ev]],6,FALSE)</f>
        <v>58</v>
      </c>
    </row>
    <row r="266" spans="5:19" x14ac:dyDescent="0.25">
      <c r="E266">
        <f t="shared" si="4"/>
        <v>376</v>
      </c>
      <c r="F266">
        <v>7963</v>
      </c>
      <c r="G266">
        <f>IFERROR(VLOOKUP(Table_socioeca8.sandag.org_abm2_spd[[#This Row],[hwycov_id]],[1]hwy_speed!$B$2:$G$1648,2,FALSE),0)</f>
        <v>58</v>
      </c>
      <c r="H266">
        <f>IFERROR(VLOOKUP(Table_socioeca8.sandag.org_abm2_spd[[#This Row],[hwycov_id]],[1]hwy_speed!$B$2:$G$1648,3,FALSE),0)</f>
        <v>37</v>
      </c>
      <c r="I266">
        <f>IFERROR(VLOOKUP(Table_socioeca8.sandag.org_abm2_spd[[#This Row],[hwycov_id]],[1]hwy_speed!$B$2:$G$1648,4,FALSE),0)</f>
        <v>36</v>
      </c>
      <c r="J266">
        <f>IFERROR(VLOOKUP(Table_socioeca8.sandag.org_abm2_spd[[#This Row],[hwycov_id]],[1]hwy_speed!$B$2:$G$1648,5,FALSE),0)</f>
        <v>40</v>
      </c>
      <c r="K266">
        <f>IFERROR(VLOOKUP(Table_socioeca8.sandag.org_abm2_spd[[#This Row],[hwycov_id]],[1]hwy_speed!$B$2:$G$1648,6,FALSE),0)</f>
        <v>58</v>
      </c>
      <c r="M266">
        <f>Table_socioeca8.sandag.org_abm2_spd[[#This Row],[scenario_id]]</f>
        <v>376</v>
      </c>
      <c r="N266" s="7">
        <v>16127</v>
      </c>
      <c r="O266">
        <f>VLOOKUP(Table_sql2014a8.sandag.org_ws_FreewaySpeed[[#This Row],[LinkID]],Table_socioeca8.sandag.org_abm2_spd[[hwycov_id]:[speed_ev]],2,FALSE)</f>
        <v>57</v>
      </c>
      <c r="P266">
        <f>VLOOKUP(Table_sql2014a8.sandag.org_ws_FreewaySpeed[[#This Row],[LinkID]],Table_socioeca8.sandag.org_abm2_spd[[hwycov_id]:[speed_ev]],3,FALSE)</f>
        <v>55</v>
      </c>
      <c r="Q266">
        <f>VLOOKUP(Table_sql2014a8.sandag.org_ws_FreewaySpeed[[#This Row],[LinkID]],Table_socioeca8.sandag.org_abm2_spd[[hwycov_id]:[speed_ev]],4,FALSE)</f>
        <v>56</v>
      </c>
      <c r="R266">
        <f>VLOOKUP(Table_sql2014a8.sandag.org_ws_FreewaySpeed[[#This Row],[LinkID]],Table_socioeca8.sandag.org_abm2_spd[[hwycov_id]:[speed_ev]],5,FALSE)</f>
        <v>52</v>
      </c>
      <c r="S266">
        <f>VLOOKUP(Table_sql2014a8.sandag.org_ws_FreewaySpeed[[#This Row],[LinkID]],Table_socioeca8.sandag.org_abm2_spd[[hwycov_id]:[speed_ev]],6,FALSE)</f>
        <v>57</v>
      </c>
    </row>
    <row r="267" spans="5:19" x14ac:dyDescent="0.25">
      <c r="E267">
        <f t="shared" si="4"/>
        <v>376</v>
      </c>
      <c r="F267">
        <v>8022</v>
      </c>
      <c r="G267">
        <f>IFERROR(VLOOKUP(Table_socioeca8.sandag.org_abm2_spd[[#This Row],[hwycov_id]],[1]hwy_speed!$B$2:$G$1648,2,FALSE),0)</f>
        <v>58</v>
      </c>
      <c r="H267">
        <f>IFERROR(VLOOKUP(Table_socioeca8.sandag.org_abm2_spd[[#This Row],[hwycov_id]],[1]hwy_speed!$B$2:$G$1648,3,FALSE),0)</f>
        <v>50</v>
      </c>
      <c r="I267">
        <f>IFERROR(VLOOKUP(Table_socioeca8.sandag.org_abm2_spd[[#This Row],[hwycov_id]],[1]hwy_speed!$B$2:$G$1648,4,FALSE),0)</f>
        <v>53</v>
      </c>
      <c r="J267">
        <f>IFERROR(VLOOKUP(Table_socioeca8.sandag.org_abm2_spd[[#This Row],[hwycov_id]],[1]hwy_speed!$B$2:$G$1648,5,FALSE),0)</f>
        <v>52</v>
      </c>
      <c r="K267">
        <f>IFERROR(VLOOKUP(Table_socioeca8.sandag.org_abm2_spd[[#This Row],[hwycov_id]],[1]hwy_speed!$B$2:$G$1648,6,FALSE),0)</f>
        <v>58</v>
      </c>
      <c r="M267">
        <f>Table_socioeca8.sandag.org_abm2_spd[[#This Row],[scenario_id]]</f>
        <v>376</v>
      </c>
      <c r="N267" s="7">
        <v>16163</v>
      </c>
      <c r="O267">
        <f>VLOOKUP(Table_sql2014a8.sandag.org_ws_FreewaySpeed[[#This Row],[LinkID]],Table_socioeca8.sandag.org_abm2_spd[[hwycov_id]:[speed_ev]],2,FALSE)</f>
        <v>62</v>
      </c>
      <c r="P267">
        <f>VLOOKUP(Table_sql2014a8.sandag.org_ws_FreewaySpeed[[#This Row],[LinkID]],Table_socioeca8.sandag.org_abm2_spd[[hwycov_id]:[speed_ev]],3,FALSE)</f>
        <v>50</v>
      </c>
      <c r="Q267">
        <f>VLOOKUP(Table_sql2014a8.sandag.org_ws_FreewaySpeed[[#This Row],[LinkID]],Table_socioeca8.sandag.org_abm2_spd[[hwycov_id]:[speed_ev]],4,FALSE)</f>
        <v>61</v>
      </c>
      <c r="R267">
        <f>VLOOKUP(Table_sql2014a8.sandag.org_ws_FreewaySpeed[[#This Row],[LinkID]],Table_socioeca8.sandag.org_abm2_spd[[hwycov_id]:[speed_ev]],5,FALSE)</f>
        <v>62</v>
      </c>
      <c r="S267">
        <f>VLOOKUP(Table_sql2014a8.sandag.org_ws_FreewaySpeed[[#This Row],[LinkID]],Table_socioeca8.sandag.org_abm2_spd[[hwycov_id]:[speed_ev]],6,FALSE)</f>
        <v>62</v>
      </c>
    </row>
    <row r="268" spans="5:19" x14ac:dyDescent="0.25">
      <c r="E268">
        <f t="shared" si="4"/>
        <v>376</v>
      </c>
      <c r="F268">
        <v>8042</v>
      </c>
      <c r="G268">
        <f>IFERROR(VLOOKUP(Table_socioeca8.sandag.org_abm2_spd[[#This Row],[hwycov_id]],[1]hwy_speed!$B$2:$G$1648,2,FALSE),0)</f>
        <v>58</v>
      </c>
      <c r="H268">
        <f>IFERROR(VLOOKUP(Table_socioeca8.sandag.org_abm2_spd[[#This Row],[hwycov_id]],[1]hwy_speed!$B$2:$G$1648,3,FALSE),0)</f>
        <v>41</v>
      </c>
      <c r="I268">
        <f>IFERROR(VLOOKUP(Table_socioeca8.sandag.org_abm2_spd[[#This Row],[hwycov_id]],[1]hwy_speed!$B$2:$G$1648,4,FALSE),0)</f>
        <v>45</v>
      </c>
      <c r="J268">
        <f>IFERROR(VLOOKUP(Table_socioeca8.sandag.org_abm2_spd[[#This Row],[hwycov_id]],[1]hwy_speed!$B$2:$G$1648,5,FALSE),0)</f>
        <v>41</v>
      </c>
      <c r="K268">
        <f>IFERROR(VLOOKUP(Table_socioeca8.sandag.org_abm2_spd[[#This Row],[hwycov_id]],[1]hwy_speed!$B$2:$G$1648,6,FALSE),0)</f>
        <v>58</v>
      </c>
      <c r="M268">
        <f>Table_socioeca8.sandag.org_abm2_spd[[#This Row],[scenario_id]]</f>
        <v>376</v>
      </c>
      <c r="N268" s="7">
        <v>16183</v>
      </c>
      <c r="O268">
        <f>VLOOKUP(Table_sql2014a8.sandag.org_ws_FreewaySpeed[[#This Row],[LinkID]],Table_socioeca8.sandag.org_abm2_spd[[hwycov_id]:[speed_ev]],2,FALSE)</f>
        <v>58</v>
      </c>
      <c r="P268">
        <f>VLOOKUP(Table_sql2014a8.sandag.org_ws_FreewaySpeed[[#This Row],[LinkID]],Table_socioeca8.sandag.org_abm2_spd[[hwycov_id]:[speed_ev]],3,FALSE)</f>
        <v>57</v>
      </c>
      <c r="Q268">
        <f>VLOOKUP(Table_sql2014a8.sandag.org_ws_FreewaySpeed[[#This Row],[LinkID]],Table_socioeca8.sandag.org_abm2_spd[[hwycov_id]:[speed_ev]],4,FALSE)</f>
        <v>57</v>
      </c>
      <c r="R268">
        <f>VLOOKUP(Table_sql2014a8.sandag.org_ws_FreewaySpeed[[#This Row],[LinkID]],Table_socioeca8.sandag.org_abm2_spd[[hwycov_id]:[speed_ev]],5,FALSE)</f>
        <v>57</v>
      </c>
      <c r="S268">
        <f>VLOOKUP(Table_sql2014a8.sandag.org_ws_FreewaySpeed[[#This Row],[LinkID]],Table_socioeca8.sandag.org_abm2_spd[[hwycov_id]:[speed_ev]],6,FALSE)</f>
        <v>58</v>
      </c>
    </row>
    <row r="269" spans="5:19" x14ac:dyDescent="0.25">
      <c r="E269">
        <f t="shared" si="4"/>
        <v>376</v>
      </c>
      <c r="F269">
        <v>8054</v>
      </c>
      <c r="G269">
        <f>IFERROR(VLOOKUP(Table_socioeca8.sandag.org_abm2_spd[[#This Row],[hwycov_id]],[1]hwy_speed!$B$2:$G$1648,2,FALSE),0)</f>
        <v>57</v>
      </c>
      <c r="H269">
        <f>IFERROR(VLOOKUP(Table_socioeca8.sandag.org_abm2_spd[[#This Row],[hwycov_id]],[1]hwy_speed!$B$2:$G$1648,3,FALSE),0)</f>
        <v>37</v>
      </c>
      <c r="I269">
        <f>IFERROR(VLOOKUP(Table_socioeca8.sandag.org_abm2_spd[[#This Row],[hwycov_id]],[1]hwy_speed!$B$2:$G$1648,4,FALSE),0)</f>
        <v>47</v>
      </c>
      <c r="J269">
        <f>IFERROR(VLOOKUP(Table_socioeca8.sandag.org_abm2_spd[[#This Row],[hwycov_id]],[1]hwy_speed!$B$2:$G$1648,5,FALSE),0)</f>
        <v>41</v>
      </c>
      <c r="K269">
        <f>IFERROR(VLOOKUP(Table_socioeca8.sandag.org_abm2_spd[[#This Row],[hwycov_id]],[1]hwy_speed!$B$2:$G$1648,6,FALSE),0)</f>
        <v>57</v>
      </c>
      <c r="M269">
        <f>Table_socioeca8.sandag.org_abm2_spd[[#This Row],[scenario_id]]</f>
        <v>376</v>
      </c>
      <c r="N269" s="7">
        <v>16272</v>
      </c>
      <c r="O269">
        <f>VLOOKUP(Table_sql2014a8.sandag.org_ws_FreewaySpeed[[#This Row],[LinkID]],Table_socioeca8.sandag.org_abm2_spd[[hwycov_id]:[speed_ev]],2,FALSE)</f>
        <v>57</v>
      </c>
      <c r="P269">
        <f>VLOOKUP(Table_sql2014a8.sandag.org_ws_FreewaySpeed[[#This Row],[LinkID]],Table_socioeca8.sandag.org_abm2_spd[[hwycov_id]:[speed_ev]],3,FALSE)</f>
        <v>25</v>
      </c>
      <c r="Q269">
        <f>VLOOKUP(Table_sql2014a8.sandag.org_ws_FreewaySpeed[[#This Row],[LinkID]],Table_socioeca8.sandag.org_abm2_spd[[hwycov_id]:[speed_ev]],4,FALSE)</f>
        <v>47</v>
      </c>
      <c r="R269">
        <f>VLOOKUP(Table_sql2014a8.sandag.org_ws_FreewaySpeed[[#This Row],[LinkID]],Table_socioeca8.sandag.org_abm2_spd[[hwycov_id]:[speed_ev]],5,FALSE)</f>
        <v>52</v>
      </c>
      <c r="S269">
        <f>VLOOKUP(Table_sql2014a8.sandag.org_ws_FreewaySpeed[[#This Row],[LinkID]],Table_socioeca8.sandag.org_abm2_spd[[hwycov_id]:[speed_ev]],6,FALSE)</f>
        <v>58</v>
      </c>
    </row>
    <row r="270" spans="5:19" x14ac:dyDescent="0.25">
      <c r="E270">
        <f t="shared" si="4"/>
        <v>376</v>
      </c>
      <c r="F270">
        <v>8056</v>
      </c>
      <c r="G270">
        <f>IFERROR(VLOOKUP(Table_socioeca8.sandag.org_abm2_spd[[#This Row],[hwycov_id]],[1]hwy_speed!$B$2:$G$1648,2,FALSE),0)</f>
        <v>58</v>
      </c>
      <c r="H270">
        <f>IFERROR(VLOOKUP(Table_socioeca8.sandag.org_abm2_spd[[#This Row],[hwycov_id]],[1]hwy_speed!$B$2:$G$1648,3,FALSE),0)</f>
        <v>38</v>
      </c>
      <c r="I270">
        <f>IFERROR(VLOOKUP(Table_socioeca8.sandag.org_abm2_spd[[#This Row],[hwycov_id]],[1]hwy_speed!$B$2:$G$1648,4,FALSE),0)</f>
        <v>44</v>
      </c>
      <c r="J270">
        <f>IFERROR(VLOOKUP(Table_socioeca8.sandag.org_abm2_spd[[#This Row],[hwycov_id]],[1]hwy_speed!$B$2:$G$1648,5,FALSE),0)</f>
        <v>38</v>
      </c>
      <c r="K270">
        <f>IFERROR(VLOOKUP(Table_socioeca8.sandag.org_abm2_spd[[#This Row],[hwycov_id]],[1]hwy_speed!$B$2:$G$1648,6,FALSE),0)</f>
        <v>58</v>
      </c>
      <c r="M270">
        <f>Table_socioeca8.sandag.org_abm2_spd[[#This Row],[scenario_id]]</f>
        <v>376</v>
      </c>
      <c r="N270" s="7">
        <v>16275</v>
      </c>
      <c r="O270">
        <f>VLOOKUP(Table_sql2014a8.sandag.org_ws_FreewaySpeed[[#This Row],[LinkID]],Table_socioeca8.sandag.org_abm2_spd[[hwycov_id]:[speed_ev]],2,FALSE)</f>
        <v>58</v>
      </c>
      <c r="P270">
        <f>VLOOKUP(Table_sql2014a8.sandag.org_ws_FreewaySpeed[[#This Row],[LinkID]],Table_socioeca8.sandag.org_abm2_spd[[hwycov_id]:[speed_ev]],3,FALSE)</f>
        <v>50</v>
      </c>
      <c r="Q270">
        <f>VLOOKUP(Table_sql2014a8.sandag.org_ws_FreewaySpeed[[#This Row],[LinkID]],Table_socioeca8.sandag.org_abm2_spd[[hwycov_id]:[speed_ev]],4,FALSE)</f>
        <v>48</v>
      </c>
      <c r="R270">
        <f>VLOOKUP(Table_sql2014a8.sandag.org_ws_FreewaySpeed[[#This Row],[LinkID]],Table_socioeca8.sandag.org_abm2_spd[[hwycov_id]:[speed_ev]],5,FALSE)</f>
        <v>30</v>
      </c>
      <c r="S270">
        <f>VLOOKUP(Table_sql2014a8.sandag.org_ws_FreewaySpeed[[#This Row],[LinkID]],Table_socioeca8.sandag.org_abm2_spd[[hwycov_id]:[speed_ev]],6,FALSE)</f>
        <v>58</v>
      </c>
    </row>
    <row r="271" spans="5:19" x14ac:dyDescent="0.25">
      <c r="E271">
        <f t="shared" si="4"/>
        <v>376</v>
      </c>
      <c r="F271">
        <v>8057</v>
      </c>
      <c r="G271">
        <f>IFERROR(VLOOKUP(Table_socioeca8.sandag.org_abm2_spd[[#This Row],[hwycov_id]],[1]hwy_speed!$B$2:$G$1648,2,FALSE),0)</f>
        <v>58</v>
      </c>
      <c r="H271">
        <f>IFERROR(VLOOKUP(Table_socioeca8.sandag.org_abm2_spd[[#This Row],[hwycov_id]],[1]hwy_speed!$B$2:$G$1648,3,FALSE),0)</f>
        <v>40</v>
      </c>
      <c r="I271">
        <f>IFERROR(VLOOKUP(Table_socioeca8.sandag.org_abm2_spd[[#This Row],[hwycov_id]],[1]hwy_speed!$B$2:$G$1648,4,FALSE),0)</f>
        <v>43</v>
      </c>
      <c r="J271">
        <f>IFERROR(VLOOKUP(Table_socioeca8.sandag.org_abm2_spd[[#This Row],[hwycov_id]],[1]hwy_speed!$B$2:$G$1648,5,FALSE),0)</f>
        <v>40</v>
      </c>
      <c r="K271">
        <f>IFERROR(VLOOKUP(Table_socioeca8.sandag.org_abm2_spd[[#This Row],[hwycov_id]],[1]hwy_speed!$B$2:$G$1648,6,FALSE),0)</f>
        <v>58</v>
      </c>
      <c r="M271">
        <f>Table_socioeca8.sandag.org_abm2_spd[[#This Row],[scenario_id]]</f>
        <v>376</v>
      </c>
      <c r="N271" s="7">
        <v>16291</v>
      </c>
      <c r="O271">
        <f>VLOOKUP(Table_sql2014a8.sandag.org_ws_FreewaySpeed[[#This Row],[LinkID]],Table_socioeca8.sandag.org_abm2_spd[[hwycov_id]:[speed_ev]],2,FALSE)</f>
        <v>58</v>
      </c>
      <c r="P271">
        <f>VLOOKUP(Table_sql2014a8.sandag.org_ws_FreewaySpeed[[#This Row],[LinkID]],Table_socioeca8.sandag.org_abm2_spd[[hwycov_id]:[speed_ev]],3,FALSE)</f>
        <v>51</v>
      </c>
      <c r="Q271">
        <f>VLOOKUP(Table_sql2014a8.sandag.org_ws_FreewaySpeed[[#This Row],[LinkID]],Table_socioeca8.sandag.org_abm2_spd[[hwycov_id]:[speed_ev]],4,FALSE)</f>
        <v>49</v>
      </c>
      <c r="R271">
        <f>VLOOKUP(Table_sql2014a8.sandag.org_ws_FreewaySpeed[[#This Row],[LinkID]],Table_socioeca8.sandag.org_abm2_spd[[hwycov_id]:[speed_ev]],5,FALSE)</f>
        <v>33</v>
      </c>
      <c r="S271">
        <f>VLOOKUP(Table_sql2014a8.sandag.org_ws_FreewaySpeed[[#This Row],[LinkID]],Table_socioeca8.sandag.org_abm2_spd[[hwycov_id]:[speed_ev]],6,FALSE)</f>
        <v>58</v>
      </c>
    </row>
    <row r="272" spans="5:19" x14ac:dyDescent="0.25">
      <c r="E272">
        <f t="shared" si="4"/>
        <v>376</v>
      </c>
      <c r="F272">
        <v>8058</v>
      </c>
      <c r="G272">
        <f>IFERROR(VLOOKUP(Table_socioeca8.sandag.org_abm2_spd[[#This Row],[hwycov_id]],[1]hwy_speed!$B$2:$G$1648,2,FALSE),0)</f>
        <v>58</v>
      </c>
      <c r="H272">
        <f>IFERROR(VLOOKUP(Table_socioeca8.sandag.org_abm2_spd[[#This Row],[hwycov_id]],[1]hwy_speed!$B$2:$G$1648,3,FALSE),0)</f>
        <v>51</v>
      </c>
      <c r="I272">
        <f>IFERROR(VLOOKUP(Table_socioeca8.sandag.org_abm2_spd[[#This Row],[hwycov_id]],[1]hwy_speed!$B$2:$G$1648,4,FALSE),0)</f>
        <v>50</v>
      </c>
      <c r="J272">
        <f>IFERROR(VLOOKUP(Table_socioeca8.sandag.org_abm2_spd[[#This Row],[hwycov_id]],[1]hwy_speed!$B$2:$G$1648,5,FALSE),0)</f>
        <v>48</v>
      </c>
      <c r="K272">
        <f>IFERROR(VLOOKUP(Table_socioeca8.sandag.org_abm2_spd[[#This Row],[hwycov_id]],[1]hwy_speed!$B$2:$G$1648,6,FALSE),0)</f>
        <v>58</v>
      </c>
      <c r="M272">
        <f>Table_socioeca8.sandag.org_abm2_spd[[#This Row],[scenario_id]]</f>
        <v>376</v>
      </c>
      <c r="N272" s="7">
        <v>16358</v>
      </c>
      <c r="O272">
        <f>VLOOKUP(Table_sql2014a8.sandag.org_ws_FreewaySpeed[[#This Row],[LinkID]],Table_socioeca8.sandag.org_abm2_spd[[hwycov_id]:[speed_ev]],2,FALSE)</f>
        <v>58</v>
      </c>
      <c r="P272">
        <f>VLOOKUP(Table_sql2014a8.sandag.org_ws_FreewaySpeed[[#This Row],[LinkID]],Table_socioeca8.sandag.org_abm2_spd[[hwycov_id]:[speed_ev]],3,FALSE)</f>
        <v>37</v>
      </c>
      <c r="Q272">
        <f>VLOOKUP(Table_sql2014a8.sandag.org_ws_FreewaySpeed[[#This Row],[LinkID]],Table_socioeca8.sandag.org_abm2_spd[[hwycov_id]:[speed_ev]],4,FALSE)</f>
        <v>54</v>
      </c>
      <c r="R272">
        <f>VLOOKUP(Table_sql2014a8.sandag.org_ws_FreewaySpeed[[#This Row],[LinkID]],Table_socioeca8.sandag.org_abm2_spd[[hwycov_id]:[speed_ev]],5,FALSE)</f>
        <v>57</v>
      </c>
      <c r="S272">
        <f>VLOOKUP(Table_sql2014a8.sandag.org_ws_FreewaySpeed[[#This Row],[LinkID]],Table_socioeca8.sandag.org_abm2_spd[[hwycov_id]:[speed_ev]],6,FALSE)</f>
        <v>58</v>
      </c>
    </row>
    <row r="273" spans="5:19" x14ac:dyDescent="0.25">
      <c r="E273">
        <f t="shared" si="4"/>
        <v>376</v>
      </c>
      <c r="F273">
        <v>8059</v>
      </c>
      <c r="G273">
        <f>IFERROR(VLOOKUP(Table_socioeca8.sandag.org_abm2_spd[[#This Row],[hwycov_id]],[1]hwy_speed!$B$2:$G$1648,2,FALSE),0)</f>
        <v>58</v>
      </c>
      <c r="H273">
        <f>IFERROR(VLOOKUP(Table_socioeca8.sandag.org_abm2_spd[[#This Row],[hwycov_id]],[1]hwy_speed!$B$2:$G$1648,3,FALSE),0)</f>
        <v>53</v>
      </c>
      <c r="I273">
        <f>IFERROR(VLOOKUP(Table_socioeca8.sandag.org_abm2_spd[[#This Row],[hwycov_id]],[1]hwy_speed!$B$2:$G$1648,4,FALSE),0)</f>
        <v>54</v>
      </c>
      <c r="J273">
        <f>IFERROR(VLOOKUP(Table_socioeca8.sandag.org_abm2_spd[[#This Row],[hwycov_id]],[1]hwy_speed!$B$2:$G$1648,5,FALSE),0)</f>
        <v>53</v>
      </c>
      <c r="K273">
        <f>IFERROR(VLOOKUP(Table_socioeca8.sandag.org_abm2_spd[[#This Row],[hwycov_id]],[1]hwy_speed!$B$2:$G$1648,6,FALSE),0)</f>
        <v>58</v>
      </c>
      <c r="M273">
        <f>Table_socioeca8.sandag.org_abm2_spd[[#This Row],[scenario_id]]</f>
        <v>376</v>
      </c>
      <c r="N273" s="7">
        <v>16370</v>
      </c>
      <c r="O273">
        <f>VLOOKUP(Table_sql2014a8.sandag.org_ws_FreewaySpeed[[#This Row],[LinkID]],Table_socioeca8.sandag.org_abm2_spd[[hwycov_id]:[speed_ev]],2,FALSE)</f>
        <v>58</v>
      </c>
      <c r="P273">
        <f>VLOOKUP(Table_sql2014a8.sandag.org_ws_FreewaySpeed[[#This Row],[LinkID]],Table_socioeca8.sandag.org_abm2_spd[[hwycov_id]:[speed_ev]],3,FALSE)</f>
        <v>55</v>
      </c>
      <c r="Q273">
        <f>VLOOKUP(Table_sql2014a8.sandag.org_ws_FreewaySpeed[[#This Row],[LinkID]],Table_socioeca8.sandag.org_abm2_spd[[hwycov_id]:[speed_ev]],4,FALSE)</f>
        <v>57</v>
      </c>
      <c r="R273">
        <f>VLOOKUP(Table_sql2014a8.sandag.org_ws_FreewaySpeed[[#This Row],[LinkID]],Table_socioeca8.sandag.org_abm2_spd[[hwycov_id]:[speed_ev]],5,FALSE)</f>
        <v>57</v>
      </c>
      <c r="S273">
        <f>VLOOKUP(Table_sql2014a8.sandag.org_ws_FreewaySpeed[[#This Row],[LinkID]],Table_socioeca8.sandag.org_abm2_spd[[hwycov_id]:[speed_ev]],6,FALSE)</f>
        <v>58</v>
      </c>
    </row>
    <row r="274" spans="5:19" x14ac:dyDescent="0.25">
      <c r="E274">
        <f t="shared" si="4"/>
        <v>376</v>
      </c>
      <c r="F274">
        <v>8060</v>
      </c>
      <c r="G274">
        <f>IFERROR(VLOOKUP(Table_socioeca8.sandag.org_abm2_spd[[#This Row],[hwycov_id]],[1]hwy_speed!$B$2:$G$1648,2,FALSE),0)</f>
        <v>58</v>
      </c>
      <c r="H274">
        <f>IFERROR(VLOOKUP(Table_socioeca8.sandag.org_abm2_spd[[#This Row],[hwycov_id]],[1]hwy_speed!$B$2:$G$1648,3,FALSE),0)</f>
        <v>46</v>
      </c>
      <c r="I274">
        <f>IFERROR(VLOOKUP(Table_socioeca8.sandag.org_abm2_spd[[#This Row],[hwycov_id]],[1]hwy_speed!$B$2:$G$1648,4,FALSE),0)</f>
        <v>48</v>
      </c>
      <c r="J274">
        <f>IFERROR(VLOOKUP(Table_socioeca8.sandag.org_abm2_spd[[#This Row],[hwycov_id]],[1]hwy_speed!$B$2:$G$1648,5,FALSE),0)</f>
        <v>54</v>
      </c>
      <c r="K274">
        <f>IFERROR(VLOOKUP(Table_socioeca8.sandag.org_abm2_spd[[#This Row],[hwycov_id]],[1]hwy_speed!$B$2:$G$1648,6,FALSE),0)</f>
        <v>58</v>
      </c>
      <c r="M274">
        <f>Table_socioeca8.sandag.org_abm2_spd[[#This Row],[scenario_id]]</f>
        <v>376</v>
      </c>
      <c r="N274" s="7">
        <v>16428</v>
      </c>
      <c r="O274">
        <f>VLOOKUP(Table_sql2014a8.sandag.org_ws_FreewaySpeed[[#This Row],[LinkID]],Table_socioeca8.sandag.org_abm2_spd[[hwycov_id]:[speed_ev]],2,FALSE)</f>
        <v>58</v>
      </c>
      <c r="P274">
        <f>VLOOKUP(Table_sql2014a8.sandag.org_ws_FreewaySpeed[[#This Row],[LinkID]],Table_socioeca8.sandag.org_abm2_spd[[hwycov_id]:[speed_ev]],3,FALSE)</f>
        <v>45</v>
      </c>
      <c r="Q274">
        <f>VLOOKUP(Table_sql2014a8.sandag.org_ws_FreewaySpeed[[#This Row],[LinkID]],Table_socioeca8.sandag.org_abm2_spd[[hwycov_id]:[speed_ev]],4,FALSE)</f>
        <v>47</v>
      </c>
      <c r="R274">
        <f>VLOOKUP(Table_sql2014a8.sandag.org_ws_FreewaySpeed[[#This Row],[LinkID]],Table_socioeca8.sandag.org_abm2_spd[[hwycov_id]:[speed_ev]],5,FALSE)</f>
        <v>52</v>
      </c>
      <c r="S274">
        <f>VLOOKUP(Table_sql2014a8.sandag.org_ws_FreewaySpeed[[#This Row],[LinkID]],Table_socioeca8.sandag.org_abm2_spd[[hwycov_id]:[speed_ev]],6,FALSE)</f>
        <v>58</v>
      </c>
    </row>
    <row r="275" spans="5:19" x14ac:dyDescent="0.25">
      <c r="E275">
        <f t="shared" si="4"/>
        <v>376</v>
      </c>
      <c r="F275">
        <v>8102</v>
      </c>
      <c r="G275">
        <f>IFERROR(VLOOKUP(Table_socioeca8.sandag.org_abm2_spd[[#This Row],[hwycov_id]],[1]hwy_speed!$B$2:$G$1648,2,FALSE),0)</f>
        <v>58</v>
      </c>
      <c r="H275">
        <f>IFERROR(VLOOKUP(Table_socioeca8.sandag.org_abm2_spd[[#This Row],[hwycov_id]],[1]hwy_speed!$B$2:$G$1648,3,FALSE),0)</f>
        <v>58</v>
      </c>
      <c r="I275">
        <f>IFERROR(VLOOKUP(Table_socioeca8.sandag.org_abm2_spd[[#This Row],[hwycov_id]],[1]hwy_speed!$B$2:$G$1648,4,FALSE),0)</f>
        <v>58</v>
      </c>
      <c r="J275">
        <f>IFERROR(VLOOKUP(Table_socioeca8.sandag.org_abm2_spd[[#This Row],[hwycov_id]],[1]hwy_speed!$B$2:$G$1648,5,FALSE),0)</f>
        <v>58</v>
      </c>
      <c r="K275">
        <f>IFERROR(VLOOKUP(Table_socioeca8.sandag.org_abm2_spd[[#This Row],[hwycov_id]],[1]hwy_speed!$B$2:$G$1648,6,FALSE),0)</f>
        <v>58</v>
      </c>
      <c r="M275">
        <f>Table_socioeca8.sandag.org_abm2_spd[[#This Row],[scenario_id]]</f>
        <v>376</v>
      </c>
      <c r="N275" s="7">
        <v>16429</v>
      </c>
      <c r="O275">
        <f>VLOOKUP(Table_sql2014a8.sandag.org_ws_FreewaySpeed[[#This Row],[LinkID]],Table_socioeca8.sandag.org_abm2_spd[[hwycov_id]:[speed_ev]],2,FALSE)</f>
        <v>58</v>
      </c>
      <c r="P275">
        <f>VLOOKUP(Table_sql2014a8.sandag.org_ws_FreewaySpeed[[#This Row],[LinkID]],Table_socioeca8.sandag.org_abm2_spd[[hwycov_id]:[speed_ev]],3,FALSE)</f>
        <v>46</v>
      </c>
      <c r="Q275">
        <f>VLOOKUP(Table_sql2014a8.sandag.org_ws_FreewaySpeed[[#This Row],[LinkID]],Table_socioeca8.sandag.org_abm2_spd[[hwycov_id]:[speed_ev]],4,FALSE)</f>
        <v>49</v>
      </c>
      <c r="R275">
        <f>VLOOKUP(Table_sql2014a8.sandag.org_ws_FreewaySpeed[[#This Row],[LinkID]],Table_socioeca8.sandag.org_abm2_spd[[hwycov_id]:[speed_ev]],5,FALSE)</f>
        <v>45</v>
      </c>
      <c r="S275">
        <f>VLOOKUP(Table_sql2014a8.sandag.org_ws_FreewaySpeed[[#This Row],[LinkID]],Table_socioeca8.sandag.org_abm2_spd[[hwycov_id]:[speed_ev]],6,FALSE)</f>
        <v>58</v>
      </c>
    </row>
    <row r="276" spans="5:19" x14ac:dyDescent="0.25">
      <c r="E276">
        <f t="shared" si="4"/>
        <v>376</v>
      </c>
      <c r="F276">
        <v>8103</v>
      </c>
      <c r="G276">
        <f>IFERROR(VLOOKUP(Table_socioeca8.sandag.org_abm2_spd[[#This Row],[hwycov_id]],[1]hwy_speed!$B$2:$G$1648,2,FALSE),0)</f>
        <v>58</v>
      </c>
      <c r="H276">
        <f>IFERROR(VLOOKUP(Table_socioeca8.sandag.org_abm2_spd[[#This Row],[hwycov_id]],[1]hwy_speed!$B$2:$G$1648,3,FALSE),0)</f>
        <v>34</v>
      </c>
      <c r="I276">
        <f>IFERROR(VLOOKUP(Table_socioeca8.sandag.org_abm2_spd[[#This Row],[hwycov_id]],[1]hwy_speed!$B$2:$G$1648,4,FALSE),0)</f>
        <v>55</v>
      </c>
      <c r="J276">
        <f>IFERROR(VLOOKUP(Table_socioeca8.sandag.org_abm2_spd[[#This Row],[hwycov_id]],[1]hwy_speed!$B$2:$G$1648,5,FALSE),0)</f>
        <v>56</v>
      </c>
      <c r="K276">
        <f>IFERROR(VLOOKUP(Table_socioeca8.sandag.org_abm2_spd[[#This Row],[hwycov_id]],[1]hwy_speed!$B$2:$G$1648,6,FALSE),0)</f>
        <v>58</v>
      </c>
      <c r="M276">
        <f>Table_socioeca8.sandag.org_abm2_spd[[#This Row],[scenario_id]]</f>
        <v>376</v>
      </c>
      <c r="N276" s="7">
        <v>16445</v>
      </c>
      <c r="O276">
        <f>VLOOKUP(Table_sql2014a8.sandag.org_ws_FreewaySpeed[[#This Row],[LinkID]],Table_socioeca8.sandag.org_abm2_spd[[hwycov_id]:[speed_ev]],2,FALSE)</f>
        <v>58</v>
      </c>
      <c r="P276">
        <f>VLOOKUP(Table_sql2014a8.sandag.org_ws_FreewaySpeed[[#This Row],[LinkID]],Table_socioeca8.sandag.org_abm2_spd[[hwycov_id]:[speed_ev]],3,FALSE)</f>
        <v>33</v>
      </c>
      <c r="Q276">
        <f>VLOOKUP(Table_sql2014a8.sandag.org_ws_FreewaySpeed[[#This Row],[LinkID]],Table_socioeca8.sandag.org_abm2_spd[[hwycov_id]:[speed_ev]],4,FALSE)</f>
        <v>29</v>
      </c>
      <c r="R276">
        <f>VLOOKUP(Table_sql2014a8.sandag.org_ws_FreewaySpeed[[#This Row],[LinkID]],Table_socioeca8.sandag.org_abm2_spd[[hwycov_id]:[speed_ev]],5,FALSE)</f>
        <v>37</v>
      </c>
      <c r="S276">
        <f>VLOOKUP(Table_sql2014a8.sandag.org_ws_FreewaySpeed[[#This Row],[LinkID]],Table_socioeca8.sandag.org_abm2_spd[[hwycov_id]:[speed_ev]],6,FALSE)</f>
        <v>58</v>
      </c>
    </row>
    <row r="277" spans="5:19" x14ac:dyDescent="0.25">
      <c r="E277">
        <f t="shared" si="4"/>
        <v>376</v>
      </c>
      <c r="F277">
        <v>8185</v>
      </c>
      <c r="G277">
        <f>IFERROR(VLOOKUP(Table_socioeca8.sandag.org_abm2_spd[[#This Row],[hwycov_id]],[1]hwy_speed!$B$2:$G$1648,2,FALSE),0)</f>
        <v>58</v>
      </c>
      <c r="H277">
        <f>IFERROR(VLOOKUP(Table_socioeca8.sandag.org_abm2_spd[[#This Row],[hwycov_id]],[1]hwy_speed!$B$2:$G$1648,3,FALSE),0)</f>
        <v>58</v>
      </c>
      <c r="I277">
        <f>IFERROR(VLOOKUP(Table_socioeca8.sandag.org_abm2_spd[[#This Row],[hwycov_id]],[1]hwy_speed!$B$2:$G$1648,4,FALSE),0)</f>
        <v>58</v>
      </c>
      <c r="J277">
        <f>IFERROR(VLOOKUP(Table_socioeca8.sandag.org_abm2_spd[[#This Row],[hwycov_id]],[1]hwy_speed!$B$2:$G$1648,5,FALSE),0)</f>
        <v>58</v>
      </c>
      <c r="K277">
        <f>IFERROR(VLOOKUP(Table_socioeca8.sandag.org_abm2_spd[[#This Row],[hwycov_id]],[1]hwy_speed!$B$2:$G$1648,6,FALSE),0)</f>
        <v>58</v>
      </c>
      <c r="M277">
        <f>Table_socioeca8.sandag.org_abm2_spd[[#This Row],[scenario_id]]</f>
        <v>376</v>
      </c>
      <c r="N277" s="7">
        <v>16446</v>
      </c>
      <c r="O277">
        <f>VLOOKUP(Table_sql2014a8.sandag.org_ws_FreewaySpeed[[#This Row],[LinkID]],Table_socioeca8.sandag.org_abm2_spd[[hwycov_id]:[speed_ev]],2,FALSE)</f>
        <v>58</v>
      </c>
      <c r="P277">
        <f>VLOOKUP(Table_sql2014a8.sandag.org_ws_FreewaySpeed[[#This Row],[LinkID]],Table_socioeca8.sandag.org_abm2_spd[[hwycov_id]:[speed_ev]],3,FALSE)</f>
        <v>39</v>
      </c>
      <c r="Q277">
        <f>VLOOKUP(Table_sql2014a8.sandag.org_ws_FreewaySpeed[[#This Row],[LinkID]],Table_socioeca8.sandag.org_abm2_spd[[hwycov_id]:[speed_ev]],4,FALSE)</f>
        <v>46</v>
      </c>
      <c r="R277">
        <f>VLOOKUP(Table_sql2014a8.sandag.org_ws_FreewaySpeed[[#This Row],[LinkID]],Table_socioeca8.sandag.org_abm2_spd[[hwycov_id]:[speed_ev]],5,FALSE)</f>
        <v>43</v>
      </c>
      <c r="S277">
        <f>VLOOKUP(Table_sql2014a8.sandag.org_ws_FreewaySpeed[[#This Row],[LinkID]],Table_socioeca8.sandag.org_abm2_spd[[hwycov_id]:[speed_ev]],6,FALSE)</f>
        <v>58</v>
      </c>
    </row>
    <row r="278" spans="5:19" x14ac:dyDescent="0.25">
      <c r="E278">
        <f t="shared" si="4"/>
        <v>376</v>
      </c>
      <c r="F278">
        <v>8218</v>
      </c>
      <c r="G278">
        <f>IFERROR(VLOOKUP(Table_socioeca8.sandag.org_abm2_spd[[#This Row],[hwycov_id]],[1]hwy_speed!$B$2:$G$1648,2,FALSE),0)</f>
        <v>58</v>
      </c>
      <c r="H278">
        <f>IFERROR(VLOOKUP(Table_socioeca8.sandag.org_abm2_spd[[#This Row],[hwycov_id]],[1]hwy_speed!$B$2:$G$1648,3,FALSE),0)</f>
        <v>58</v>
      </c>
      <c r="I278">
        <f>IFERROR(VLOOKUP(Table_socioeca8.sandag.org_abm2_spd[[#This Row],[hwycov_id]],[1]hwy_speed!$B$2:$G$1648,4,FALSE),0)</f>
        <v>58</v>
      </c>
      <c r="J278">
        <f>IFERROR(VLOOKUP(Table_socioeca8.sandag.org_abm2_spd[[#This Row],[hwycov_id]],[1]hwy_speed!$B$2:$G$1648,5,FALSE),0)</f>
        <v>58</v>
      </c>
      <c r="K278">
        <f>IFERROR(VLOOKUP(Table_socioeca8.sandag.org_abm2_spd[[#This Row],[hwycov_id]],[1]hwy_speed!$B$2:$G$1648,6,FALSE),0)</f>
        <v>58</v>
      </c>
      <c r="M278">
        <f>Table_socioeca8.sandag.org_abm2_spd[[#This Row],[scenario_id]]</f>
        <v>376</v>
      </c>
      <c r="N278" s="7">
        <v>16565</v>
      </c>
      <c r="O278">
        <f>VLOOKUP(Table_sql2014a8.sandag.org_ws_FreewaySpeed[[#This Row],[LinkID]],Table_socioeca8.sandag.org_abm2_spd[[hwycov_id]:[speed_ev]],2,FALSE)</f>
        <v>58</v>
      </c>
      <c r="P278">
        <f>VLOOKUP(Table_sql2014a8.sandag.org_ws_FreewaySpeed[[#This Row],[LinkID]],Table_socioeca8.sandag.org_abm2_spd[[hwycov_id]:[speed_ev]],3,FALSE)</f>
        <v>48</v>
      </c>
      <c r="Q278">
        <f>VLOOKUP(Table_sql2014a8.sandag.org_ws_FreewaySpeed[[#This Row],[LinkID]],Table_socioeca8.sandag.org_abm2_spd[[hwycov_id]:[speed_ev]],4,FALSE)</f>
        <v>48</v>
      </c>
      <c r="R278">
        <f>VLOOKUP(Table_sql2014a8.sandag.org_ws_FreewaySpeed[[#This Row],[LinkID]],Table_socioeca8.sandag.org_abm2_spd[[hwycov_id]:[speed_ev]],5,FALSE)</f>
        <v>51</v>
      </c>
      <c r="S278">
        <f>VLOOKUP(Table_sql2014a8.sandag.org_ws_FreewaySpeed[[#This Row],[LinkID]],Table_socioeca8.sandag.org_abm2_spd[[hwycov_id]:[speed_ev]],6,FALSE)</f>
        <v>58</v>
      </c>
    </row>
    <row r="279" spans="5:19" x14ac:dyDescent="0.25">
      <c r="E279">
        <f t="shared" si="4"/>
        <v>376</v>
      </c>
      <c r="F279">
        <v>8337</v>
      </c>
      <c r="G279">
        <f>IFERROR(VLOOKUP(Table_socioeca8.sandag.org_abm2_spd[[#This Row],[hwycov_id]],[1]hwy_speed!$B$2:$G$1648,2,FALSE),0)</f>
        <v>58</v>
      </c>
      <c r="H279">
        <f>IFERROR(VLOOKUP(Table_socioeca8.sandag.org_abm2_spd[[#This Row],[hwycov_id]],[1]hwy_speed!$B$2:$G$1648,3,FALSE),0)</f>
        <v>57</v>
      </c>
      <c r="I279">
        <f>IFERROR(VLOOKUP(Table_socioeca8.sandag.org_abm2_spd[[#This Row],[hwycov_id]],[1]hwy_speed!$B$2:$G$1648,4,FALSE),0)</f>
        <v>56</v>
      </c>
      <c r="J279">
        <f>IFERROR(VLOOKUP(Table_socioeca8.sandag.org_abm2_spd[[#This Row],[hwycov_id]],[1]hwy_speed!$B$2:$G$1648,5,FALSE),0)</f>
        <v>51</v>
      </c>
      <c r="K279">
        <f>IFERROR(VLOOKUP(Table_socioeca8.sandag.org_abm2_spd[[#This Row],[hwycov_id]],[1]hwy_speed!$B$2:$G$1648,6,FALSE),0)</f>
        <v>58</v>
      </c>
      <c r="M279">
        <f>Table_socioeca8.sandag.org_abm2_spd[[#This Row],[scenario_id]]</f>
        <v>376</v>
      </c>
      <c r="N279" s="7">
        <v>16578</v>
      </c>
      <c r="O279">
        <f>VLOOKUP(Table_sql2014a8.sandag.org_ws_FreewaySpeed[[#This Row],[LinkID]],Table_socioeca8.sandag.org_abm2_spd[[hwycov_id]:[speed_ev]],2,FALSE)</f>
        <v>58</v>
      </c>
      <c r="P279">
        <f>VLOOKUP(Table_sql2014a8.sandag.org_ws_FreewaySpeed[[#This Row],[LinkID]],Table_socioeca8.sandag.org_abm2_spd[[hwycov_id]:[speed_ev]],3,FALSE)</f>
        <v>49</v>
      </c>
      <c r="Q279">
        <f>VLOOKUP(Table_sql2014a8.sandag.org_ws_FreewaySpeed[[#This Row],[LinkID]],Table_socioeca8.sandag.org_abm2_spd[[hwycov_id]:[speed_ev]],4,FALSE)</f>
        <v>55</v>
      </c>
      <c r="R279">
        <f>VLOOKUP(Table_sql2014a8.sandag.org_ws_FreewaySpeed[[#This Row],[LinkID]],Table_socioeca8.sandag.org_abm2_spd[[hwycov_id]:[speed_ev]],5,FALSE)</f>
        <v>46</v>
      </c>
      <c r="S279">
        <f>VLOOKUP(Table_sql2014a8.sandag.org_ws_FreewaySpeed[[#This Row],[LinkID]],Table_socioeca8.sandag.org_abm2_spd[[hwycov_id]:[speed_ev]],6,FALSE)</f>
        <v>58</v>
      </c>
    </row>
    <row r="280" spans="5:19" x14ac:dyDescent="0.25">
      <c r="E280">
        <f t="shared" si="4"/>
        <v>376</v>
      </c>
      <c r="F280">
        <v>8339</v>
      </c>
      <c r="G280">
        <f>IFERROR(VLOOKUP(Table_socioeca8.sandag.org_abm2_spd[[#This Row],[hwycov_id]],[1]hwy_speed!$B$2:$G$1648,2,FALSE),0)</f>
        <v>58</v>
      </c>
      <c r="H280">
        <f>IFERROR(VLOOKUP(Table_socioeca8.sandag.org_abm2_spd[[#This Row],[hwycov_id]],[1]hwy_speed!$B$2:$G$1648,3,FALSE),0)</f>
        <v>53</v>
      </c>
      <c r="I280">
        <f>IFERROR(VLOOKUP(Table_socioeca8.sandag.org_abm2_spd[[#This Row],[hwycov_id]],[1]hwy_speed!$B$2:$G$1648,4,FALSE),0)</f>
        <v>57</v>
      </c>
      <c r="J280">
        <f>IFERROR(VLOOKUP(Table_socioeca8.sandag.org_abm2_spd[[#This Row],[hwycov_id]],[1]hwy_speed!$B$2:$G$1648,5,FALSE),0)</f>
        <v>57</v>
      </c>
      <c r="K280">
        <f>IFERROR(VLOOKUP(Table_socioeca8.sandag.org_abm2_spd[[#This Row],[hwycov_id]],[1]hwy_speed!$B$2:$G$1648,6,FALSE),0)</f>
        <v>58</v>
      </c>
      <c r="M280">
        <f>Table_socioeca8.sandag.org_abm2_spd[[#This Row],[scenario_id]]</f>
        <v>376</v>
      </c>
      <c r="N280" s="7">
        <v>16580</v>
      </c>
      <c r="O280">
        <f>VLOOKUP(Table_sql2014a8.sandag.org_ws_FreewaySpeed[[#This Row],[LinkID]],Table_socioeca8.sandag.org_abm2_spd[[hwycov_id]:[speed_ev]],2,FALSE)</f>
        <v>62</v>
      </c>
      <c r="P280">
        <f>VLOOKUP(Table_sql2014a8.sandag.org_ws_FreewaySpeed[[#This Row],[LinkID]],Table_socioeca8.sandag.org_abm2_spd[[hwycov_id]:[speed_ev]],3,FALSE)</f>
        <v>39</v>
      </c>
      <c r="Q280">
        <f>VLOOKUP(Table_sql2014a8.sandag.org_ws_FreewaySpeed[[#This Row],[LinkID]],Table_socioeca8.sandag.org_abm2_spd[[hwycov_id]:[speed_ev]],4,FALSE)</f>
        <v>55</v>
      </c>
      <c r="R280">
        <f>VLOOKUP(Table_sql2014a8.sandag.org_ws_FreewaySpeed[[#This Row],[LinkID]],Table_socioeca8.sandag.org_abm2_spd[[hwycov_id]:[speed_ev]],5,FALSE)</f>
        <v>53</v>
      </c>
      <c r="S280">
        <f>VLOOKUP(Table_sql2014a8.sandag.org_ws_FreewaySpeed[[#This Row],[LinkID]],Table_socioeca8.sandag.org_abm2_spd[[hwycov_id]:[speed_ev]],6,FALSE)</f>
        <v>62</v>
      </c>
    </row>
    <row r="281" spans="5:19" x14ac:dyDescent="0.25">
      <c r="E281">
        <f t="shared" si="4"/>
        <v>376</v>
      </c>
      <c r="F281">
        <v>8353</v>
      </c>
      <c r="G281">
        <f>IFERROR(VLOOKUP(Table_socioeca8.sandag.org_abm2_spd[[#This Row],[hwycov_id]],[1]hwy_speed!$B$2:$G$1648,2,FALSE),0)</f>
        <v>55</v>
      </c>
      <c r="H281">
        <f>IFERROR(VLOOKUP(Table_socioeca8.sandag.org_abm2_spd[[#This Row],[hwycov_id]],[1]hwy_speed!$B$2:$G$1648,3,FALSE),0)</f>
        <v>55</v>
      </c>
      <c r="I281">
        <f>IFERROR(VLOOKUP(Table_socioeca8.sandag.org_abm2_spd[[#This Row],[hwycov_id]],[1]hwy_speed!$B$2:$G$1648,4,FALSE),0)</f>
        <v>55</v>
      </c>
      <c r="J281">
        <f>IFERROR(VLOOKUP(Table_socioeca8.sandag.org_abm2_spd[[#This Row],[hwycov_id]],[1]hwy_speed!$B$2:$G$1648,5,FALSE),0)</f>
        <v>55</v>
      </c>
      <c r="K281">
        <f>IFERROR(VLOOKUP(Table_socioeca8.sandag.org_abm2_spd[[#This Row],[hwycov_id]],[1]hwy_speed!$B$2:$G$1648,6,FALSE),0)</f>
        <v>55</v>
      </c>
      <c r="M281">
        <f>Table_socioeca8.sandag.org_abm2_spd[[#This Row],[scenario_id]]</f>
        <v>376</v>
      </c>
      <c r="N281" s="7">
        <v>16759</v>
      </c>
      <c r="O281">
        <f>VLOOKUP(Table_sql2014a8.sandag.org_ws_FreewaySpeed[[#This Row],[LinkID]],Table_socioeca8.sandag.org_abm2_spd[[hwycov_id]:[speed_ev]],2,FALSE)</f>
        <v>57</v>
      </c>
      <c r="P281">
        <f>VLOOKUP(Table_sql2014a8.sandag.org_ws_FreewaySpeed[[#This Row],[LinkID]],Table_socioeca8.sandag.org_abm2_spd[[hwycov_id]:[speed_ev]],3,FALSE)</f>
        <v>56</v>
      </c>
      <c r="Q281">
        <f>VLOOKUP(Table_sql2014a8.sandag.org_ws_FreewaySpeed[[#This Row],[LinkID]],Table_socioeca8.sandag.org_abm2_spd[[hwycov_id]:[speed_ev]],4,FALSE)</f>
        <v>56</v>
      </c>
      <c r="R281">
        <f>VLOOKUP(Table_sql2014a8.sandag.org_ws_FreewaySpeed[[#This Row],[LinkID]],Table_socioeca8.sandag.org_abm2_spd[[hwycov_id]:[speed_ev]],5,FALSE)</f>
        <v>52</v>
      </c>
      <c r="S281">
        <f>VLOOKUP(Table_sql2014a8.sandag.org_ws_FreewaySpeed[[#This Row],[LinkID]],Table_socioeca8.sandag.org_abm2_spd[[hwycov_id]:[speed_ev]],6,FALSE)</f>
        <v>57</v>
      </c>
    </row>
    <row r="282" spans="5:19" x14ac:dyDescent="0.25">
      <c r="E282">
        <f t="shared" si="4"/>
        <v>376</v>
      </c>
      <c r="F282">
        <v>8647</v>
      </c>
      <c r="G282">
        <f>IFERROR(VLOOKUP(Table_socioeca8.sandag.org_abm2_spd[[#This Row],[hwycov_id]],[1]hwy_speed!$B$2:$G$1648,2,FALSE),0)</f>
        <v>58</v>
      </c>
      <c r="H282">
        <f>IFERROR(VLOOKUP(Table_socioeca8.sandag.org_abm2_spd[[#This Row],[hwycov_id]],[1]hwy_speed!$B$2:$G$1648,3,FALSE),0)</f>
        <v>43</v>
      </c>
      <c r="I282">
        <f>IFERROR(VLOOKUP(Table_socioeca8.sandag.org_abm2_spd[[#This Row],[hwycov_id]],[1]hwy_speed!$B$2:$G$1648,4,FALSE),0)</f>
        <v>57</v>
      </c>
      <c r="J282">
        <f>IFERROR(VLOOKUP(Table_socioeca8.sandag.org_abm2_spd[[#This Row],[hwycov_id]],[1]hwy_speed!$B$2:$G$1648,5,FALSE),0)</f>
        <v>58</v>
      </c>
      <c r="K282">
        <f>IFERROR(VLOOKUP(Table_socioeca8.sandag.org_abm2_spd[[#This Row],[hwycov_id]],[1]hwy_speed!$B$2:$G$1648,6,FALSE),0)</f>
        <v>58</v>
      </c>
      <c r="M282">
        <f>Table_socioeca8.sandag.org_abm2_spd[[#This Row],[scenario_id]]</f>
        <v>376</v>
      </c>
      <c r="N282" s="7">
        <v>19571</v>
      </c>
      <c r="O282">
        <f>VLOOKUP(Table_sql2014a8.sandag.org_ws_FreewaySpeed[[#This Row],[LinkID]],Table_socioeca8.sandag.org_abm2_spd[[hwycov_id]:[speed_ev]],2,FALSE)</f>
        <v>58</v>
      </c>
      <c r="P282">
        <f>VLOOKUP(Table_sql2014a8.sandag.org_ws_FreewaySpeed[[#This Row],[LinkID]],Table_socioeca8.sandag.org_abm2_spd[[hwycov_id]:[speed_ev]],3,FALSE)</f>
        <v>43</v>
      </c>
      <c r="Q282">
        <f>VLOOKUP(Table_sql2014a8.sandag.org_ws_FreewaySpeed[[#This Row],[LinkID]],Table_socioeca8.sandag.org_abm2_spd[[hwycov_id]:[speed_ev]],4,FALSE)</f>
        <v>50</v>
      </c>
      <c r="R282">
        <f>VLOOKUP(Table_sql2014a8.sandag.org_ws_FreewaySpeed[[#This Row],[LinkID]],Table_socioeca8.sandag.org_abm2_spd[[hwycov_id]:[speed_ev]],5,FALSE)</f>
        <v>50</v>
      </c>
      <c r="S282">
        <f>VLOOKUP(Table_sql2014a8.sandag.org_ws_FreewaySpeed[[#This Row],[LinkID]],Table_socioeca8.sandag.org_abm2_spd[[hwycov_id]:[speed_ev]],6,FALSE)</f>
        <v>58</v>
      </c>
    </row>
    <row r="283" spans="5:19" x14ac:dyDescent="0.25">
      <c r="E283">
        <f t="shared" si="4"/>
        <v>376</v>
      </c>
      <c r="F283">
        <v>8720</v>
      </c>
      <c r="G283">
        <f>IFERROR(VLOOKUP(Table_socioeca8.sandag.org_abm2_spd[[#This Row],[hwycov_id]],[1]hwy_speed!$B$2:$G$1648,2,FALSE),0)</f>
        <v>58</v>
      </c>
      <c r="H283">
        <f>IFERROR(VLOOKUP(Table_socioeca8.sandag.org_abm2_spd[[#This Row],[hwycov_id]],[1]hwy_speed!$B$2:$G$1648,3,FALSE),0)</f>
        <v>58</v>
      </c>
      <c r="I283">
        <f>IFERROR(VLOOKUP(Table_socioeca8.sandag.org_abm2_spd[[#This Row],[hwycov_id]],[1]hwy_speed!$B$2:$G$1648,4,FALSE),0)</f>
        <v>58</v>
      </c>
      <c r="J283">
        <f>IFERROR(VLOOKUP(Table_socioeca8.sandag.org_abm2_spd[[#This Row],[hwycov_id]],[1]hwy_speed!$B$2:$G$1648,5,FALSE),0)</f>
        <v>55</v>
      </c>
      <c r="K283">
        <f>IFERROR(VLOOKUP(Table_socioeca8.sandag.org_abm2_spd[[#This Row],[hwycov_id]],[1]hwy_speed!$B$2:$G$1648,6,FALSE),0)</f>
        <v>58</v>
      </c>
      <c r="M283">
        <f>Table_socioeca8.sandag.org_abm2_spd[[#This Row],[scenario_id]]</f>
        <v>376</v>
      </c>
      <c r="N283" s="7">
        <v>19605</v>
      </c>
      <c r="O283">
        <f>VLOOKUP(Table_sql2014a8.sandag.org_ws_FreewaySpeed[[#This Row],[LinkID]],Table_socioeca8.sandag.org_abm2_spd[[hwycov_id]:[speed_ev]],2,FALSE)</f>
        <v>58</v>
      </c>
      <c r="P283">
        <f>VLOOKUP(Table_sql2014a8.sandag.org_ws_FreewaySpeed[[#This Row],[LinkID]],Table_socioeca8.sandag.org_abm2_spd[[hwycov_id]:[speed_ev]],3,FALSE)</f>
        <v>39</v>
      </c>
      <c r="Q283">
        <f>VLOOKUP(Table_sql2014a8.sandag.org_ws_FreewaySpeed[[#This Row],[LinkID]],Table_socioeca8.sandag.org_abm2_spd[[hwycov_id]:[speed_ev]],4,FALSE)</f>
        <v>42</v>
      </c>
      <c r="R283">
        <f>VLOOKUP(Table_sql2014a8.sandag.org_ws_FreewaySpeed[[#This Row],[LinkID]],Table_socioeca8.sandag.org_abm2_spd[[hwycov_id]:[speed_ev]],5,FALSE)</f>
        <v>38</v>
      </c>
      <c r="S283">
        <f>VLOOKUP(Table_sql2014a8.sandag.org_ws_FreewaySpeed[[#This Row],[LinkID]],Table_socioeca8.sandag.org_abm2_spd[[hwycov_id]:[speed_ev]],6,FALSE)</f>
        <v>58</v>
      </c>
    </row>
    <row r="284" spans="5:19" x14ac:dyDescent="0.25">
      <c r="E284">
        <f t="shared" si="4"/>
        <v>376</v>
      </c>
      <c r="F284">
        <v>8768</v>
      </c>
      <c r="G284">
        <f>IFERROR(VLOOKUP(Table_socioeca8.sandag.org_abm2_spd[[#This Row],[hwycov_id]],[1]hwy_speed!$B$2:$G$1648,2,FALSE),0)</f>
        <v>58</v>
      </c>
      <c r="H284">
        <f>IFERROR(VLOOKUP(Table_socioeca8.sandag.org_abm2_spd[[#This Row],[hwycov_id]],[1]hwy_speed!$B$2:$G$1648,3,FALSE),0)</f>
        <v>53</v>
      </c>
      <c r="I284">
        <f>IFERROR(VLOOKUP(Table_socioeca8.sandag.org_abm2_spd[[#This Row],[hwycov_id]],[1]hwy_speed!$B$2:$G$1648,4,FALSE),0)</f>
        <v>42</v>
      </c>
      <c r="J284">
        <f>IFERROR(VLOOKUP(Table_socioeca8.sandag.org_abm2_spd[[#This Row],[hwycov_id]],[1]hwy_speed!$B$2:$G$1648,5,FALSE),0)</f>
        <v>34</v>
      </c>
      <c r="K284">
        <f>IFERROR(VLOOKUP(Table_socioeca8.sandag.org_abm2_spd[[#This Row],[hwycov_id]],[1]hwy_speed!$B$2:$G$1648,6,FALSE),0)</f>
        <v>58</v>
      </c>
      <c r="M284">
        <f>Table_socioeca8.sandag.org_abm2_spd[[#This Row],[scenario_id]]</f>
        <v>376</v>
      </c>
      <c r="N284" s="7">
        <v>20457</v>
      </c>
      <c r="O284">
        <f>VLOOKUP(Table_sql2014a8.sandag.org_ws_FreewaySpeed[[#This Row],[LinkID]],Table_socioeca8.sandag.org_abm2_spd[[hwycov_id]:[speed_ev]],2,FALSE)</f>
        <v>57</v>
      </c>
      <c r="P284">
        <f>VLOOKUP(Table_sql2014a8.sandag.org_ws_FreewaySpeed[[#This Row],[LinkID]],Table_socioeca8.sandag.org_abm2_spd[[hwycov_id]:[speed_ev]],3,FALSE)</f>
        <v>34</v>
      </c>
      <c r="Q284">
        <f>VLOOKUP(Table_sql2014a8.sandag.org_ws_FreewaySpeed[[#This Row],[LinkID]],Table_socioeca8.sandag.org_abm2_spd[[hwycov_id]:[speed_ev]],4,FALSE)</f>
        <v>54</v>
      </c>
      <c r="R284">
        <f>VLOOKUP(Table_sql2014a8.sandag.org_ws_FreewaySpeed[[#This Row],[LinkID]],Table_socioeca8.sandag.org_abm2_spd[[hwycov_id]:[speed_ev]],5,FALSE)</f>
        <v>51</v>
      </c>
      <c r="S284">
        <f>VLOOKUP(Table_sql2014a8.sandag.org_ws_FreewaySpeed[[#This Row],[LinkID]],Table_socioeca8.sandag.org_abm2_spd[[hwycov_id]:[speed_ev]],6,FALSE)</f>
        <v>57</v>
      </c>
    </row>
    <row r="285" spans="5:19" x14ac:dyDescent="0.25">
      <c r="E285">
        <f t="shared" si="4"/>
        <v>376</v>
      </c>
      <c r="F285">
        <v>8769</v>
      </c>
      <c r="G285">
        <f>IFERROR(VLOOKUP(Table_socioeca8.sandag.org_abm2_spd[[#This Row],[hwycov_id]],[1]hwy_speed!$B$2:$G$1648,2,FALSE),0)</f>
        <v>57</v>
      </c>
      <c r="H285">
        <f>IFERROR(VLOOKUP(Table_socioeca8.sandag.org_abm2_spd[[#This Row],[hwycov_id]],[1]hwy_speed!$B$2:$G$1648,3,FALSE),0)</f>
        <v>33</v>
      </c>
      <c r="I285">
        <f>IFERROR(VLOOKUP(Table_socioeca8.sandag.org_abm2_spd[[#This Row],[hwycov_id]],[1]hwy_speed!$B$2:$G$1648,4,FALSE),0)</f>
        <v>44</v>
      </c>
      <c r="J285">
        <f>IFERROR(VLOOKUP(Table_socioeca8.sandag.org_abm2_spd[[#This Row],[hwycov_id]],[1]hwy_speed!$B$2:$G$1648,5,FALSE),0)</f>
        <v>55</v>
      </c>
      <c r="K285">
        <f>IFERROR(VLOOKUP(Table_socioeca8.sandag.org_abm2_spd[[#This Row],[hwycov_id]],[1]hwy_speed!$B$2:$G$1648,6,FALSE),0)</f>
        <v>58</v>
      </c>
      <c r="M285">
        <f>Table_socioeca8.sandag.org_abm2_spd[[#This Row],[scenario_id]]</f>
        <v>376</v>
      </c>
      <c r="N285" s="7">
        <v>20464</v>
      </c>
      <c r="O285">
        <f>VLOOKUP(Table_sql2014a8.sandag.org_ws_FreewaySpeed[[#This Row],[LinkID]],Table_socioeca8.sandag.org_abm2_spd[[hwycov_id]:[speed_ev]],2,FALSE)</f>
        <v>57</v>
      </c>
      <c r="P285">
        <f>VLOOKUP(Table_sql2014a8.sandag.org_ws_FreewaySpeed[[#This Row],[LinkID]],Table_socioeca8.sandag.org_abm2_spd[[hwycov_id]:[speed_ev]],3,FALSE)</f>
        <v>56</v>
      </c>
      <c r="Q285">
        <f>VLOOKUP(Table_sql2014a8.sandag.org_ws_FreewaySpeed[[#This Row],[LinkID]],Table_socioeca8.sandag.org_abm2_spd[[hwycov_id]:[speed_ev]],4,FALSE)</f>
        <v>57</v>
      </c>
      <c r="R285">
        <f>VLOOKUP(Table_sql2014a8.sandag.org_ws_FreewaySpeed[[#This Row],[LinkID]],Table_socioeca8.sandag.org_abm2_spd[[hwycov_id]:[speed_ev]],5,FALSE)</f>
        <v>57</v>
      </c>
      <c r="S285">
        <f>VLOOKUP(Table_sql2014a8.sandag.org_ws_FreewaySpeed[[#This Row],[LinkID]],Table_socioeca8.sandag.org_abm2_spd[[hwycov_id]:[speed_ev]],6,FALSE)</f>
        <v>57</v>
      </c>
    </row>
    <row r="286" spans="5:19" x14ac:dyDescent="0.25">
      <c r="E286">
        <f t="shared" si="4"/>
        <v>376</v>
      </c>
      <c r="F286">
        <v>8770</v>
      </c>
      <c r="G286">
        <f>IFERROR(VLOOKUP(Table_socioeca8.sandag.org_abm2_spd[[#This Row],[hwycov_id]],[1]hwy_speed!$B$2:$G$1648,2,FALSE),0)</f>
        <v>58</v>
      </c>
      <c r="H286">
        <f>IFERROR(VLOOKUP(Table_socioeca8.sandag.org_abm2_spd[[#This Row],[hwycov_id]],[1]hwy_speed!$B$2:$G$1648,3,FALSE),0)</f>
        <v>50</v>
      </c>
      <c r="I286">
        <f>IFERROR(VLOOKUP(Table_socioeca8.sandag.org_abm2_spd[[#This Row],[hwycov_id]],[1]hwy_speed!$B$2:$G$1648,4,FALSE),0)</f>
        <v>49</v>
      </c>
      <c r="J286">
        <f>IFERROR(VLOOKUP(Table_socioeca8.sandag.org_abm2_spd[[#This Row],[hwycov_id]],[1]hwy_speed!$B$2:$G$1648,5,FALSE),0)</f>
        <v>35</v>
      </c>
      <c r="K286">
        <f>IFERROR(VLOOKUP(Table_socioeca8.sandag.org_abm2_spd[[#This Row],[hwycov_id]],[1]hwy_speed!$B$2:$G$1648,6,FALSE),0)</f>
        <v>58</v>
      </c>
      <c r="M286">
        <f>Table_socioeca8.sandag.org_abm2_spd[[#This Row],[scenario_id]]</f>
        <v>376</v>
      </c>
      <c r="N286" s="7">
        <v>20466</v>
      </c>
      <c r="O286">
        <f>VLOOKUP(Table_sql2014a8.sandag.org_ws_FreewaySpeed[[#This Row],[LinkID]],Table_socioeca8.sandag.org_abm2_spd[[hwycov_id]:[speed_ev]],2,FALSE)</f>
        <v>58</v>
      </c>
      <c r="P286">
        <f>VLOOKUP(Table_sql2014a8.sandag.org_ws_FreewaySpeed[[#This Row],[LinkID]],Table_socioeca8.sandag.org_abm2_spd[[hwycov_id]:[speed_ev]],3,FALSE)</f>
        <v>34</v>
      </c>
      <c r="Q286">
        <f>VLOOKUP(Table_sql2014a8.sandag.org_ws_FreewaySpeed[[#This Row],[LinkID]],Table_socioeca8.sandag.org_abm2_spd[[hwycov_id]:[speed_ev]],4,FALSE)</f>
        <v>55</v>
      </c>
      <c r="R286">
        <f>VLOOKUP(Table_sql2014a8.sandag.org_ws_FreewaySpeed[[#This Row],[LinkID]],Table_socioeca8.sandag.org_abm2_spd[[hwycov_id]:[speed_ev]],5,FALSE)</f>
        <v>56</v>
      </c>
      <c r="S286">
        <f>VLOOKUP(Table_sql2014a8.sandag.org_ws_FreewaySpeed[[#This Row],[LinkID]],Table_socioeca8.sandag.org_abm2_spd[[hwycov_id]:[speed_ev]],6,FALSE)</f>
        <v>58</v>
      </c>
    </row>
    <row r="287" spans="5:19" x14ac:dyDescent="0.25">
      <c r="E287">
        <f t="shared" si="4"/>
        <v>376</v>
      </c>
      <c r="F287">
        <v>8771</v>
      </c>
      <c r="G287">
        <f>IFERROR(VLOOKUP(Table_socioeca8.sandag.org_abm2_spd[[#This Row],[hwycov_id]],[1]hwy_speed!$B$2:$G$1648,2,FALSE),0)</f>
        <v>57</v>
      </c>
      <c r="H287">
        <f>IFERROR(VLOOKUP(Table_socioeca8.sandag.org_abm2_spd[[#This Row],[hwycov_id]],[1]hwy_speed!$B$2:$G$1648,3,FALSE),0)</f>
        <v>34</v>
      </c>
      <c r="I287">
        <f>IFERROR(VLOOKUP(Table_socioeca8.sandag.org_abm2_spd[[#This Row],[hwycov_id]],[1]hwy_speed!$B$2:$G$1648,4,FALSE),0)</f>
        <v>43</v>
      </c>
      <c r="J287">
        <f>IFERROR(VLOOKUP(Table_socioeca8.sandag.org_abm2_spd[[#This Row],[hwycov_id]],[1]hwy_speed!$B$2:$G$1648,5,FALSE),0)</f>
        <v>53</v>
      </c>
      <c r="K287">
        <f>IFERROR(VLOOKUP(Table_socioeca8.sandag.org_abm2_spd[[#This Row],[hwycov_id]],[1]hwy_speed!$B$2:$G$1648,6,FALSE),0)</f>
        <v>58</v>
      </c>
      <c r="M287">
        <f>Table_socioeca8.sandag.org_abm2_spd[[#This Row],[scenario_id]]</f>
        <v>376</v>
      </c>
      <c r="N287" s="7">
        <v>20472</v>
      </c>
      <c r="O287">
        <f>VLOOKUP(Table_sql2014a8.sandag.org_ws_FreewaySpeed[[#This Row],[LinkID]],Table_socioeca8.sandag.org_abm2_spd[[hwycov_id]:[speed_ev]],2,FALSE)</f>
        <v>57</v>
      </c>
      <c r="P287">
        <f>VLOOKUP(Table_sql2014a8.sandag.org_ws_FreewaySpeed[[#This Row],[LinkID]],Table_socioeca8.sandag.org_abm2_spd[[hwycov_id]:[speed_ev]],3,FALSE)</f>
        <v>36</v>
      </c>
      <c r="Q287">
        <f>VLOOKUP(Table_sql2014a8.sandag.org_ws_FreewaySpeed[[#This Row],[LinkID]],Table_socioeca8.sandag.org_abm2_spd[[hwycov_id]:[speed_ev]],4,FALSE)</f>
        <v>52</v>
      </c>
      <c r="R287">
        <f>VLOOKUP(Table_sql2014a8.sandag.org_ws_FreewaySpeed[[#This Row],[LinkID]],Table_socioeca8.sandag.org_abm2_spd[[hwycov_id]:[speed_ev]],5,FALSE)</f>
        <v>52</v>
      </c>
      <c r="S287">
        <f>VLOOKUP(Table_sql2014a8.sandag.org_ws_FreewaySpeed[[#This Row],[LinkID]],Table_socioeca8.sandag.org_abm2_spd[[hwycov_id]:[speed_ev]],6,FALSE)</f>
        <v>57</v>
      </c>
    </row>
    <row r="288" spans="5:19" x14ac:dyDescent="0.25">
      <c r="E288">
        <f t="shared" si="4"/>
        <v>376</v>
      </c>
      <c r="F288">
        <v>8772</v>
      </c>
      <c r="G288">
        <f>IFERROR(VLOOKUP(Table_socioeca8.sandag.org_abm2_spd[[#This Row],[hwycov_id]],[1]hwy_speed!$B$2:$G$1648,2,FALSE),0)</f>
        <v>57</v>
      </c>
      <c r="H288">
        <f>IFERROR(VLOOKUP(Table_socioeca8.sandag.org_abm2_spd[[#This Row],[hwycov_id]],[1]hwy_speed!$B$2:$G$1648,3,FALSE),0)</f>
        <v>31</v>
      </c>
      <c r="I288">
        <f>IFERROR(VLOOKUP(Table_socioeca8.sandag.org_abm2_spd[[#This Row],[hwycov_id]],[1]hwy_speed!$B$2:$G$1648,4,FALSE),0)</f>
        <v>49</v>
      </c>
      <c r="J288">
        <f>IFERROR(VLOOKUP(Table_socioeca8.sandag.org_abm2_spd[[#This Row],[hwycov_id]],[1]hwy_speed!$B$2:$G$1648,5,FALSE),0)</f>
        <v>53</v>
      </c>
      <c r="K288">
        <f>IFERROR(VLOOKUP(Table_socioeca8.sandag.org_abm2_spd[[#This Row],[hwycov_id]],[1]hwy_speed!$B$2:$G$1648,6,FALSE),0)</f>
        <v>58</v>
      </c>
      <c r="M288">
        <f>Table_socioeca8.sandag.org_abm2_spd[[#This Row],[scenario_id]]</f>
        <v>376</v>
      </c>
      <c r="N288" s="7">
        <v>20549</v>
      </c>
      <c r="O288">
        <f>VLOOKUP(Table_sql2014a8.sandag.org_ws_FreewaySpeed[[#This Row],[LinkID]],Table_socioeca8.sandag.org_abm2_spd[[hwycov_id]:[speed_ev]],2,FALSE)</f>
        <v>62</v>
      </c>
      <c r="P288">
        <f>VLOOKUP(Table_sql2014a8.sandag.org_ws_FreewaySpeed[[#This Row],[LinkID]],Table_socioeca8.sandag.org_abm2_spd[[hwycov_id]:[speed_ev]],3,FALSE)</f>
        <v>49</v>
      </c>
      <c r="Q288">
        <f>VLOOKUP(Table_sql2014a8.sandag.org_ws_FreewaySpeed[[#This Row],[LinkID]],Table_socioeca8.sandag.org_abm2_spd[[hwycov_id]:[speed_ev]],4,FALSE)</f>
        <v>59</v>
      </c>
      <c r="R288">
        <f>VLOOKUP(Table_sql2014a8.sandag.org_ws_FreewaySpeed[[#This Row],[LinkID]],Table_socioeca8.sandag.org_abm2_spd[[hwycov_id]:[speed_ev]],5,FALSE)</f>
        <v>57</v>
      </c>
      <c r="S288">
        <f>VLOOKUP(Table_sql2014a8.sandag.org_ws_FreewaySpeed[[#This Row],[LinkID]],Table_socioeca8.sandag.org_abm2_spd[[hwycov_id]:[speed_ev]],6,FALSE)</f>
        <v>62</v>
      </c>
    </row>
    <row r="289" spans="5:19" x14ac:dyDescent="0.25">
      <c r="E289">
        <f t="shared" si="4"/>
        <v>376</v>
      </c>
      <c r="F289">
        <v>8773</v>
      </c>
      <c r="G289">
        <f>IFERROR(VLOOKUP(Table_socioeca8.sandag.org_abm2_spd[[#This Row],[hwycov_id]],[1]hwy_speed!$B$2:$G$1648,2,FALSE),0)</f>
        <v>57</v>
      </c>
      <c r="H289">
        <f>IFERROR(VLOOKUP(Table_socioeca8.sandag.org_abm2_spd[[#This Row],[hwycov_id]],[1]hwy_speed!$B$2:$G$1648,3,FALSE),0)</f>
        <v>34</v>
      </c>
      <c r="I289">
        <f>IFERROR(VLOOKUP(Table_socioeca8.sandag.org_abm2_spd[[#This Row],[hwycov_id]],[1]hwy_speed!$B$2:$G$1648,4,FALSE),0)</f>
        <v>51</v>
      </c>
      <c r="J289">
        <f>IFERROR(VLOOKUP(Table_socioeca8.sandag.org_abm2_spd[[#This Row],[hwycov_id]],[1]hwy_speed!$B$2:$G$1648,5,FALSE),0)</f>
        <v>55</v>
      </c>
      <c r="K289">
        <f>IFERROR(VLOOKUP(Table_socioeca8.sandag.org_abm2_spd[[#This Row],[hwycov_id]],[1]hwy_speed!$B$2:$G$1648,6,FALSE),0)</f>
        <v>58</v>
      </c>
      <c r="M289">
        <f>Table_socioeca8.sandag.org_abm2_spd[[#This Row],[scenario_id]]</f>
        <v>376</v>
      </c>
      <c r="N289" s="7">
        <v>20600</v>
      </c>
      <c r="O289">
        <f>VLOOKUP(Table_sql2014a8.sandag.org_ws_FreewaySpeed[[#This Row],[LinkID]],Table_socioeca8.sandag.org_abm2_spd[[hwycov_id]:[speed_ev]],2,FALSE)</f>
        <v>62</v>
      </c>
      <c r="P289">
        <f>VLOOKUP(Table_sql2014a8.sandag.org_ws_FreewaySpeed[[#This Row],[LinkID]],Table_socioeca8.sandag.org_abm2_spd[[hwycov_id]:[speed_ev]],3,FALSE)</f>
        <v>59</v>
      </c>
      <c r="Q289">
        <f>VLOOKUP(Table_sql2014a8.sandag.org_ws_FreewaySpeed[[#This Row],[LinkID]],Table_socioeca8.sandag.org_abm2_spd[[hwycov_id]:[speed_ev]],4,FALSE)</f>
        <v>61</v>
      </c>
      <c r="R289">
        <f>VLOOKUP(Table_sql2014a8.sandag.org_ws_FreewaySpeed[[#This Row],[LinkID]],Table_socioeca8.sandag.org_abm2_spd[[hwycov_id]:[speed_ev]],5,FALSE)</f>
        <v>61</v>
      </c>
      <c r="S289">
        <f>VLOOKUP(Table_sql2014a8.sandag.org_ws_FreewaySpeed[[#This Row],[LinkID]],Table_socioeca8.sandag.org_abm2_spd[[hwycov_id]:[speed_ev]],6,FALSE)</f>
        <v>62</v>
      </c>
    </row>
    <row r="290" spans="5:19" x14ac:dyDescent="0.25">
      <c r="E290">
        <f t="shared" si="4"/>
        <v>376</v>
      </c>
      <c r="F290">
        <v>8774</v>
      </c>
      <c r="G290">
        <f>IFERROR(VLOOKUP(Table_socioeca8.sandag.org_abm2_spd[[#This Row],[hwycov_id]],[1]hwy_speed!$B$2:$G$1648,2,FALSE),0)</f>
        <v>58</v>
      </c>
      <c r="H290">
        <f>IFERROR(VLOOKUP(Table_socioeca8.sandag.org_abm2_spd[[#This Row],[hwycov_id]],[1]hwy_speed!$B$2:$G$1648,3,FALSE),0)</f>
        <v>43</v>
      </c>
      <c r="I290">
        <f>IFERROR(VLOOKUP(Table_socioeca8.sandag.org_abm2_spd[[#This Row],[hwycov_id]],[1]hwy_speed!$B$2:$G$1648,4,FALSE),0)</f>
        <v>56</v>
      </c>
      <c r="J290">
        <f>IFERROR(VLOOKUP(Table_socioeca8.sandag.org_abm2_spd[[#This Row],[hwycov_id]],[1]hwy_speed!$B$2:$G$1648,5,FALSE),0)</f>
        <v>57</v>
      </c>
      <c r="K290">
        <f>IFERROR(VLOOKUP(Table_socioeca8.sandag.org_abm2_spd[[#This Row],[hwycov_id]],[1]hwy_speed!$B$2:$G$1648,6,FALSE),0)</f>
        <v>58</v>
      </c>
      <c r="M290">
        <f>Table_socioeca8.sandag.org_abm2_spd[[#This Row],[scenario_id]]</f>
        <v>376</v>
      </c>
      <c r="N290" s="7">
        <v>20685</v>
      </c>
      <c r="O290">
        <f>VLOOKUP(Table_sql2014a8.sandag.org_ws_FreewaySpeed[[#This Row],[LinkID]],Table_socioeca8.sandag.org_abm2_spd[[hwycov_id]:[speed_ev]],2,FALSE)</f>
        <v>58</v>
      </c>
      <c r="P290">
        <f>VLOOKUP(Table_sql2014a8.sandag.org_ws_FreewaySpeed[[#This Row],[LinkID]],Table_socioeca8.sandag.org_abm2_spd[[hwycov_id]:[speed_ev]],3,FALSE)</f>
        <v>55</v>
      </c>
      <c r="Q290">
        <f>VLOOKUP(Table_sql2014a8.sandag.org_ws_FreewaySpeed[[#This Row],[LinkID]],Table_socioeca8.sandag.org_abm2_spd[[hwycov_id]:[speed_ev]],4,FALSE)</f>
        <v>57</v>
      </c>
      <c r="R290">
        <f>VLOOKUP(Table_sql2014a8.sandag.org_ws_FreewaySpeed[[#This Row],[LinkID]],Table_socioeca8.sandag.org_abm2_spd[[hwycov_id]:[speed_ev]],5,FALSE)</f>
        <v>56</v>
      </c>
      <c r="S290">
        <f>VLOOKUP(Table_sql2014a8.sandag.org_ws_FreewaySpeed[[#This Row],[LinkID]],Table_socioeca8.sandag.org_abm2_spd[[hwycov_id]:[speed_ev]],6,FALSE)</f>
        <v>58</v>
      </c>
    </row>
    <row r="291" spans="5:19" x14ac:dyDescent="0.25">
      <c r="E291">
        <f t="shared" si="4"/>
        <v>376</v>
      </c>
      <c r="F291">
        <v>8775</v>
      </c>
      <c r="G291">
        <f>IFERROR(VLOOKUP(Table_socioeca8.sandag.org_abm2_spd[[#This Row],[hwycov_id]],[1]hwy_speed!$B$2:$G$1648,2,FALSE),0)</f>
        <v>58</v>
      </c>
      <c r="H291">
        <f>IFERROR(VLOOKUP(Table_socioeca8.sandag.org_abm2_spd[[#This Row],[hwycov_id]],[1]hwy_speed!$B$2:$G$1648,3,FALSE),0)</f>
        <v>49</v>
      </c>
      <c r="I291">
        <f>IFERROR(VLOOKUP(Table_socioeca8.sandag.org_abm2_spd[[#This Row],[hwycov_id]],[1]hwy_speed!$B$2:$G$1648,4,FALSE),0)</f>
        <v>57</v>
      </c>
      <c r="J291">
        <f>IFERROR(VLOOKUP(Table_socioeca8.sandag.org_abm2_spd[[#This Row],[hwycov_id]],[1]hwy_speed!$B$2:$G$1648,5,FALSE),0)</f>
        <v>57</v>
      </c>
      <c r="K291">
        <f>IFERROR(VLOOKUP(Table_socioeca8.sandag.org_abm2_spd[[#This Row],[hwycov_id]],[1]hwy_speed!$B$2:$G$1648,6,FALSE),0)</f>
        <v>58</v>
      </c>
      <c r="M291">
        <f>Table_socioeca8.sandag.org_abm2_spd[[#This Row],[scenario_id]]</f>
        <v>376</v>
      </c>
      <c r="N291" s="7">
        <v>20689</v>
      </c>
      <c r="O291">
        <f>VLOOKUP(Table_sql2014a8.sandag.org_ws_FreewaySpeed[[#This Row],[LinkID]],Table_socioeca8.sandag.org_abm2_spd[[hwycov_id]:[speed_ev]],2,FALSE)</f>
        <v>57</v>
      </c>
      <c r="P291">
        <f>VLOOKUP(Table_sql2014a8.sandag.org_ws_FreewaySpeed[[#This Row],[LinkID]],Table_socioeca8.sandag.org_abm2_spd[[hwycov_id]:[speed_ev]],3,FALSE)</f>
        <v>48</v>
      </c>
      <c r="Q291">
        <f>VLOOKUP(Table_sql2014a8.sandag.org_ws_FreewaySpeed[[#This Row],[LinkID]],Table_socioeca8.sandag.org_abm2_spd[[hwycov_id]:[speed_ev]],4,FALSE)</f>
        <v>56</v>
      </c>
      <c r="R291">
        <f>VLOOKUP(Table_sql2014a8.sandag.org_ws_FreewaySpeed[[#This Row],[LinkID]],Table_socioeca8.sandag.org_abm2_spd[[hwycov_id]:[speed_ev]],5,FALSE)</f>
        <v>53</v>
      </c>
      <c r="S291">
        <f>VLOOKUP(Table_sql2014a8.sandag.org_ws_FreewaySpeed[[#This Row],[LinkID]],Table_socioeca8.sandag.org_abm2_spd[[hwycov_id]:[speed_ev]],6,FALSE)</f>
        <v>57</v>
      </c>
    </row>
    <row r="292" spans="5:19" x14ac:dyDescent="0.25">
      <c r="E292">
        <f t="shared" si="4"/>
        <v>376</v>
      </c>
      <c r="F292">
        <v>8776</v>
      </c>
      <c r="G292">
        <f>IFERROR(VLOOKUP(Table_socioeca8.sandag.org_abm2_spd[[#This Row],[hwycov_id]],[1]hwy_speed!$B$2:$G$1648,2,FALSE),0)</f>
        <v>58</v>
      </c>
      <c r="H292">
        <f>IFERROR(VLOOKUP(Table_socioeca8.sandag.org_abm2_spd[[#This Row],[hwycov_id]],[1]hwy_speed!$B$2:$G$1648,3,FALSE),0)</f>
        <v>49</v>
      </c>
      <c r="I292">
        <f>IFERROR(VLOOKUP(Table_socioeca8.sandag.org_abm2_spd[[#This Row],[hwycov_id]],[1]hwy_speed!$B$2:$G$1648,4,FALSE),0)</f>
        <v>49</v>
      </c>
      <c r="J292">
        <f>IFERROR(VLOOKUP(Table_socioeca8.sandag.org_abm2_spd[[#This Row],[hwycov_id]],[1]hwy_speed!$B$2:$G$1648,5,FALSE),0)</f>
        <v>35</v>
      </c>
      <c r="K292">
        <f>IFERROR(VLOOKUP(Table_socioeca8.sandag.org_abm2_spd[[#This Row],[hwycov_id]],[1]hwy_speed!$B$2:$G$1648,6,FALSE),0)</f>
        <v>58</v>
      </c>
      <c r="M292">
        <f>Table_socioeca8.sandag.org_abm2_spd[[#This Row],[scenario_id]]</f>
        <v>376</v>
      </c>
      <c r="N292" s="7">
        <v>20693</v>
      </c>
      <c r="O292">
        <f>VLOOKUP(Table_sql2014a8.sandag.org_ws_FreewaySpeed[[#This Row],[LinkID]],Table_socioeca8.sandag.org_abm2_spd[[hwycov_id]:[speed_ev]],2,FALSE)</f>
        <v>58</v>
      </c>
      <c r="P292">
        <f>VLOOKUP(Table_sql2014a8.sandag.org_ws_FreewaySpeed[[#This Row],[LinkID]],Table_socioeca8.sandag.org_abm2_spd[[hwycov_id]:[speed_ev]],3,FALSE)</f>
        <v>53</v>
      </c>
      <c r="Q292">
        <f>VLOOKUP(Table_sql2014a8.sandag.org_ws_FreewaySpeed[[#This Row],[LinkID]],Table_socioeca8.sandag.org_abm2_spd[[hwycov_id]:[speed_ev]],4,FALSE)</f>
        <v>57</v>
      </c>
      <c r="R292">
        <f>VLOOKUP(Table_sql2014a8.sandag.org_ws_FreewaySpeed[[#This Row],[LinkID]],Table_socioeca8.sandag.org_abm2_spd[[hwycov_id]:[speed_ev]],5,FALSE)</f>
        <v>53</v>
      </c>
      <c r="S292">
        <f>VLOOKUP(Table_sql2014a8.sandag.org_ws_FreewaySpeed[[#This Row],[LinkID]],Table_socioeca8.sandag.org_abm2_spd[[hwycov_id]:[speed_ev]],6,FALSE)</f>
        <v>58</v>
      </c>
    </row>
    <row r="293" spans="5:19" x14ac:dyDescent="0.25">
      <c r="E293">
        <f t="shared" si="4"/>
        <v>376</v>
      </c>
      <c r="F293">
        <v>8777</v>
      </c>
      <c r="G293">
        <f>IFERROR(VLOOKUP(Table_socioeca8.sandag.org_abm2_spd[[#This Row],[hwycov_id]],[1]hwy_speed!$B$2:$G$1648,2,FALSE),0)</f>
        <v>62</v>
      </c>
      <c r="H293">
        <f>IFERROR(VLOOKUP(Table_socioeca8.sandag.org_abm2_spd[[#This Row],[hwycov_id]],[1]hwy_speed!$B$2:$G$1648,3,FALSE),0)</f>
        <v>53</v>
      </c>
      <c r="I293">
        <f>IFERROR(VLOOKUP(Table_socioeca8.sandag.org_abm2_spd[[#This Row],[hwycov_id]],[1]hwy_speed!$B$2:$G$1648,4,FALSE),0)</f>
        <v>61</v>
      </c>
      <c r="J293">
        <f>IFERROR(VLOOKUP(Table_socioeca8.sandag.org_abm2_spd[[#This Row],[hwycov_id]],[1]hwy_speed!$B$2:$G$1648,5,FALSE),0)</f>
        <v>47</v>
      </c>
      <c r="K293">
        <f>IFERROR(VLOOKUP(Table_socioeca8.sandag.org_abm2_spd[[#This Row],[hwycov_id]],[1]hwy_speed!$B$2:$G$1648,6,FALSE),0)</f>
        <v>62</v>
      </c>
      <c r="M293">
        <f>Table_socioeca8.sandag.org_abm2_spd[[#This Row],[scenario_id]]</f>
        <v>376</v>
      </c>
      <c r="N293" s="7">
        <v>20694</v>
      </c>
      <c r="O293">
        <f>VLOOKUP(Table_sql2014a8.sandag.org_ws_FreewaySpeed[[#This Row],[LinkID]],Table_socioeca8.sandag.org_abm2_spd[[hwycov_id]:[speed_ev]],2,FALSE)</f>
        <v>58</v>
      </c>
      <c r="P293">
        <f>VLOOKUP(Table_sql2014a8.sandag.org_ws_FreewaySpeed[[#This Row],[LinkID]],Table_socioeca8.sandag.org_abm2_spd[[hwycov_id]:[speed_ev]],3,FALSE)</f>
        <v>51</v>
      </c>
      <c r="Q293">
        <f>VLOOKUP(Table_sql2014a8.sandag.org_ws_FreewaySpeed[[#This Row],[LinkID]],Table_socioeca8.sandag.org_abm2_spd[[hwycov_id]:[speed_ev]],4,FALSE)</f>
        <v>56</v>
      </c>
      <c r="R293">
        <f>VLOOKUP(Table_sql2014a8.sandag.org_ws_FreewaySpeed[[#This Row],[LinkID]],Table_socioeca8.sandag.org_abm2_spd[[hwycov_id]:[speed_ev]],5,FALSE)</f>
        <v>51</v>
      </c>
      <c r="S293">
        <f>VLOOKUP(Table_sql2014a8.sandag.org_ws_FreewaySpeed[[#This Row],[LinkID]],Table_socioeca8.sandag.org_abm2_spd[[hwycov_id]:[speed_ev]],6,FALSE)</f>
        <v>58</v>
      </c>
    </row>
    <row r="294" spans="5:19" x14ac:dyDescent="0.25">
      <c r="E294">
        <f t="shared" si="4"/>
        <v>376</v>
      </c>
      <c r="F294">
        <v>8778</v>
      </c>
      <c r="G294">
        <f>IFERROR(VLOOKUP(Table_socioeca8.sandag.org_abm2_spd[[#This Row],[hwycov_id]],[1]hwy_speed!$B$2:$G$1648,2,FALSE),0)</f>
        <v>62</v>
      </c>
      <c r="H294">
        <f>IFERROR(VLOOKUP(Table_socioeca8.sandag.org_abm2_spd[[#This Row],[hwycov_id]],[1]hwy_speed!$B$2:$G$1648,3,FALSE),0)</f>
        <v>56</v>
      </c>
      <c r="I294">
        <f>IFERROR(VLOOKUP(Table_socioeca8.sandag.org_abm2_spd[[#This Row],[hwycov_id]],[1]hwy_speed!$B$2:$G$1648,4,FALSE),0)</f>
        <v>61</v>
      </c>
      <c r="J294">
        <f>IFERROR(VLOOKUP(Table_socioeca8.sandag.org_abm2_spd[[#This Row],[hwycov_id]],[1]hwy_speed!$B$2:$G$1648,5,FALSE),0)</f>
        <v>50</v>
      </c>
      <c r="K294">
        <f>IFERROR(VLOOKUP(Table_socioeca8.sandag.org_abm2_spd[[#This Row],[hwycov_id]],[1]hwy_speed!$B$2:$G$1648,6,FALSE),0)</f>
        <v>62</v>
      </c>
      <c r="M294">
        <f>Table_socioeca8.sandag.org_abm2_spd[[#This Row],[scenario_id]]</f>
        <v>376</v>
      </c>
      <c r="N294" s="7">
        <v>20703</v>
      </c>
      <c r="O294">
        <f>VLOOKUP(Table_sql2014a8.sandag.org_ws_FreewaySpeed[[#This Row],[LinkID]],Table_socioeca8.sandag.org_abm2_spd[[hwycov_id]:[speed_ev]],2,FALSE)</f>
        <v>58</v>
      </c>
      <c r="P294">
        <f>VLOOKUP(Table_sql2014a8.sandag.org_ws_FreewaySpeed[[#This Row],[LinkID]],Table_socioeca8.sandag.org_abm2_spd[[hwycov_id]:[speed_ev]],3,FALSE)</f>
        <v>47</v>
      </c>
      <c r="Q294">
        <f>VLOOKUP(Table_sql2014a8.sandag.org_ws_FreewaySpeed[[#This Row],[LinkID]],Table_socioeca8.sandag.org_abm2_spd[[hwycov_id]:[speed_ev]],4,FALSE)</f>
        <v>48</v>
      </c>
      <c r="R294">
        <f>VLOOKUP(Table_sql2014a8.sandag.org_ws_FreewaySpeed[[#This Row],[LinkID]],Table_socioeca8.sandag.org_abm2_spd[[hwycov_id]:[speed_ev]],5,FALSE)</f>
        <v>34</v>
      </c>
      <c r="S294">
        <f>VLOOKUP(Table_sql2014a8.sandag.org_ws_FreewaySpeed[[#This Row],[LinkID]],Table_socioeca8.sandag.org_abm2_spd[[hwycov_id]:[speed_ev]],6,FALSE)</f>
        <v>58</v>
      </c>
    </row>
    <row r="295" spans="5:19" x14ac:dyDescent="0.25">
      <c r="E295">
        <f t="shared" si="4"/>
        <v>376</v>
      </c>
      <c r="F295">
        <v>8780</v>
      </c>
      <c r="G295">
        <f>IFERROR(VLOOKUP(Table_socioeca8.sandag.org_abm2_spd[[#This Row],[hwycov_id]],[1]hwy_speed!$B$2:$G$1648,2,FALSE),0)</f>
        <v>62</v>
      </c>
      <c r="H295">
        <f>IFERROR(VLOOKUP(Table_socioeca8.sandag.org_abm2_spd[[#This Row],[hwycov_id]],[1]hwy_speed!$B$2:$G$1648,3,FALSE),0)</f>
        <v>56</v>
      </c>
      <c r="I295">
        <f>IFERROR(VLOOKUP(Table_socioeca8.sandag.org_abm2_spd[[#This Row],[hwycov_id]],[1]hwy_speed!$B$2:$G$1648,4,FALSE),0)</f>
        <v>62</v>
      </c>
      <c r="J295">
        <f>IFERROR(VLOOKUP(Table_socioeca8.sandag.org_abm2_spd[[#This Row],[hwycov_id]],[1]hwy_speed!$B$2:$G$1648,5,FALSE),0)</f>
        <v>55</v>
      </c>
      <c r="K295">
        <f>IFERROR(VLOOKUP(Table_socioeca8.sandag.org_abm2_spd[[#This Row],[hwycov_id]],[1]hwy_speed!$B$2:$G$1648,6,FALSE),0)</f>
        <v>62</v>
      </c>
      <c r="M295">
        <f>Table_socioeca8.sandag.org_abm2_spd[[#This Row],[scenario_id]]</f>
        <v>376</v>
      </c>
      <c r="N295" s="7">
        <v>20705</v>
      </c>
      <c r="O295">
        <f>VLOOKUP(Table_sql2014a8.sandag.org_ws_FreewaySpeed[[#This Row],[LinkID]],Table_socioeca8.sandag.org_abm2_spd[[hwycov_id]:[speed_ev]],2,FALSE)</f>
        <v>57</v>
      </c>
      <c r="P295">
        <f>VLOOKUP(Table_sql2014a8.sandag.org_ws_FreewaySpeed[[#This Row],[LinkID]],Table_socioeca8.sandag.org_abm2_spd[[hwycov_id]:[speed_ev]],3,FALSE)</f>
        <v>57</v>
      </c>
      <c r="Q295">
        <f>VLOOKUP(Table_sql2014a8.sandag.org_ws_FreewaySpeed[[#This Row],[LinkID]],Table_socioeca8.sandag.org_abm2_spd[[hwycov_id]:[speed_ev]],4,FALSE)</f>
        <v>57</v>
      </c>
      <c r="R295">
        <f>VLOOKUP(Table_sql2014a8.sandag.org_ws_FreewaySpeed[[#This Row],[LinkID]],Table_socioeca8.sandag.org_abm2_spd[[hwycov_id]:[speed_ev]],5,FALSE)</f>
        <v>56</v>
      </c>
      <c r="S295">
        <f>VLOOKUP(Table_sql2014a8.sandag.org_ws_FreewaySpeed[[#This Row],[LinkID]],Table_socioeca8.sandag.org_abm2_spd[[hwycov_id]:[speed_ev]],6,FALSE)</f>
        <v>57</v>
      </c>
    </row>
    <row r="296" spans="5:19" x14ac:dyDescent="0.25">
      <c r="E296">
        <f t="shared" si="4"/>
        <v>376</v>
      </c>
      <c r="F296">
        <v>8781</v>
      </c>
      <c r="G296">
        <f>IFERROR(VLOOKUP(Table_socioeca8.sandag.org_abm2_spd[[#This Row],[hwycov_id]],[1]hwy_speed!$B$2:$G$1648,2,FALSE),0)</f>
        <v>63</v>
      </c>
      <c r="H296">
        <f>IFERROR(VLOOKUP(Table_socioeca8.sandag.org_abm2_spd[[#This Row],[hwycov_id]],[1]hwy_speed!$B$2:$G$1648,3,FALSE),0)</f>
        <v>50</v>
      </c>
      <c r="I296">
        <f>IFERROR(VLOOKUP(Table_socioeca8.sandag.org_abm2_spd[[#This Row],[hwycov_id]],[1]hwy_speed!$B$2:$G$1648,4,FALSE),0)</f>
        <v>62</v>
      </c>
      <c r="J296">
        <f>IFERROR(VLOOKUP(Table_socioeca8.sandag.org_abm2_spd[[#This Row],[hwycov_id]],[1]hwy_speed!$B$2:$G$1648,5,FALSE),0)</f>
        <v>60</v>
      </c>
      <c r="K296">
        <f>IFERROR(VLOOKUP(Table_socioeca8.sandag.org_abm2_spd[[#This Row],[hwycov_id]],[1]hwy_speed!$B$2:$G$1648,6,FALSE),0)</f>
        <v>63</v>
      </c>
      <c r="M296">
        <f>Table_socioeca8.sandag.org_abm2_spd[[#This Row],[scenario_id]]</f>
        <v>376</v>
      </c>
      <c r="N296" s="7">
        <v>20709</v>
      </c>
      <c r="O296">
        <f>VLOOKUP(Table_sql2014a8.sandag.org_ws_FreewaySpeed[[#This Row],[LinkID]],Table_socioeca8.sandag.org_abm2_spd[[hwycov_id]:[speed_ev]],2,FALSE)</f>
        <v>57</v>
      </c>
      <c r="P296">
        <f>VLOOKUP(Table_sql2014a8.sandag.org_ws_FreewaySpeed[[#This Row],[LinkID]],Table_socioeca8.sandag.org_abm2_spd[[hwycov_id]:[speed_ev]],3,FALSE)</f>
        <v>52</v>
      </c>
      <c r="Q296">
        <f>VLOOKUP(Table_sql2014a8.sandag.org_ws_FreewaySpeed[[#This Row],[LinkID]],Table_socioeca8.sandag.org_abm2_spd[[hwycov_id]:[speed_ev]],4,FALSE)</f>
        <v>51</v>
      </c>
      <c r="R296">
        <f>VLOOKUP(Table_sql2014a8.sandag.org_ws_FreewaySpeed[[#This Row],[LinkID]],Table_socioeca8.sandag.org_abm2_spd[[hwycov_id]:[speed_ev]],5,FALSE)</f>
        <v>35</v>
      </c>
      <c r="S296">
        <f>VLOOKUP(Table_sql2014a8.sandag.org_ws_FreewaySpeed[[#This Row],[LinkID]],Table_socioeca8.sandag.org_abm2_spd[[hwycov_id]:[speed_ev]],6,FALSE)</f>
        <v>57</v>
      </c>
    </row>
    <row r="297" spans="5:19" x14ac:dyDescent="0.25">
      <c r="E297">
        <f t="shared" si="4"/>
        <v>376</v>
      </c>
      <c r="F297">
        <v>8784</v>
      </c>
      <c r="G297">
        <f>IFERROR(VLOOKUP(Table_socioeca8.sandag.org_abm2_spd[[#This Row],[hwycov_id]],[1]hwy_speed!$B$2:$G$1648,2,FALSE),0)</f>
        <v>62</v>
      </c>
      <c r="H297">
        <f>IFERROR(VLOOKUP(Table_socioeca8.sandag.org_abm2_spd[[#This Row],[hwycov_id]],[1]hwy_speed!$B$2:$G$1648,3,FALSE),0)</f>
        <v>37</v>
      </c>
      <c r="I297">
        <f>IFERROR(VLOOKUP(Table_socioeca8.sandag.org_abm2_spd[[#This Row],[hwycov_id]],[1]hwy_speed!$B$2:$G$1648,4,FALSE),0)</f>
        <v>53</v>
      </c>
      <c r="J297">
        <f>IFERROR(VLOOKUP(Table_socioeca8.sandag.org_abm2_spd[[#This Row],[hwycov_id]],[1]hwy_speed!$B$2:$G$1648,5,FALSE),0)</f>
        <v>46</v>
      </c>
      <c r="K297">
        <f>IFERROR(VLOOKUP(Table_socioeca8.sandag.org_abm2_spd[[#This Row],[hwycov_id]],[1]hwy_speed!$B$2:$G$1648,6,FALSE),0)</f>
        <v>62</v>
      </c>
      <c r="M297">
        <f>Table_socioeca8.sandag.org_abm2_spd[[#This Row],[scenario_id]]</f>
        <v>376</v>
      </c>
      <c r="N297" s="7">
        <v>20711</v>
      </c>
      <c r="O297">
        <f>VLOOKUP(Table_sql2014a8.sandag.org_ws_FreewaySpeed[[#This Row],[LinkID]],Table_socioeca8.sandag.org_abm2_spd[[hwycov_id]:[speed_ev]],2,FALSE)</f>
        <v>57</v>
      </c>
      <c r="P297">
        <f>VLOOKUP(Table_sql2014a8.sandag.org_ws_FreewaySpeed[[#This Row],[LinkID]],Table_socioeca8.sandag.org_abm2_spd[[hwycov_id]:[speed_ev]],3,FALSE)</f>
        <v>55</v>
      </c>
      <c r="Q297">
        <f>VLOOKUP(Table_sql2014a8.sandag.org_ws_FreewaySpeed[[#This Row],[LinkID]],Table_socioeca8.sandag.org_abm2_spd[[hwycov_id]:[speed_ev]],4,FALSE)</f>
        <v>54</v>
      </c>
      <c r="R297">
        <f>VLOOKUP(Table_sql2014a8.sandag.org_ws_FreewaySpeed[[#This Row],[LinkID]],Table_socioeca8.sandag.org_abm2_spd[[hwycov_id]:[speed_ev]],5,FALSE)</f>
        <v>35</v>
      </c>
      <c r="S297">
        <f>VLOOKUP(Table_sql2014a8.sandag.org_ws_FreewaySpeed[[#This Row],[LinkID]],Table_socioeca8.sandag.org_abm2_spd[[hwycov_id]:[speed_ev]],6,FALSE)</f>
        <v>57</v>
      </c>
    </row>
    <row r="298" spans="5:19" x14ac:dyDescent="0.25">
      <c r="E298">
        <f t="shared" si="4"/>
        <v>376</v>
      </c>
      <c r="F298">
        <v>8785</v>
      </c>
      <c r="G298">
        <f>IFERROR(VLOOKUP(Table_socioeca8.sandag.org_abm2_spd[[#This Row],[hwycov_id]],[1]hwy_speed!$B$2:$G$1648,2,FALSE),0)</f>
        <v>62</v>
      </c>
      <c r="H298">
        <f>IFERROR(VLOOKUP(Table_socioeca8.sandag.org_abm2_spd[[#This Row],[hwycov_id]],[1]hwy_speed!$B$2:$G$1648,3,FALSE),0)</f>
        <v>42</v>
      </c>
      <c r="I298">
        <f>IFERROR(VLOOKUP(Table_socioeca8.sandag.org_abm2_spd[[#This Row],[hwycov_id]],[1]hwy_speed!$B$2:$G$1648,4,FALSE),0)</f>
        <v>57</v>
      </c>
      <c r="J298">
        <f>IFERROR(VLOOKUP(Table_socioeca8.sandag.org_abm2_spd[[#This Row],[hwycov_id]],[1]hwy_speed!$B$2:$G$1648,5,FALSE),0)</f>
        <v>51</v>
      </c>
      <c r="K298">
        <f>IFERROR(VLOOKUP(Table_socioeca8.sandag.org_abm2_spd[[#This Row],[hwycov_id]],[1]hwy_speed!$B$2:$G$1648,6,FALSE),0)</f>
        <v>62</v>
      </c>
      <c r="M298">
        <f>Table_socioeca8.sandag.org_abm2_spd[[#This Row],[scenario_id]]</f>
        <v>376</v>
      </c>
      <c r="N298" s="7">
        <v>20713</v>
      </c>
      <c r="O298">
        <f>VLOOKUP(Table_sql2014a8.sandag.org_ws_FreewaySpeed[[#This Row],[LinkID]],Table_socioeca8.sandag.org_abm2_spd[[hwycov_id]:[speed_ev]],2,FALSE)</f>
        <v>58</v>
      </c>
      <c r="P298">
        <f>VLOOKUP(Table_sql2014a8.sandag.org_ws_FreewaySpeed[[#This Row],[LinkID]],Table_socioeca8.sandag.org_abm2_spd[[hwycov_id]:[speed_ev]],3,FALSE)</f>
        <v>56</v>
      </c>
      <c r="Q298">
        <f>VLOOKUP(Table_sql2014a8.sandag.org_ws_FreewaySpeed[[#This Row],[LinkID]],Table_socioeca8.sandag.org_abm2_spd[[hwycov_id]:[speed_ev]],4,FALSE)</f>
        <v>55</v>
      </c>
      <c r="R298">
        <f>VLOOKUP(Table_sql2014a8.sandag.org_ws_FreewaySpeed[[#This Row],[LinkID]],Table_socioeca8.sandag.org_abm2_spd[[hwycov_id]:[speed_ev]],5,FALSE)</f>
        <v>39</v>
      </c>
      <c r="S298">
        <f>VLOOKUP(Table_sql2014a8.sandag.org_ws_FreewaySpeed[[#This Row],[LinkID]],Table_socioeca8.sandag.org_abm2_spd[[hwycov_id]:[speed_ev]],6,FALSE)</f>
        <v>58</v>
      </c>
    </row>
    <row r="299" spans="5:19" x14ac:dyDescent="0.25">
      <c r="E299">
        <f t="shared" si="4"/>
        <v>376</v>
      </c>
      <c r="F299">
        <v>8786</v>
      </c>
      <c r="G299">
        <f>IFERROR(VLOOKUP(Table_socioeca8.sandag.org_abm2_spd[[#This Row],[hwycov_id]],[1]hwy_speed!$B$2:$G$1648,2,FALSE),0)</f>
        <v>62</v>
      </c>
      <c r="H299">
        <f>IFERROR(VLOOKUP(Table_socioeca8.sandag.org_abm2_spd[[#This Row],[hwycov_id]],[1]hwy_speed!$B$2:$G$1648,3,FALSE),0)</f>
        <v>50</v>
      </c>
      <c r="I299">
        <f>IFERROR(VLOOKUP(Table_socioeca8.sandag.org_abm2_spd[[#This Row],[hwycov_id]],[1]hwy_speed!$B$2:$G$1648,4,FALSE),0)</f>
        <v>59</v>
      </c>
      <c r="J299">
        <f>IFERROR(VLOOKUP(Table_socioeca8.sandag.org_abm2_spd[[#This Row],[hwycov_id]],[1]hwy_speed!$B$2:$G$1648,5,FALSE),0)</f>
        <v>52</v>
      </c>
      <c r="K299">
        <f>IFERROR(VLOOKUP(Table_socioeca8.sandag.org_abm2_spd[[#This Row],[hwycov_id]],[1]hwy_speed!$B$2:$G$1648,6,FALSE),0)</f>
        <v>62</v>
      </c>
      <c r="M299">
        <f>Table_socioeca8.sandag.org_abm2_spd[[#This Row],[scenario_id]]</f>
        <v>376</v>
      </c>
      <c r="N299" s="7">
        <v>20747</v>
      </c>
      <c r="O299">
        <f>VLOOKUP(Table_sql2014a8.sandag.org_ws_FreewaySpeed[[#This Row],[LinkID]],Table_socioeca8.sandag.org_abm2_spd[[hwycov_id]:[speed_ev]],2,FALSE)</f>
        <v>58</v>
      </c>
      <c r="P299">
        <f>VLOOKUP(Table_sql2014a8.sandag.org_ws_FreewaySpeed[[#This Row],[LinkID]],Table_socioeca8.sandag.org_abm2_spd[[hwycov_id]:[speed_ev]],3,FALSE)</f>
        <v>38</v>
      </c>
      <c r="Q299">
        <f>VLOOKUP(Table_sql2014a8.sandag.org_ws_FreewaySpeed[[#This Row],[LinkID]],Table_socioeca8.sandag.org_abm2_spd[[hwycov_id]:[speed_ev]],4,FALSE)</f>
        <v>50</v>
      </c>
      <c r="R299">
        <f>VLOOKUP(Table_sql2014a8.sandag.org_ws_FreewaySpeed[[#This Row],[LinkID]],Table_socioeca8.sandag.org_abm2_spd[[hwycov_id]:[speed_ev]],5,FALSE)</f>
        <v>54</v>
      </c>
      <c r="S299">
        <f>VLOOKUP(Table_sql2014a8.sandag.org_ws_FreewaySpeed[[#This Row],[LinkID]],Table_socioeca8.sandag.org_abm2_spd[[hwycov_id]:[speed_ev]],6,FALSE)</f>
        <v>58</v>
      </c>
    </row>
    <row r="300" spans="5:19" x14ac:dyDescent="0.25">
      <c r="E300">
        <f t="shared" si="4"/>
        <v>376</v>
      </c>
      <c r="F300">
        <v>8787</v>
      </c>
      <c r="G300">
        <f>IFERROR(VLOOKUP(Table_socioeca8.sandag.org_abm2_spd[[#This Row],[hwycov_id]],[1]hwy_speed!$B$2:$G$1648,2,FALSE),0)</f>
        <v>62</v>
      </c>
      <c r="H300">
        <f>IFERROR(VLOOKUP(Table_socioeca8.sandag.org_abm2_spd[[#This Row],[hwycov_id]],[1]hwy_speed!$B$2:$G$1648,3,FALSE),0)</f>
        <v>47</v>
      </c>
      <c r="I300">
        <f>IFERROR(VLOOKUP(Table_socioeca8.sandag.org_abm2_spd[[#This Row],[hwycov_id]],[1]hwy_speed!$B$2:$G$1648,4,FALSE),0)</f>
        <v>57</v>
      </c>
      <c r="J300">
        <f>IFERROR(VLOOKUP(Table_socioeca8.sandag.org_abm2_spd[[#This Row],[hwycov_id]],[1]hwy_speed!$B$2:$G$1648,5,FALSE),0)</f>
        <v>48</v>
      </c>
      <c r="K300">
        <f>IFERROR(VLOOKUP(Table_socioeca8.sandag.org_abm2_spd[[#This Row],[hwycov_id]],[1]hwy_speed!$B$2:$G$1648,6,FALSE),0)</f>
        <v>62</v>
      </c>
      <c r="M300">
        <f>Table_socioeca8.sandag.org_abm2_spd[[#This Row],[scenario_id]]</f>
        <v>376</v>
      </c>
      <c r="N300" s="7">
        <v>20750</v>
      </c>
      <c r="O300">
        <f>VLOOKUP(Table_sql2014a8.sandag.org_ws_FreewaySpeed[[#This Row],[LinkID]],Table_socioeca8.sandag.org_abm2_spd[[hwycov_id]:[speed_ev]],2,FALSE)</f>
        <v>58</v>
      </c>
      <c r="P300">
        <f>VLOOKUP(Table_sql2014a8.sandag.org_ws_FreewaySpeed[[#This Row],[LinkID]],Table_socioeca8.sandag.org_abm2_spd[[hwycov_id]:[speed_ev]],3,FALSE)</f>
        <v>36</v>
      </c>
      <c r="Q300">
        <f>VLOOKUP(Table_sql2014a8.sandag.org_ws_FreewaySpeed[[#This Row],[LinkID]],Table_socioeca8.sandag.org_abm2_spd[[hwycov_id]:[speed_ev]],4,FALSE)</f>
        <v>56</v>
      </c>
      <c r="R300">
        <f>VLOOKUP(Table_sql2014a8.sandag.org_ws_FreewaySpeed[[#This Row],[LinkID]],Table_socioeca8.sandag.org_abm2_spd[[hwycov_id]:[speed_ev]],5,FALSE)</f>
        <v>57</v>
      </c>
      <c r="S300">
        <f>VLOOKUP(Table_sql2014a8.sandag.org_ws_FreewaySpeed[[#This Row],[LinkID]],Table_socioeca8.sandag.org_abm2_spd[[hwycov_id]:[speed_ev]],6,FALSE)</f>
        <v>58</v>
      </c>
    </row>
    <row r="301" spans="5:19" x14ac:dyDescent="0.25">
      <c r="E301">
        <f t="shared" si="4"/>
        <v>376</v>
      </c>
      <c r="F301">
        <v>8788</v>
      </c>
      <c r="G301">
        <f>IFERROR(VLOOKUP(Table_socioeca8.sandag.org_abm2_spd[[#This Row],[hwycov_id]],[1]hwy_speed!$B$2:$G$1648,2,FALSE),0)</f>
        <v>62</v>
      </c>
      <c r="H301">
        <f>IFERROR(VLOOKUP(Table_socioeca8.sandag.org_abm2_spd[[#This Row],[hwycov_id]],[1]hwy_speed!$B$2:$G$1648,3,FALSE),0)</f>
        <v>52</v>
      </c>
      <c r="I301">
        <f>IFERROR(VLOOKUP(Table_socioeca8.sandag.org_abm2_spd[[#This Row],[hwycov_id]],[1]hwy_speed!$B$2:$G$1648,4,FALSE),0)</f>
        <v>59</v>
      </c>
      <c r="J301">
        <f>IFERROR(VLOOKUP(Table_socioeca8.sandag.org_abm2_spd[[#This Row],[hwycov_id]],[1]hwy_speed!$B$2:$G$1648,5,FALSE),0)</f>
        <v>52</v>
      </c>
      <c r="K301">
        <f>IFERROR(VLOOKUP(Table_socioeca8.sandag.org_abm2_spd[[#This Row],[hwycov_id]],[1]hwy_speed!$B$2:$G$1648,6,FALSE),0)</f>
        <v>62</v>
      </c>
      <c r="M301">
        <f>Table_socioeca8.sandag.org_abm2_spd[[#This Row],[scenario_id]]</f>
        <v>376</v>
      </c>
      <c r="N301" s="7">
        <v>20782</v>
      </c>
      <c r="O301">
        <f>VLOOKUP(Table_sql2014a8.sandag.org_ws_FreewaySpeed[[#This Row],[LinkID]],Table_socioeca8.sandag.org_abm2_spd[[hwycov_id]:[speed_ev]],2,FALSE)</f>
        <v>53</v>
      </c>
      <c r="P301">
        <f>VLOOKUP(Table_sql2014a8.sandag.org_ws_FreewaySpeed[[#This Row],[LinkID]],Table_socioeca8.sandag.org_abm2_spd[[hwycov_id]:[speed_ev]],3,FALSE)</f>
        <v>52</v>
      </c>
      <c r="Q301">
        <f>VLOOKUP(Table_sql2014a8.sandag.org_ws_FreewaySpeed[[#This Row],[LinkID]],Table_socioeca8.sandag.org_abm2_spd[[hwycov_id]:[speed_ev]],4,FALSE)</f>
        <v>52</v>
      </c>
      <c r="R301">
        <f>VLOOKUP(Table_sql2014a8.sandag.org_ws_FreewaySpeed[[#This Row],[LinkID]],Table_socioeca8.sandag.org_abm2_spd[[hwycov_id]:[speed_ev]],5,FALSE)</f>
        <v>41</v>
      </c>
      <c r="S301">
        <f>VLOOKUP(Table_sql2014a8.sandag.org_ws_FreewaySpeed[[#This Row],[LinkID]],Table_socioeca8.sandag.org_abm2_spd[[hwycov_id]:[speed_ev]],6,FALSE)</f>
        <v>53</v>
      </c>
    </row>
    <row r="302" spans="5:19" x14ac:dyDescent="0.25">
      <c r="E302">
        <f t="shared" si="4"/>
        <v>376</v>
      </c>
      <c r="F302">
        <v>8789</v>
      </c>
      <c r="G302">
        <f>IFERROR(VLOOKUP(Table_socioeca8.sandag.org_abm2_spd[[#This Row],[hwycov_id]],[1]hwy_speed!$B$2:$G$1648,2,FALSE),0)</f>
        <v>62</v>
      </c>
      <c r="H302">
        <f>IFERROR(VLOOKUP(Table_socioeca8.sandag.org_abm2_spd[[#This Row],[hwycov_id]],[1]hwy_speed!$B$2:$G$1648,3,FALSE),0)</f>
        <v>48</v>
      </c>
      <c r="I302">
        <f>IFERROR(VLOOKUP(Table_socioeca8.sandag.org_abm2_spd[[#This Row],[hwycov_id]],[1]hwy_speed!$B$2:$G$1648,4,FALSE),0)</f>
        <v>59</v>
      </c>
      <c r="J302">
        <f>IFERROR(VLOOKUP(Table_socioeca8.sandag.org_abm2_spd[[#This Row],[hwycov_id]],[1]hwy_speed!$B$2:$G$1648,5,FALSE),0)</f>
        <v>51</v>
      </c>
      <c r="K302">
        <f>IFERROR(VLOOKUP(Table_socioeca8.sandag.org_abm2_spd[[#This Row],[hwycov_id]],[1]hwy_speed!$B$2:$G$1648,6,FALSE),0)</f>
        <v>62</v>
      </c>
      <c r="M302">
        <f>Table_socioeca8.sandag.org_abm2_spd[[#This Row],[scenario_id]]</f>
        <v>376</v>
      </c>
      <c r="N302" s="7">
        <v>20788</v>
      </c>
      <c r="O302">
        <f>VLOOKUP(Table_sql2014a8.sandag.org_ws_FreewaySpeed[[#This Row],[LinkID]],Table_socioeca8.sandag.org_abm2_spd[[hwycov_id]:[speed_ev]],2,FALSE)</f>
        <v>58</v>
      </c>
      <c r="P302">
        <f>VLOOKUP(Table_sql2014a8.sandag.org_ws_FreewaySpeed[[#This Row],[LinkID]],Table_socioeca8.sandag.org_abm2_spd[[hwycov_id]:[speed_ev]],3,FALSE)</f>
        <v>51</v>
      </c>
      <c r="Q302">
        <f>VLOOKUP(Table_sql2014a8.sandag.org_ws_FreewaySpeed[[#This Row],[LinkID]],Table_socioeca8.sandag.org_abm2_spd[[hwycov_id]:[speed_ev]],4,FALSE)</f>
        <v>54</v>
      </c>
      <c r="R302">
        <f>VLOOKUP(Table_sql2014a8.sandag.org_ws_FreewaySpeed[[#This Row],[LinkID]],Table_socioeca8.sandag.org_abm2_spd[[hwycov_id]:[speed_ev]],5,FALSE)</f>
        <v>40</v>
      </c>
      <c r="S302">
        <f>VLOOKUP(Table_sql2014a8.sandag.org_ws_FreewaySpeed[[#This Row],[LinkID]],Table_socioeca8.sandag.org_abm2_spd[[hwycov_id]:[speed_ev]],6,FALSE)</f>
        <v>58</v>
      </c>
    </row>
    <row r="303" spans="5:19" x14ac:dyDescent="0.25">
      <c r="E303">
        <f t="shared" si="4"/>
        <v>376</v>
      </c>
      <c r="F303">
        <v>8790</v>
      </c>
      <c r="G303">
        <f>IFERROR(VLOOKUP(Table_socioeca8.sandag.org_abm2_spd[[#This Row],[hwycov_id]],[1]hwy_speed!$B$2:$G$1648,2,FALSE),0)</f>
        <v>62</v>
      </c>
      <c r="H303">
        <f>IFERROR(VLOOKUP(Table_socioeca8.sandag.org_abm2_spd[[#This Row],[hwycov_id]],[1]hwy_speed!$B$2:$G$1648,3,FALSE),0)</f>
        <v>42</v>
      </c>
      <c r="I303">
        <f>IFERROR(VLOOKUP(Table_socioeca8.sandag.org_abm2_spd[[#This Row],[hwycov_id]],[1]hwy_speed!$B$2:$G$1648,4,FALSE),0)</f>
        <v>56</v>
      </c>
      <c r="J303">
        <f>IFERROR(VLOOKUP(Table_socioeca8.sandag.org_abm2_spd[[#This Row],[hwycov_id]],[1]hwy_speed!$B$2:$G$1648,5,FALSE),0)</f>
        <v>49</v>
      </c>
      <c r="K303">
        <f>IFERROR(VLOOKUP(Table_socioeca8.sandag.org_abm2_spd[[#This Row],[hwycov_id]],[1]hwy_speed!$B$2:$G$1648,6,FALSE),0)</f>
        <v>62</v>
      </c>
      <c r="M303">
        <f>Table_socioeca8.sandag.org_abm2_spd[[#This Row],[scenario_id]]</f>
        <v>376</v>
      </c>
      <c r="N303" s="7">
        <v>21781</v>
      </c>
      <c r="O303">
        <f>VLOOKUP(Table_sql2014a8.sandag.org_ws_FreewaySpeed[[#This Row],[LinkID]],Table_socioeca8.sandag.org_abm2_spd[[hwycov_id]:[speed_ev]],2,FALSE)</f>
        <v>53</v>
      </c>
      <c r="P303">
        <f>VLOOKUP(Table_sql2014a8.sandag.org_ws_FreewaySpeed[[#This Row],[LinkID]],Table_socioeca8.sandag.org_abm2_spd[[hwycov_id]:[speed_ev]],3,FALSE)</f>
        <v>51</v>
      </c>
      <c r="Q303">
        <f>VLOOKUP(Table_sql2014a8.sandag.org_ws_FreewaySpeed[[#This Row],[LinkID]],Table_socioeca8.sandag.org_abm2_spd[[hwycov_id]:[speed_ev]],4,FALSE)</f>
        <v>51</v>
      </c>
      <c r="R303">
        <f>VLOOKUP(Table_sql2014a8.sandag.org_ws_FreewaySpeed[[#This Row],[LinkID]],Table_socioeca8.sandag.org_abm2_spd[[hwycov_id]:[speed_ev]],5,FALSE)</f>
        <v>46</v>
      </c>
      <c r="S303">
        <f>VLOOKUP(Table_sql2014a8.sandag.org_ws_FreewaySpeed[[#This Row],[LinkID]],Table_socioeca8.sandag.org_abm2_spd[[hwycov_id]:[speed_ev]],6,FALSE)</f>
        <v>53</v>
      </c>
    </row>
    <row r="304" spans="5:19" x14ac:dyDescent="0.25">
      <c r="E304">
        <f t="shared" si="4"/>
        <v>376</v>
      </c>
      <c r="F304">
        <v>8791</v>
      </c>
      <c r="G304">
        <f>IFERROR(VLOOKUP(Table_socioeca8.sandag.org_abm2_spd[[#This Row],[hwycov_id]],[1]hwy_speed!$B$2:$G$1648,2,FALSE),0)</f>
        <v>62</v>
      </c>
      <c r="H304">
        <f>IFERROR(VLOOKUP(Table_socioeca8.sandag.org_abm2_spd[[#This Row],[hwycov_id]],[1]hwy_speed!$B$2:$G$1648,3,FALSE),0)</f>
        <v>46</v>
      </c>
      <c r="I304">
        <f>IFERROR(VLOOKUP(Table_socioeca8.sandag.org_abm2_spd[[#This Row],[hwycov_id]],[1]hwy_speed!$B$2:$G$1648,4,FALSE),0)</f>
        <v>58</v>
      </c>
      <c r="J304">
        <f>IFERROR(VLOOKUP(Table_socioeca8.sandag.org_abm2_spd[[#This Row],[hwycov_id]],[1]hwy_speed!$B$2:$G$1648,5,FALSE),0)</f>
        <v>48</v>
      </c>
      <c r="K304">
        <f>IFERROR(VLOOKUP(Table_socioeca8.sandag.org_abm2_spd[[#This Row],[hwycov_id]],[1]hwy_speed!$B$2:$G$1648,6,FALSE),0)</f>
        <v>62</v>
      </c>
      <c r="M304">
        <f>Table_socioeca8.sandag.org_abm2_spd[[#This Row],[scenario_id]]</f>
        <v>376</v>
      </c>
      <c r="N304" s="7">
        <v>21880</v>
      </c>
      <c r="O304">
        <f>VLOOKUP(Table_sql2014a8.sandag.org_ws_FreewaySpeed[[#This Row],[LinkID]],Table_socioeca8.sandag.org_abm2_spd[[hwycov_id]:[speed_ev]],2,FALSE)</f>
        <v>58</v>
      </c>
      <c r="P304">
        <f>VLOOKUP(Table_sql2014a8.sandag.org_ws_FreewaySpeed[[#This Row],[LinkID]],Table_socioeca8.sandag.org_abm2_spd[[hwycov_id]:[speed_ev]],3,FALSE)</f>
        <v>57</v>
      </c>
      <c r="Q304">
        <f>VLOOKUP(Table_sql2014a8.sandag.org_ws_FreewaySpeed[[#This Row],[LinkID]],Table_socioeca8.sandag.org_abm2_spd[[hwycov_id]:[speed_ev]],4,FALSE)</f>
        <v>58</v>
      </c>
      <c r="R304">
        <f>VLOOKUP(Table_sql2014a8.sandag.org_ws_FreewaySpeed[[#This Row],[LinkID]],Table_socioeca8.sandag.org_abm2_spd[[hwycov_id]:[speed_ev]],5,FALSE)</f>
        <v>58</v>
      </c>
      <c r="S304">
        <f>VLOOKUP(Table_sql2014a8.sandag.org_ws_FreewaySpeed[[#This Row],[LinkID]],Table_socioeca8.sandag.org_abm2_spd[[hwycov_id]:[speed_ev]],6,FALSE)</f>
        <v>58</v>
      </c>
    </row>
    <row r="305" spans="5:19" x14ac:dyDescent="0.25">
      <c r="E305">
        <f t="shared" si="4"/>
        <v>376</v>
      </c>
      <c r="F305">
        <v>8792</v>
      </c>
      <c r="G305">
        <f>IFERROR(VLOOKUP(Table_socioeca8.sandag.org_abm2_spd[[#This Row],[hwycov_id]],[1]hwy_speed!$B$2:$G$1648,2,FALSE),0)</f>
        <v>62</v>
      </c>
      <c r="H305">
        <f>IFERROR(VLOOKUP(Table_socioeca8.sandag.org_abm2_spd[[#This Row],[hwycov_id]],[1]hwy_speed!$B$2:$G$1648,3,FALSE),0)</f>
        <v>47</v>
      </c>
      <c r="I305">
        <f>IFERROR(VLOOKUP(Table_socioeca8.sandag.org_abm2_spd[[#This Row],[hwycov_id]],[1]hwy_speed!$B$2:$G$1648,4,FALSE),0)</f>
        <v>59</v>
      </c>
      <c r="J305">
        <f>IFERROR(VLOOKUP(Table_socioeca8.sandag.org_abm2_spd[[#This Row],[hwycov_id]],[1]hwy_speed!$B$2:$G$1648,5,FALSE),0)</f>
        <v>53</v>
      </c>
      <c r="K305">
        <f>IFERROR(VLOOKUP(Table_socioeca8.sandag.org_abm2_spd[[#This Row],[hwycov_id]],[1]hwy_speed!$B$2:$G$1648,6,FALSE),0)</f>
        <v>62</v>
      </c>
      <c r="M305">
        <f>Table_socioeca8.sandag.org_abm2_spd[[#This Row],[scenario_id]]</f>
        <v>376</v>
      </c>
      <c r="N305" s="7">
        <v>22146</v>
      </c>
      <c r="O305">
        <f>VLOOKUP(Table_sql2014a8.sandag.org_ws_FreewaySpeed[[#This Row],[LinkID]],Table_socioeca8.sandag.org_abm2_spd[[hwycov_id]:[speed_ev]],2,FALSE)</f>
        <v>58</v>
      </c>
      <c r="P305">
        <f>VLOOKUP(Table_sql2014a8.sandag.org_ws_FreewaySpeed[[#This Row],[LinkID]],Table_socioeca8.sandag.org_abm2_spd[[hwycov_id]:[speed_ev]],3,FALSE)</f>
        <v>55</v>
      </c>
      <c r="Q305">
        <f>VLOOKUP(Table_sql2014a8.sandag.org_ws_FreewaySpeed[[#This Row],[LinkID]],Table_socioeca8.sandag.org_abm2_spd[[hwycov_id]:[speed_ev]],4,FALSE)</f>
        <v>57</v>
      </c>
      <c r="R305">
        <f>VLOOKUP(Table_sql2014a8.sandag.org_ws_FreewaySpeed[[#This Row],[LinkID]],Table_socioeca8.sandag.org_abm2_spd[[hwycov_id]:[speed_ev]],5,FALSE)</f>
        <v>57</v>
      </c>
      <c r="S305">
        <f>VLOOKUP(Table_sql2014a8.sandag.org_ws_FreewaySpeed[[#This Row],[LinkID]],Table_socioeca8.sandag.org_abm2_spd[[hwycov_id]:[speed_ev]],6,FALSE)</f>
        <v>58</v>
      </c>
    </row>
    <row r="306" spans="5:19" x14ac:dyDescent="0.25">
      <c r="E306">
        <f t="shared" si="4"/>
        <v>376</v>
      </c>
      <c r="F306">
        <v>8793</v>
      </c>
      <c r="G306">
        <f>IFERROR(VLOOKUP(Table_socioeca8.sandag.org_abm2_spd[[#This Row],[hwycov_id]],[1]hwy_speed!$B$2:$G$1648,2,FALSE),0)</f>
        <v>62</v>
      </c>
      <c r="H306">
        <f>IFERROR(VLOOKUP(Table_socioeca8.sandag.org_abm2_spd[[#This Row],[hwycov_id]],[1]hwy_speed!$B$2:$G$1648,3,FALSE),0)</f>
        <v>55</v>
      </c>
      <c r="I306">
        <f>IFERROR(VLOOKUP(Table_socioeca8.sandag.org_abm2_spd[[#This Row],[hwycov_id]],[1]hwy_speed!$B$2:$G$1648,4,FALSE),0)</f>
        <v>60</v>
      </c>
      <c r="J306">
        <f>IFERROR(VLOOKUP(Table_socioeca8.sandag.org_abm2_spd[[#This Row],[hwycov_id]],[1]hwy_speed!$B$2:$G$1648,5,FALSE),0)</f>
        <v>55</v>
      </c>
      <c r="K306">
        <f>IFERROR(VLOOKUP(Table_socioeca8.sandag.org_abm2_spd[[#This Row],[hwycov_id]],[1]hwy_speed!$B$2:$G$1648,6,FALSE),0)</f>
        <v>62</v>
      </c>
      <c r="M306">
        <f>Table_socioeca8.sandag.org_abm2_spd[[#This Row],[scenario_id]]</f>
        <v>376</v>
      </c>
      <c r="N306" s="7">
        <v>22157</v>
      </c>
      <c r="O306">
        <f>VLOOKUP(Table_sql2014a8.sandag.org_ws_FreewaySpeed[[#This Row],[LinkID]],Table_socioeca8.sandag.org_abm2_spd[[hwycov_id]:[speed_ev]],2,FALSE)</f>
        <v>58</v>
      </c>
      <c r="P306">
        <f>VLOOKUP(Table_sql2014a8.sandag.org_ws_FreewaySpeed[[#This Row],[LinkID]],Table_socioeca8.sandag.org_abm2_spd[[hwycov_id]:[speed_ev]],3,FALSE)</f>
        <v>57</v>
      </c>
      <c r="Q306">
        <f>VLOOKUP(Table_sql2014a8.sandag.org_ws_FreewaySpeed[[#This Row],[LinkID]],Table_socioeca8.sandag.org_abm2_spd[[hwycov_id]:[speed_ev]],4,FALSE)</f>
        <v>57</v>
      </c>
      <c r="R306">
        <f>VLOOKUP(Table_sql2014a8.sandag.org_ws_FreewaySpeed[[#This Row],[LinkID]],Table_socioeca8.sandag.org_abm2_spd[[hwycov_id]:[speed_ev]],5,FALSE)</f>
        <v>55</v>
      </c>
      <c r="S306">
        <f>VLOOKUP(Table_sql2014a8.sandag.org_ws_FreewaySpeed[[#This Row],[LinkID]],Table_socioeca8.sandag.org_abm2_spd[[hwycov_id]:[speed_ev]],6,FALSE)</f>
        <v>58</v>
      </c>
    </row>
    <row r="307" spans="5:19" x14ac:dyDescent="0.25">
      <c r="E307">
        <f t="shared" si="4"/>
        <v>376</v>
      </c>
      <c r="F307">
        <v>8794</v>
      </c>
      <c r="G307">
        <f>IFERROR(VLOOKUP(Table_socioeca8.sandag.org_abm2_spd[[#This Row],[hwycov_id]],[1]hwy_speed!$B$2:$G$1648,2,FALSE),0)</f>
        <v>61</v>
      </c>
      <c r="H307">
        <f>IFERROR(VLOOKUP(Table_socioeca8.sandag.org_abm2_spd[[#This Row],[hwycov_id]],[1]hwy_speed!$B$2:$G$1648,3,FALSE),0)</f>
        <v>52</v>
      </c>
      <c r="I307">
        <f>IFERROR(VLOOKUP(Table_socioeca8.sandag.org_abm2_spd[[#This Row],[hwycov_id]],[1]hwy_speed!$B$2:$G$1648,4,FALSE),0)</f>
        <v>60</v>
      </c>
      <c r="J307">
        <f>IFERROR(VLOOKUP(Table_socioeca8.sandag.org_abm2_spd[[#This Row],[hwycov_id]],[1]hwy_speed!$B$2:$G$1648,5,FALSE),0)</f>
        <v>56</v>
      </c>
      <c r="K307">
        <f>IFERROR(VLOOKUP(Table_socioeca8.sandag.org_abm2_spd[[#This Row],[hwycov_id]],[1]hwy_speed!$B$2:$G$1648,6,FALSE),0)</f>
        <v>61</v>
      </c>
      <c r="M307">
        <f>Table_socioeca8.sandag.org_abm2_spd[[#This Row],[scenario_id]]</f>
        <v>376</v>
      </c>
      <c r="N307" s="7">
        <v>22158</v>
      </c>
      <c r="O307">
        <f>VLOOKUP(Table_sql2014a8.sandag.org_ws_FreewaySpeed[[#This Row],[LinkID]],Table_socioeca8.sandag.org_abm2_spd[[hwycov_id]:[speed_ev]],2,FALSE)</f>
        <v>58</v>
      </c>
      <c r="P307">
        <f>VLOOKUP(Table_sql2014a8.sandag.org_ws_FreewaySpeed[[#This Row],[LinkID]],Table_socioeca8.sandag.org_abm2_spd[[hwycov_id]:[speed_ev]],3,FALSE)</f>
        <v>57</v>
      </c>
      <c r="Q307">
        <f>VLOOKUP(Table_sql2014a8.sandag.org_ws_FreewaySpeed[[#This Row],[LinkID]],Table_socioeca8.sandag.org_abm2_spd[[hwycov_id]:[speed_ev]],4,FALSE)</f>
        <v>57</v>
      </c>
      <c r="R307">
        <f>VLOOKUP(Table_sql2014a8.sandag.org_ws_FreewaySpeed[[#This Row],[LinkID]],Table_socioeca8.sandag.org_abm2_spd[[hwycov_id]:[speed_ev]],5,FALSE)</f>
        <v>55</v>
      </c>
      <c r="S307">
        <f>VLOOKUP(Table_sql2014a8.sandag.org_ws_FreewaySpeed[[#This Row],[LinkID]],Table_socioeca8.sandag.org_abm2_spd[[hwycov_id]:[speed_ev]],6,FALSE)</f>
        <v>58</v>
      </c>
    </row>
    <row r="308" spans="5:19" x14ac:dyDescent="0.25">
      <c r="E308">
        <f t="shared" si="4"/>
        <v>376</v>
      </c>
      <c r="F308">
        <v>8797</v>
      </c>
      <c r="G308">
        <f>IFERROR(VLOOKUP(Table_socioeca8.sandag.org_abm2_spd[[#This Row],[hwycov_id]],[1]hwy_speed!$B$2:$G$1648,2,FALSE),0)</f>
        <v>62</v>
      </c>
      <c r="H308">
        <f>IFERROR(VLOOKUP(Table_socioeca8.sandag.org_abm2_spd[[#This Row],[hwycov_id]],[1]hwy_speed!$B$2:$G$1648,3,FALSE),0)</f>
        <v>52</v>
      </c>
      <c r="I308">
        <f>IFERROR(VLOOKUP(Table_socioeca8.sandag.org_abm2_spd[[#This Row],[hwycov_id]],[1]hwy_speed!$B$2:$G$1648,4,FALSE),0)</f>
        <v>58</v>
      </c>
      <c r="J308">
        <f>IFERROR(VLOOKUP(Table_socioeca8.sandag.org_abm2_spd[[#This Row],[hwycov_id]],[1]hwy_speed!$B$2:$G$1648,5,FALSE),0)</f>
        <v>56</v>
      </c>
      <c r="K308">
        <f>IFERROR(VLOOKUP(Table_socioeca8.sandag.org_abm2_spd[[#This Row],[hwycov_id]],[1]hwy_speed!$B$2:$G$1648,6,FALSE),0)</f>
        <v>62</v>
      </c>
      <c r="M308">
        <f>Table_socioeca8.sandag.org_abm2_spd[[#This Row],[scenario_id]]</f>
        <v>376</v>
      </c>
      <c r="N308" s="7">
        <v>22715</v>
      </c>
      <c r="O308">
        <f>VLOOKUP(Table_sql2014a8.sandag.org_ws_FreewaySpeed[[#This Row],[LinkID]],Table_socioeca8.sandag.org_abm2_spd[[hwycov_id]:[speed_ev]],2,FALSE)</f>
        <v>49</v>
      </c>
      <c r="P308">
        <f>VLOOKUP(Table_sql2014a8.sandag.org_ws_FreewaySpeed[[#This Row],[LinkID]],Table_socioeca8.sandag.org_abm2_spd[[hwycov_id]:[speed_ev]],3,FALSE)</f>
        <v>37</v>
      </c>
      <c r="Q308">
        <f>VLOOKUP(Table_sql2014a8.sandag.org_ws_FreewaySpeed[[#This Row],[LinkID]],Table_socioeca8.sandag.org_abm2_spd[[hwycov_id]:[speed_ev]],4,FALSE)</f>
        <v>48</v>
      </c>
      <c r="R308">
        <f>VLOOKUP(Table_sql2014a8.sandag.org_ws_FreewaySpeed[[#This Row],[LinkID]],Table_socioeca8.sandag.org_abm2_spd[[hwycov_id]:[speed_ev]],5,FALSE)</f>
        <v>48</v>
      </c>
      <c r="S308">
        <f>VLOOKUP(Table_sql2014a8.sandag.org_ws_FreewaySpeed[[#This Row],[LinkID]],Table_socioeca8.sandag.org_abm2_spd[[hwycov_id]:[speed_ev]],6,FALSE)</f>
        <v>49</v>
      </c>
    </row>
    <row r="309" spans="5:19" x14ac:dyDescent="0.25">
      <c r="E309">
        <f t="shared" si="4"/>
        <v>376</v>
      </c>
      <c r="F309">
        <v>8802</v>
      </c>
      <c r="G309">
        <f>IFERROR(VLOOKUP(Table_socioeca8.sandag.org_abm2_spd[[#This Row],[hwycov_id]],[1]hwy_speed!$B$2:$G$1648,2,FALSE),0)</f>
        <v>53</v>
      </c>
      <c r="H309">
        <f>IFERROR(VLOOKUP(Table_socioeca8.sandag.org_abm2_spd[[#This Row],[hwycov_id]],[1]hwy_speed!$B$2:$G$1648,3,FALSE),0)</f>
        <v>43</v>
      </c>
      <c r="I309">
        <f>IFERROR(VLOOKUP(Table_socioeca8.sandag.org_abm2_spd[[#This Row],[hwycov_id]],[1]hwy_speed!$B$2:$G$1648,4,FALSE),0)</f>
        <v>53</v>
      </c>
      <c r="J309">
        <f>IFERROR(VLOOKUP(Table_socioeca8.sandag.org_abm2_spd[[#This Row],[hwycov_id]],[1]hwy_speed!$B$2:$G$1648,5,FALSE),0)</f>
        <v>50</v>
      </c>
      <c r="K309">
        <f>IFERROR(VLOOKUP(Table_socioeca8.sandag.org_abm2_spd[[#This Row],[hwycov_id]],[1]hwy_speed!$B$2:$G$1648,6,FALSE),0)</f>
        <v>53</v>
      </c>
      <c r="M309">
        <f>Table_socioeca8.sandag.org_abm2_spd[[#This Row],[scenario_id]]</f>
        <v>376</v>
      </c>
      <c r="N309" s="7">
        <v>22743</v>
      </c>
      <c r="O309">
        <f>VLOOKUP(Table_sql2014a8.sandag.org_ws_FreewaySpeed[[#This Row],[LinkID]],Table_socioeca8.sandag.org_abm2_spd[[hwycov_id]:[speed_ev]],2,FALSE)</f>
        <v>58</v>
      </c>
      <c r="P309">
        <f>VLOOKUP(Table_sql2014a8.sandag.org_ws_FreewaySpeed[[#This Row],[LinkID]],Table_socioeca8.sandag.org_abm2_spd[[hwycov_id]:[speed_ev]],3,FALSE)</f>
        <v>56</v>
      </c>
      <c r="Q309">
        <f>VLOOKUP(Table_sql2014a8.sandag.org_ws_FreewaySpeed[[#This Row],[LinkID]],Table_socioeca8.sandag.org_abm2_spd[[hwycov_id]:[speed_ev]],4,FALSE)</f>
        <v>58</v>
      </c>
      <c r="R309">
        <f>VLOOKUP(Table_sql2014a8.sandag.org_ws_FreewaySpeed[[#This Row],[LinkID]],Table_socioeca8.sandag.org_abm2_spd[[hwycov_id]:[speed_ev]],5,FALSE)</f>
        <v>56</v>
      </c>
      <c r="S309">
        <f>VLOOKUP(Table_sql2014a8.sandag.org_ws_FreewaySpeed[[#This Row],[LinkID]],Table_socioeca8.sandag.org_abm2_spd[[hwycov_id]:[speed_ev]],6,FALSE)</f>
        <v>58</v>
      </c>
    </row>
    <row r="310" spans="5:19" x14ac:dyDescent="0.25">
      <c r="E310">
        <f t="shared" si="4"/>
        <v>376</v>
      </c>
      <c r="F310">
        <v>8803</v>
      </c>
      <c r="G310">
        <f>IFERROR(VLOOKUP(Table_socioeca8.sandag.org_abm2_spd[[#This Row],[hwycov_id]],[1]hwy_speed!$B$2:$G$1648,2,FALSE),0)</f>
        <v>53</v>
      </c>
      <c r="H310">
        <f>IFERROR(VLOOKUP(Table_socioeca8.sandag.org_abm2_spd[[#This Row],[hwycov_id]],[1]hwy_speed!$B$2:$G$1648,3,FALSE),0)</f>
        <v>46</v>
      </c>
      <c r="I310">
        <f>IFERROR(VLOOKUP(Table_socioeca8.sandag.org_abm2_spd[[#This Row],[hwycov_id]],[1]hwy_speed!$B$2:$G$1648,4,FALSE),0)</f>
        <v>52</v>
      </c>
      <c r="J310">
        <f>IFERROR(VLOOKUP(Table_socioeca8.sandag.org_abm2_spd[[#This Row],[hwycov_id]],[1]hwy_speed!$B$2:$G$1648,5,FALSE),0)</f>
        <v>50</v>
      </c>
      <c r="K310">
        <f>IFERROR(VLOOKUP(Table_socioeca8.sandag.org_abm2_spd[[#This Row],[hwycov_id]],[1]hwy_speed!$B$2:$G$1648,6,FALSE),0)</f>
        <v>53</v>
      </c>
      <c r="M310">
        <f>Table_socioeca8.sandag.org_abm2_spd[[#This Row],[scenario_id]]</f>
        <v>376</v>
      </c>
      <c r="N310" s="7">
        <v>22756</v>
      </c>
      <c r="O310">
        <f>VLOOKUP(Table_sql2014a8.sandag.org_ws_FreewaySpeed[[#This Row],[LinkID]],Table_socioeca8.sandag.org_abm2_spd[[hwycov_id]:[speed_ev]],2,FALSE)</f>
        <v>57</v>
      </c>
      <c r="P310">
        <f>VLOOKUP(Table_sql2014a8.sandag.org_ws_FreewaySpeed[[#This Row],[LinkID]],Table_socioeca8.sandag.org_abm2_spd[[hwycov_id]:[speed_ev]],3,FALSE)</f>
        <v>48</v>
      </c>
      <c r="Q310">
        <f>VLOOKUP(Table_sql2014a8.sandag.org_ws_FreewaySpeed[[#This Row],[LinkID]],Table_socioeca8.sandag.org_abm2_spd[[hwycov_id]:[speed_ev]],4,FALSE)</f>
        <v>55</v>
      </c>
      <c r="R310">
        <f>VLOOKUP(Table_sql2014a8.sandag.org_ws_FreewaySpeed[[#This Row],[LinkID]],Table_socioeca8.sandag.org_abm2_spd[[hwycov_id]:[speed_ev]],5,FALSE)</f>
        <v>53</v>
      </c>
      <c r="S310">
        <f>VLOOKUP(Table_sql2014a8.sandag.org_ws_FreewaySpeed[[#This Row],[LinkID]],Table_socioeca8.sandag.org_abm2_spd[[hwycov_id]:[speed_ev]],6,FALSE)</f>
        <v>57</v>
      </c>
    </row>
    <row r="311" spans="5:19" x14ac:dyDescent="0.25">
      <c r="E311">
        <f t="shared" si="4"/>
        <v>376</v>
      </c>
      <c r="F311">
        <v>8804</v>
      </c>
      <c r="G311">
        <f>IFERROR(VLOOKUP(Table_socioeca8.sandag.org_abm2_spd[[#This Row],[hwycov_id]],[1]hwy_speed!$B$2:$G$1648,2,FALSE),0)</f>
        <v>53</v>
      </c>
      <c r="H311">
        <f>IFERROR(VLOOKUP(Table_socioeca8.sandag.org_abm2_spd[[#This Row],[hwycov_id]],[1]hwy_speed!$B$2:$G$1648,3,FALSE),0)</f>
        <v>42</v>
      </c>
      <c r="I311">
        <f>IFERROR(VLOOKUP(Table_socioeca8.sandag.org_abm2_spd[[#This Row],[hwycov_id]],[1]hwy_speed!$B$2:$G$1648,4,FALSE),0)</f>
        <v>46</v>
      </c>
      <c r="J311">
        <f>IFERROR(VLOOKUP(Table_socioeca8.sandag.org_abm2_spd[[#This Row],[hwycov_id]],[1]hwy_speed!$B$2:$G$1648,5,FALSE),0)</f>
        <v>38</v>
      </c>
      <c r="K311">
        <f>IFERROR(VLOOKUP(Table_socioeca8.sandag.org_abm2_spd[[#This Row],[hwycov_id]],[1]hwy_speed!$B$2:$G$1648,6,FALSE),0)</f>
        <v>53</v>
      </c>
      <c r="M311">
        <f>Table_socioeca8.sandag.org_abm2_spd[[#This Row],[scenario_id]]</f>
        <v>376</v>
      </c>
      <c r="N311" s="7">
        <v>22757</v>
      </c>
      <c r="O311">
        <f>VLOOKUP(Table_sql2014a8.sandag.org_ws_FreewaySpeed[[#This Row],[LinkID]],Table_socioeca8.sandag.org_abm2_spd[[hwycov_id]:[speed_ev]],2,FALSE)</f>
        <v>53</v>
      </c>
      <c r="P311">
        <f>VLOOKUP(Table_sql2014a8.sandag.org_ws_FreewaySpeed[[#This Row],[LinkID]],Table_socioeca8.sandag.org_abm2_spd[[hwycov_id]:[speed_ev]],3,FALSE)</f>
        <v>53</v>
      </c>
      <c r="Q311">
        <f>VLOOKUP(Table_sql2014a8.sandag.org_ws_FreewaySpeed[[#This Row],[LinkID]],Table_socioeca8.sandag.org_abm2_spd[[hwycov_id]:[speed_ev]],4,FALSE)</f>
        <v>53</v>
      </c>
      <c r="R311">
        <f>VLOOKUP(Table_sql2014a8.sandag.org_ws_FreewaySpeed[[#This Row],[LinkID]],Table_socioeca8.sandag.org_abm2_spd[[hwycov_id]:[speed_ev]],5,FALSE)</f>
        <v>53</v>
      </c>
      <c r="S311">
        <f>VLOOKUP(Table_sql2014a8.sandag.org_ws_FreewaySpeed[[#This Row],[LinkID]],Table_socioeca8.sandag.org_abm2_spd[[hwycov_id]:[speed_ev]],6,FALSE)</f>
        <v>53</v>
      </c>
    </row>
    <row r="312" spans="5:19" x14ac:dyDescent="0.25">
      <c r="E312">
        <f t="shared" si="4"/>
        <v>376</v>
      </c>
      <c r="F312">
        <v>8807</v>
      </c>
      <c r="G312">
        <f>IFERROR(VLOOKUP(Table_socioeca8.sandag.org_abm2_spd[[#This Row],[hwycov_id]],[1]hwy_speed!$B$2:$G$1648,2,FALSE),0)</f>
        <v>58</v>
      </c>
      <c r="H312">
        <f>IFERROR(VLOOKUP(Table_socioeca8.sandag.org_abm2_spd[[#This Row],[hwycov_id]],[1]hwy_speed!$B$2:$G$1648,3,FALSE),0)</f>
        <v>52</v>
      </c>
      <c r="I312">
        <f>IFERROR(VLOOKUP(Table_socioeca8.sandag.org_abm2_spd[[#This Row],[hwycov_id]],[1]hwy_speed!$B$2:$G$1648,4,FALSE),0)</f>
        <v>51</v>
      </c>
      <c r="J312">
        <f>IFERROR(VLOOKUP(Table_socioeca8.sandag.org_abm2_spd[[#This Row],[hwycov_id]],[1]hwy_speed!$B$2:$G$1648,5,FALSE),0)</f>
        <v>37</v>
      </c>
      <c r="K312">
        <f>IFERROR(VLOOKUP(Table_socioeca8.sandag.org_abm2_spd[[#This Row],[hwycov_id]],[1]hwy_speed!$B$2:$G$1648,6,FALSE),0)</f>
        <v>58</v>
      </c>
      <c r="M312">
        <f>Table_socioeca8.sandag.org_abm2_spd[[#This Row],[scenario_id]]</f>
        <v>376</v>
      </c>
      <c r="N312" s="7">
        <v>24091</v>
      </c>
      <c r="O312">
        <f>VLOOKUP(Table_sql2014a8.sandag.org_ws_FreewaySpeed[[#This Row],[LinkID]],Table_socioeca8.sandag.org_abm2_spd[[hwycov_id]:[speed_ev]],2,FALSE)</f>
        <v>62</v>
      </c>
      <c r="P312">
        <f>VLOOKUP(Table_sql2014a8.sandag.org_ws_FreewaySpeed[[#This Row],[LinkID]],Table_socioeca8.sandag.org_abm2_spd[[hwycov_id]:[speed_ev]],3,FALSE)</f>
        <v>45</v>
      </c>
      <c r="Q312">
        <f>VLOOKUP(Table_sql2014a8.sandag.org_ws_FreewaySpeed[[#This Row],[LinkID]],Table_socioeca8.sandag.org_abm2_spd[[hwycov_id]:[speed_ev]],4,FALSE)</f>
        <v>60</v>
      </c>
      <c r="R312">
        <f>VLOOKUP(Table_sql2014a8.sandag.org_ws_FreewaySpeed[[#This Row],[LinkID]],Table_socioeca8.sandag.org_abm2_spd[[hwycov_id]:[speed_ev]],5,FALSE)</f>
        <v>60</v>
      </c>
      <c r="S312">
        <f>VLOOKUP(Table_sql2014a8.sandag.org_ws_FreewaySpeed[[#This Row],[LinkID]],Table_socioeca8.sandag.org_abm2_spd[[hwycov_id]:[speed_ev]],6,FALSE)</f>
        <v>62</v>
      </c>
    </row>
    <row r="313" spans="5:19" x14ac:dyDescent="0.25">
      <c r="E313">
        <f t="shared" si="4"/>
        <v>376</v>
      </c>
      <c r="F313">
        <v>8808</v>
      </c>
      <c r="G313">
        <f>IFERROR(VLOOKUP(Table_socioeca8.sandag.org_abm2_spd[[#This Row],[hwycov_id]],[1]hwy_speed!$B$2:$G$1648,2,FALSE),0)</f>
        <v>57</v>
      </c>
      <c r="H313">
        <f>IFERROR(VLOOKUP(Table_socioeca8.sandag.org_abm2_spd[[#This Row],[hwycov_id]],[1]hwy_speed!$B$2:$G$1648,3,FALSE),0)</f>
        <v>38</v>
      </c>
      <c r="I313">
        <f>IFERROR(VLOOKUP(Table_socioeca8.sandag.org_abm2_spd[[#This Row],[hwycov_id]],[1]hwy_speed!$B$2:$G$1648,4,FALSE),0)</f>
        <v>53</v>
      </c>
      <c r="J313">
        <f>IFERROR(VLOOKUP(Table_socioeca8.sandag.org_abm2_spd[[#This Row],[hwycov_id]],[1]hwy_speed!$B$2:$G$1648,5,FALSE),0)</f>
        <v>54</v>
      </c>
      <c r="K313">
        <f>IFERROR(VLOOKUP(Table_socioeca8.sandag.org_abm2_spd[[#This Row],[hwycov_id]],[1]hwy_speed!$B$2:$G$1648,6,FALSE),0)</f>
        <v>58</v>
      </c>
      <c r="M313">
        <f>Table_socioeca8.sandag.org_abm2_spd[[#This Row],[scenario_id]]</f>
        <v>376</v>
      </c>
      <c r="N313" s="7">
        <v>24140</v>
      </c>
      <c r="O313">
        <f>VLOOKUP(Table_sql2014a8.sandag.org_ws_FreewaySpeed[[#This Row],[LinkID]],Table_socioeca8.sandag.org_abm2_spd[[hwycov_id]:[speed_ev]],2,FALSE)</f>
        <v>58</v>
      </c>
      <c r="P313">
        <f>VLOOKUP(Table_sql2014a8.sandag.org_ws_FreewaySpeed[[#This Row],[LinkID]],Table_socioeca8.sandag.org_abm2_spd[[hwycov_id]:[speed_ev]],3,FALSE)</f>
        <v>53</v>
      </c>
      <c r="Q313">
        <f>VLOOKUP(Table_sql2014a8.sandag.org_ws_FreewaySpeed[[#This Row],[LinkID]],Table_socioeca8.sandag.org_abm2_spd[[hwycov_id]:[speed_ev]],4,FALSE)</f>
        <v>57</v>
      </c>
      <c r="R313">
        <f>VLOOKUP(Table_sql2014a8.sandag.org_ws_FreewaySpeed[[#This Row],[LinkID]],Table_socioeca8.sandag.org_abm2_spd[[hwycov_id]:[speed_ev]],5,FALSE)</f>
        <v>57</v>
      </c>
      <c r="S313">
        <f>VLOOKUP(Table_sql2014a8.sandag.org_ws_FreewaySpeed[[#This Row],[LinkID]],Table_socioeca8.sandag.org_abm2_spd[[hwycov_id]:[speed_ev]],6,FALSE)</f>
        <v>58</v>
      </c>
    </row>
    <row r="314" spans="5:19" x14ac:dyDescent="0.25">
      <c r="E314">
        <f t="shared" si="4"/>
        <v>376</v>
      </c>
      <c r="F314">
        <v>8809</v>
      </c>
      <c r="G314">
        <f>IFERROR(VLOOKUP(Table_socioeca8.sandag.org_abm2_spd[[#This Row],[hwycov_id]],[1]hwy_speed!$B$2:$G$1648,2,FALSE),0)</f>
        <v>58</v>
      </c>
      <c r="H314">
        <f>IFERROR(VLOOKUP(Table_socioeca8.sandag.org_abm2_spd[[#This Row],[hwycov_id]],[1]hwy_speed!$B$2:$G$1648,3,FALSE),0)</f>
        <v>56</v>
      </c>
      <c r="I314">
        <f>IFERROR(VLOOKUP(Table_socioeca8.sandag.org_abm2_spd[[#This Row],[hwycov_id]],[1]hwy_speed!$B$2:$G$1648,4,FALSE),0)</f>
        <v>57</v>
      </c>
      <c r="J314">
        <f>IFERROR(VLOOKUP(Table_socioeca8.sandag.org_abm2_spd[[#This Row],[hwycov_id]],[1]hwy_speed!$B$2:$G$1648,5,FALSE),0)</f>
        <v>43</v>
      </c>
      <c r="K314">
        <f>IFERROR(VLOOKUP(Table_socioeca8.sandag.org_abm2_spd[[#This Row],[hwycov_id]],[1]hwy_speed!$B$2:$G$1648,6,FALSE),0)</f>
        <v>58</v>
      </c>
      <c r="M314">
        <f>Table_socioeca8.sandag.org_abm2_spd[[#This Row],[scenario_id]]</f>
        <v>376</v>
      </c>
      <c r="N314" s="7">
        <v>24143</v>
      </c>
      <c r="O314">
        <f>VLOOKUP(Table_sql2014a8.sandag.org_ws_FreewaySpeed[[#This Row],[LinkID]],Table_socioeca8.sandag.org_abm2_spd[[hwycov_id]:[speed_ev]],2,FALSE)</f>
        <v>58</v>
      </c>
      <c r="P314">
        <f>VLOOKUP(Table_sql2014a8.sandag.org_ws_FreewaySpeed[[#This Row],[LinkID]],Table_socioeca8.sandag.org_abm2_spd[[hwycov_id]:[speed_ev]],3,FALSE)</f>
        <v>56</v>
      </c>
      <c r="Q314">
        <f>VLOOKUP(Table_sql2014a8.sandag.org_ws_FreewaySpeed[[#This Row],[LinkID]],Table_socioeca8.sandag.org_abm2_spd[[hwycov_id]:[speed_ev]],4,FALSE)</f>
        <v>57</v>
      </c>
      <c r="R314">
        <f>VLOOKUP(Table_sql2014a8.sandag.org_ws_FreewaySpeed[[#This Row],[LinkID]],Table_socioeca8.sandag.org_abm2_spd[[hwycov_id]:[speed_ev]],5,FALSE)</f>
        <v>56</v>
      </c>
      <c r="S314">
        <f>VLOOKUP(Table_sql2014a8.sandag.org_ws_FreewaySpeed[[#This Row],[LinkID]],Table_socioeca8.sandag.org_abm2_spd[[hwycov_id]:[speed_ev]],6,FALSE)</f>
        <v>58</v>
      </c>
    </row>
    <row r="315" spans="5:19" x14ac:dyDescent="0.25">
      <c r="E315">
        <f t="shared" si="4"/>
        <v>376</v>
      </c>
      <c r="F315">
        <v>8810</v>
      </c>
      <c r="G315">
        <f>IFERROR(VLOOKUP(Table_socioeca8.sandag.org_abm2_spd[[#This Row],[hwycov_id]],[1]hwy_speed!$B$2:$G$1648,2,FALSE),0)</f>
        <v>57</v>
      </c>
      <c r="H315">
        <f>IFERROR(VLOOKUP(Table_socioeca8.sandag.org_abm2_spd[[#This Row],[hwycov_id]],[1]hwy_speed!$B$2:$G$1648,3,FALSE),0)</f>
        <v>44</v>
      </c>
      <c r="I315">
        <f>IFERROR(VLOOKUP(Table_socioeca8.sandag.org_abm2_spd[[#This Row],[hwycov_id]],[1]hwy_speed!$B$2:$G$1648,4,FALSE),0)</f>
        <v>56</v>
      </c>
      <c r="J315">
        <f>IFERROR(VLOOKUP(Table_socioeca8.sandag.org_abm2_spd[[#This Row],[hwycov_id]],[1]hwy_speed!$B$2:$G$1648,5,FALSE),0)</f>
        <v>57</v>
      </c>
      <c r="K315">
        <f>IFERROR(VLOOKUP(Table_socioeca8.sandag.org_abm2_spd[[#This Row],[hwycov_id]],[1]hwy_speed!$B$2:$G$1648,6,FALSE),0)</f>
        <v>58</v>
      </c>
      <c r="M315">
        <f>Table_socioeca8.sandag.org_abm2_spd[[#This Row],[scenario_id]]</f>
        <v>376</v>
      </c>
      <c r="N315" s="7">
        <v>24158</v>
      </c>
      <c r="O315">
        <f>VLOOKUP(Table_sql2014a8.sandag.org_ws_FreewaySpeed[[#This Row],[LinkID]],Table_socioeca8.sandag.org_abm2_spd[[hwycov_id]:[speed_ev]],2,FALSE)</f>
        <v>58</v>
      </c>
      <c r="P315">
        <f>VLOOKUP(Table_sql2014a8.sandag.org_ws_FreewaySpeed[[#This Row],[LinkID]],Table_socioeca8.sandag.org_abm2_spd[[hwycov_id]:[speed_ev]],3,FALSE)</f>
        <v>57</v>
      </c>
      <c r="Q315">
        <f>VLOOKUP(Table_sql2014a8.sandag.org_ws_FreewaySpeed[[#This Row],[LinkID]],Table_socioeca8.sandag.org_abm2_spd[[hwycov_id]:[speed_ev]],4,FALSE)</f>
        <v>57</v>
      </c>
      <c r="R315">
        <f>VLOOKUP(Table_sql2014a8.sandag.org_ws_FreewaySpeed[[#This Row],[LinkID]],Table_socioeca8.sandag.org_abm2_spd[[hwycov_id]:[speed_ev]],5,FALSE)</f>
        <v>42</v>
      </c>
      <c r="S315">
        <f>VLOOKUP(Table_sql2014a8.sandag.org_ws_FreewaySpeed[[#This Row],[LinkID]],Table_socioeca8.sandag.org_abm2_spd[[hwycov_id]:[speed_ev]],6,FALSE)</f>
        <v>58</v>
      </c>
    </row>
    <row r="316" spans="5:19" x14ac:dyDescent="0.25">
      <c r="E316">
        <f t="shared" si="4"/>
        <v>376</v>
      </c>
      <c r="F316">
        <v>8811</v>
      </c>
      <c r="G316">
        <f>IFERROR(VLOOKUP(Table_socioeca8.sandag.org_abm2_spd[[#This Row],[hwycov_id]],[1]hwy_speed!$B$2:$G$1648,2,FALSE),0)</f>
        <v>58</v>
      </c>
      <c r="H316">
        <f>IFERROR(VLOOKUP(Table_socioeca8.sandag.org_abm2_spd[[#This Row],[hwycov_id]],[1]hwy_speed!$B$2:$G$1648,3,FALSE),0)</f>
        <v>47</v>
      </c>
      <c r="I316">
        <f>IFERROR(VLOOKUP(Table_socioeca8.sandag.org_abm2_spd[[#This Row],[hwycov_id]],[1]hwy_speed!$B$2:$G$1648,4,FALSE),0)</f>
        <v>57</v>
      </c>
      <c r="J316">
        <f>IFERROR(VLOOKUP(Table_socioeca8.sandag.org_abm2_spd[[#This Row],[hwycov_id]],[1]hwy_speed!$B$2:$G$1648,5,FALSE),0)</f>
        <v>57</v>
      </c>
      <c r="K316">
        <f>IFERROR(VLOOKUP(Table_socioeca8.sandag.org_abm2_spd[[#This Row],[hwycov_id]],[1]hwy_speed!$B$2:$G$1648,6,FALSE),0)</f>
        <v>58</v>
      </c>
      <c r="M316">
        <f>Table_socioeca8.sandag.org_abm2_spd[[#This Row],[scenario_id]]</f>
        <v>376</v>
      </c>
      <c r="N316" s="7">
        <v>24186</v>
      </c>
      <c r="O316">
        <f>VLOOKUP(Table_sql2014a8.sandag.org_ws_FreewaySpeed[[#This Row],[LinkID]],Table_socioeca8.sandag.org_abm2_spd[[hwycov_id]:[speed_ev]],2,FALSE)</f>
        <v>58</v>
      </c>
      <c r="P316">
        <f>VLOOKUP(Table_sql2014a8.sandag.org_ws_FreewaySpeed[[#This Row],[LinkID]],Table_socioeca8.sandag.org_abm2_spd[[hwycov_id]:[speed_ev]],3,FALSE)</f>
        <v>34</v>
      </c>
      <c r="Q316">
        <f>VLOOKUP(Table_sql2014a8.sandag.org_ws_FreewaySpeed[[#This Row],[LinkID]],Table_socioeca8.sandag.org_abm2_spd[[hwycov_id]:[speed_ev]],4,FALSE)</f>
        <v>55</v>
      </c>
      <c r="R316">
        <f>VLOOKUP(Table_sql2014a8.sandag.org_ws_FreewaySpeed[[#This Row],[LinkID]],Table_socioeca8.sandag.org_abm2_spd[[hwycov_id]:[speed_ev]],5,FALSE)</f>
        <v>56</v>
      </c>
      <c r="S316">
        <f>VLOOKUP(Table_sql2014a8.sandag.org_ws_FreewaySpeed[[#This Row],[LinkID]],Table_socioeca8.sandag.org_abm2_spd[[hwycov_id]:[speed_ev]],6,FALSE)</f>
        <v>58</v>
      </c>
    </row>
    <row r="317" spans="5:19" x14ac:dyDescent="0.25">
      <c r="E317">
        <f t="shared" si="4"/>
        <v>376</v>
      </c>
      <c r="F317">
        <v>8812</v>
      </c>
      <c r="G317">
        <f>IFERROR(VLOOKUP(Table_socioeca8.sandag.org_abm2_spd[[#This Row],[hwycov_id]],[1]hwy_speed!$B$2:$G$1648,2,FALSE),0)</f>
        <v>58</v>
      </c>
      <c r="H317">
        <f>IFERROR(VLOOKUP(Table_socioeca8.sandag.org_abm2_spd[[#This Row],[hwycov_id]],[1]hwy_speed!$B$2:$G$1648,3,FALSE),0)</f>
        <v>57</v>
      </c>
      <c r="I317">
        <f>IFERROR(VLOOKUP(Table_socioeca8.sandag.org_abm2_spd[[#This Row],[hwycov_id]],[1]hwy_speed!$B$2:$G$1648,4,FALSE),0)</f>
        <v>56</v>
      </c>
      <c r="J317">
        <f>IFERROR(VLOOKUP(Table_socioeca8.sandag.org_abm2_spd[[#This Row],[hwycov_id]],[1]hwy_speed!$B$2:$G$1648,5,FALSE),0)</f>
        <v>45</v>
      </c>
      <c r="K317">
        <f>IFERROR(VLOOKUP(Table_socioeca8.sandag.org_abm2_spd[[#This Row],[hwycov_id]],[1]hwy_speed!$B$2:$G$1648,6,FALSE),0)</f>
        <v>58</v>
      </c>
      <c r="M317">
        <f>Table_socioeca8.sandag.org_abm2_spd[[#This Row],[scenario_id]]</f>
        <v>376</v>
      </c>
      <c r="N317" s="7">
        <v>24523</v>
      </c>
      <c r="O317">
        <f>VLOOKUP(Table_sql2014a8.sandag.org_ws_FreewaySpeed[[#This Row],[LinkID]],Table_socioeca8.sandag.org_abm2_spd[[hwycov_id]:[speed_ev]],2,FALSE)</f>
        <v>57</v>
      </c>
      <c r="P317">
        <f>VLOOKUP(Table_sql2014a8.sandag.org_ws_FreewaySpeed[[#This Row],[LinkID]],Table_socioeca8.sandag.org_abm2_spd[[hwycov_id]:[speed_ev]],3,FALSE)</f>
        <v>43</v>
      </c>
      <c r="Q317">
        <f>VLOOKUP(Table_sql2014a8.sandag.org_ws_FreewaySpeed[[#This Row],[LinkID]],Table_socioeca8.sandag.org_abm2_spd[[hwycov_id]:[speed_ev]],4,FALSE)</f>
        <v>51</v>
      </c>
      <c r="R317">
        <f>VLOOKUP(Table_sql2014a8.sandag.org_ws_FreewaySpeed[[#This Row],[LinkID]],Table_socioeca8.sandag.org_abm2_spd[[hwycov_id]:[speed_ev]],5,FALSE)</f>
        <v>41</v>
      </c>
      <c r="S317">
        <f>VLOOKUP(Table_sql2014a8.sandag.org_ws_FreewaySpeed[[#This Row],[LinkID]],Table_socioeca8.sandag.org_abm2_spd[[hwycov_id]:[speed_ev]],6,FALSE)</f>
        <v>57</v>
      </c>
    </row>
    <row r="318" spans="5:19" x14ac:dyDescent="0.25">
      <c r="E318">
        <f t="shared" si="4"/>
        <v>376</v>
      </c>
      <c r="F318">
        <v>8813</v>
      </c>
      <c r="G318">
        <f>IFERROR(VLOOKUP(Table_socioeca8.sandag.org_abm2_spd[[#This Row],[hwycov_id]],[1]hwy_speed!$B$2:$G$1648,2,FALSE),0)</f>
        <v>58</v>
      </c>
      <c r="H318">
        <f>IFERROR(VLOOKUP(Table_socioeca8.sandag.org_abm2_spd[[#This Row],[hwycov_id]],[1]hwy_speed!$B$2:$G$1648,3,FALSE),0)</f>
        <v>56</v>
      </c>
      <c r="I318">
        <f>IFERROR(VLOOKUP(Table_socioeca8.sandag.org_abm2_spd[[#This Row],[hwycov_id]],[1]hwy_speed!$B$2:$G$1648,4,FALSE),0)</f>
        <v>55</v>
      </c>
      <c r="J318">
        <f>IFERROR(VLOOKUP(Table_socioeca8.sandag.org_abm2_spd[[#This Row],[hwycov_id]],[1]hwy_speed!$B$2:$G$1648,5,FALSE),0)</f>
        <v>41</v>
      </c>
      <c r="K318">
        <f>IFERROR(VLOOKUP(Table_socioeca8.sandag.org_abm2_spd[[#This Row],[hwycov_id]],[1]hwy_speed!$B$2:$G$1648,6,FALSE),0)</f>
        <v>58</v>
      </c>
      <c r="M318">
        <f>Table_socioeca8.sandag.org_abm2_spd[[#This Row],[scenario_id]]</f>
        <v>376</v>
      </c>
      <c r="N318" s="7">
        <v>24696</v>
      </c>
      <c r="O318">
        <f>VLOOKUP(Table_sql2014a8.sandag.org_ws_FreewaySpeed[[#This Row],[LinkID]],Table_socioeca8.sandag.org_abm2_spd[[hwycov_id]:[speed_ev]],2,FALSE)</f>
        <v>58</v>
      </c>
      <c r="P318">
        <f>VLOOKUP(Table_sql2014a8.sandag.org_ws_FreewaySpeed[[#This Row],[LinkID]],Table_socioeca8.sandag.org_abm2_spd[[hwycov_id]:[speed_ev]],3,FALSE)</f>
        <v>57</v>
      </c>
      <c r="Q318">
        <f>VLOOKUP(Table_sql2014a8.sandag.org_ws_FreewaySpeed[[#This Row],[LinkID]],Table_socioeca8.sandag.org_abm2_spd[[hwycov_id]:[speed_ev]],4,FALSE)</f>
        <v>57</v>
      </c>
      <c r="R318">
        <f>VLOOKUP(Table_sql2014a8.sandag.org_ws_FreewaySpeed[[#This Row],[LinkID]],Table_socioeca8.sandag.org_abm2_spd[[hwycov_id]:[speed_ev]],5,FALSE)</f>
        <v>57</v>
      </c>
      <c r="S318">
        <f>VLOOKUP(Table_sql2014a8.sandag.org_ws_FreewaySpeed[[#This Row],[LinkID]],Table_socioeca8.sandag.org_abm2_spd[[hwycov_id]:[speed_ev]],6,FALSE)</f>
        <v>58</v>
      </c>
    </row>
    <row r="319" spans="5:19" x14ac:dyDescent="0.25">
      <c r="E319">
        <f t="shared" si="4"/>
        <v>376</v>
      </c>
      <c r="F319">
        <v>8814</v>
      </c>
      <c r="G319">
        <f>IFERROR(VLOOKUP(Table_socioeca8.sandag.org_abm2_spd[[#This Row],[hwycov_id]],[1]hwy_speed!$B$2:$G$1648,2,FALSE),0)</f>
        <v>58</v>
      </c>
      <c r="H319">
        <f>IFERROR(VLOOKUP(Table_socioeca8.sandag.org_abm2_spd[[#This Row],[hwycov_id]],[1]hwy_speed!$B$2:$G$1648,3,FALSE),0)</f>
        <v>43</v>
      </c>
      <c r="I319">
        <f>IFERROR(VLOOKUP(Table_socioeca8.sandag.org_abm2_spd[[#This Row],[hwycov_id]],[1]hwy_speed!$B$2:$G$1648,4,FALSE),0)</f>
        <v>56</v>
      </c>
      <c r="J319">
        <f>IFERROR(VLOOKUP(Table_socioeca8.sandag.org_abm2_spd[[#This Row],[hwycov_id]],[1]hwy_speed!$B$2:$G$1648,5,FALSE),0)</f>
        <v>57</v>
      </c>
      <c r="K319">
        <f>IFERROR(VLOOKUP(Table_socioeca8.sandag.org_abm2_spd[[#This Row],[hwycov_id]],[1]hwy_speed!$B$2:$G$1648,6,FALSE),0)</f>
        <v>58</v>
      </c>
      <c r="M319">
        <f>Table_socioeca8.sandag.org_abm2_spd[[#This Row],[scenario_id]]</f>
        <v>376</v>
      </c>
      <c r="N319" s="7">
        <v>24704</v>
      </c>
      <c r="O319">
        <f>VLOOKUP(Table_sql2014a8.sandag.org_ws_FreewaySpeed[[#This Row],[LinkID]],Table_socioeca8.sandag.org_abm2_spd[[hwycov_id]:[speed_ev]],2,FALSE)</f>
        <v>53</v>
      </c>
      <c r="P319">
        <f>VLOOKUP(Table_sql2014a8.sandag.org_ws_FreewaySpeed[[#This Row],[LinkID]],Table_socioeca8.sandag.org_abm2_spd[[hwycov_id]:[speed_ev]],3,FALSE)</f>
        <v>37</v>
      </c>
      <c r="Q319">
        <f>VLOOKUP(Table_sql2014a8.sandag.org_ws_FreewaySpeed[[#This Row],[LinkID]],Table_socioeca8.sandag.org_abm2_spd[[hwycov_id]:[speed_ev]],4,FALSE)</f>
        <v>42</v>
      </c>
      <c r="R319">
        <f>VLOOKUP(Table_sql2014a8.sandag.org_ws_FreewaySpeed[[#This Row],[LinkID]],Table_socioeca8.sandag.org_abm2_spd[[hwycov_id]:[speed_ev]],5,FALSE)</f>
        <v>31</v>
      </c>
      <c r="S319">
        <f>VLOOKUP(Table_sql2014a8.sandag.org_ws_FreewaySpeed[[#This Row],[LinkID]],Table_socioeca8.sandag.org_abm2_spd[[hwycov_id]:[speed_ev]],6,FALSE)</f>
        <v>53</v>
      </c>
    </row>
    <row r="320" spans="5:19" x14ac:dyDescent="0.25">
      <c r="E320">
        <f t="shared" si="4"/>
        <v>376</v>
      </c>
      <c r="F320">
        <v>8815</v>
      </c>
      <c r="G320">
        <f>IFERROR(VLOOKUP(Table_socioeca8.sandag.org_abm2_spd[[#This Row],[hwycov_id]],[1]hwy_speed!$B$2:$G$1648,2,FALSE),0)</f>
        <v>58</v>
      </c>
      <c r="H320">
        <f>IFERROR(VLOOKUP(Table_socioeca8.sandag.org_abm2_spd[[#This Row],[hwycov_id]],[1]hwy_speed!$B$2:$G$1648,3,FALSE),0)</f>
        <v>49</v>
      </c>
      <c r="I320">
        <f>IFERROR(VLOOKUP(Table_socioeca8.sandag.org_abm2_spd[[#This Row],[hwycov_id]],[1]hwy_speed!$B$2:$G$1648,4,FALSE),0)</f>
        <v>55</v>
      </c>
      <c r="J320">
        <f>IFERROR(VLOOKUP(Table_socioeca8.sandag.org_abm2_spd[[#This Row],[hwycov_id]],[1]hwy_speed!$B$2:$G$1648,5,FALSE),0)</f>
        <v>53</v>
      </c>
      <c r="K320">
        <f>IFERROR(VLOOKUP(Table_socioeca8.sandag.org_abm2_spd[[#This Row],[hwycov_id]],[1]hwy_speed!$B$2:$G$1648,6,FALSE),0)</f>
        <v>58</v>
      </c>
      <c r="M320">
        <f>Table_socioeca8.sandag.org_abm2_spd[[#This Row],[scenario_id]]</f>
        <v>376</v>
      </c>
      <c r="N320" s="7">
        <v>25100</v>
      </c>
      <c r="O320">
        <f>VLOOKUP(Table_sql2014a8.sandag.org_ws_FreewaySpeed[[#This Row],[LinkID]],Table_socioeca8.sandag.org_abm2_spd[[hwycov_id]:[speed_ev]],2,FALSE)</f>
        <v>57</v>
      </c>
      <c r="P320">
        <f>VLOOKUP(Table_sql2014a8.sandag.org_ws_FreewaySpeed[[#This Row],[LinkID]],Table_socioeca8.sandag.org_abm2_spd[[hwycov_id]:[speed_ev]],3,FALSE)</f>
        <v>38</v>
      </c>
      <c r="Q320">
        <f>VLOOKUP(Table_sql2014a8.sandag.org_ws_FreewaySpeed[[#This Row],[LinkID]],Table_socioeca8.sandag.org_abm2_spd[[hwycov_id]:[speed_ev]],4,FALSE)</f>
        <v>53</v>
      </c>
      <c r="R320">
        <f>VLOOKUP(Table_sql2014a8.sandag.org_ws_FreewaySpeed[[#This Row],[LinkID]],Table_socioeca8.sandag.org_abm2_spd[[hwycov_id]:[speed_ev]],5,FALSE)</f>
        <v>55</v>
      </c>
      <c r="S320">
        <f>VLOOKUP(Table_sql2014a8.sandag.org_ws_FreewaySpeed[[#This Row],[LinkID]],Table_socioeca8.sandag.org_abm2_spd[[hwycov_id]:[speed_ev]],6,FALSE)</f>
        <v>58</v>
      </c>
    </row>
    <row r="321" spans="5:19" x14ac:dyDescent="0.25">
      <c r="E321">
        <f t="shared" si="4"/>
        <v>376</v>
      </c>
      <c r="F321">
        <v>8816</v>
      </c>
      <c r="G321">
        <f>IFERROR(VLOOKUP(Table_socioeca8.sandag.org_abm2_spd[[#This Row],[hwycov_id]],[1]hwy_speed!$B$2:$G$1648,2,FALSE),0)</f>
        <v>58</v>
      </c>
      <c r="H321">
        <f>IFERROR(VLOOKUP(Table_socioeca8.sandag.org_abm2_spd[[#This Row],[hwycov_id]],[1]hwy_speed!$B$2:$G$1648,3,FALSE),0)</f>
        <v>54</v>
      </c>
      <c r="I321">
        <f>IFERROR(VLOOKUP(Table_socioeca8.sandag.org_abm2_spd[[#This Row],[hwycov_id]],[1]hwy_speed!$B$2:$G$1648,4,FALSE),0)</f>
        <v>57</v>
      </c>
      <c r="J321">
        <f>IFERROR(VLOOKUP(Table_socioeca8.sandag.org_abm2_spd[[#This Row],[hwycov_id]],[1]hwy_speed!$B$2:$G$1648,5,FALSE),0)</f>
        <v>57</v>
      </c>
      <c r="K321">
        <f>IFERROR(VLOOKUP(Table_socioeca8.sandag.org_abm2_spd[[#This Row],[hwycov_id]],[1]hwy_speed!$B$2:$G$1648,6,FALSE),0)</f>
        <v>58</v>
      </c>
      <c r="M321">
        <f>Table_socioeca8.sandag.org_abm2_spd[[#This Row],[scenario_id]]</f>
        <v>376</v>
      </c>
      <c r="N321" s="7">
        <v>25105</v>
      </c>
      <c r="O321">
        <f>VLOOKUP(Table_sql2014a8.sandag.org_ws_FreewaySpeed[[#This Row],[LinkID]],Table_socioeca8.sandag.org_abm2_spd[[hwycov_id]:[speed_ev]],2,FALSE)</f>
        <v>58</v>
      </c>
      <c r="P321">
        <f>VLOOKUP(Table_sql2014a8.sandag.org_ws_FreewaySpeed[[#This Row],[LinkID]],Table_socioeca8.sandag.org_abm2_spd[[hwycov_id]:[speed_ev]],3,FALSE)</f>
        <v>46</v>
      </c>
      <c r="Q321">
        <f>VLOOKUP(Table_sql2014a8.sandag.org_ws_FreewaySpeed[[#This Row],[LinkID]],Table_socioeca8.sandag.org_abm2_spd[[hwycov_id]:[speed_ev]],4,FALSE)</f>
        <v>55</v>
      </c>
      <c r="R321">
        <f>VLOOKUP(Table_sql2014a8.sandag.org_ws_FreewaySpeed[[#This Row],[LinkID]],Table_socioeca8.sandag.org_abm2_spd[[hwycov_id]:[speed_ev]],5,FALSE)</f>
        <v>56</v>
      </c>
      <c r="S321">
        <f>VLOOKUP(Table_sql2014a8.sandag.org_ws_FreewaySpeed[[#This Row],[LinkID]],Table_socioeca8.sandag.org_abm2_spd[[hwycov_id]:[speed_ev]],6,FALSE)</f>
        <v>58</v>
      </c>
    </row>
    <row r="322" spans="5:19" x14ac:dyDescent="0.25">
      <c r="E322">
        <f t="shared" si="4"/>
        <v>376</v>
      </c>
      <c r="F322">
        <v>8817</v>
      </c>
      <c r="G322">
        <f>IFERROR(VLOOKUP(Table_socioeca8.sandag.org_abm2_spd[[#This Row],[hwycov_id]],[1]hwy_speed!$B$2:$G$1648,2,FALSE),0)</f>
        <v>58</v>
      </c>
      <c r="H322">
        <f>IFERROR(VLOOKUP(Table_socioeca8.sandag.org_abm2_spd[[#This Row],[hwycov_id]],[1]hwy_speed!$B$2:$G$1648,3,FALSE),0)</f>
        <v>49</v>
      </c>
      <c r="I322">
        <f>IFERROR(VLOOKUP(Table_socioeca8.sandag.org_abm2_spd[[#This Row],[hwycov_id]],[1]hwy_speed!$B$2:$G$1648,4,FALSE),0)</f>
        <v>56</v>
      </c>
      <c r="J322">
        <f>IFERROR(VLOOKUP(Table_socioeca8.sandag.org_abm2_spd[[#This Row],[hwycov_id]],[1]hwy_speed!$B$2:$G$1648,5,FALSE),0)</f>
        <v>52</v>
      </c>
      <c r="K322">
        <f>IFERROR(VLOOKUP(Table_socioeca8.sandag.org_abm2_spd[[#This Row],[hwycov_id]],[1]hwy_speed!$B$2:$G$1648,6,FALSE),0)</f>
        <v>58</v>
      </c>
      <c r="M322">
        <f>Table_socioeca8.sandag.org_abm2_spd[[#This Row],[scenario_id]]</f>
        <v>376</v>
      </c>
      <c r="N322" s="7">
        <v>25142</v>
      </c>
      <c r="O322">
        <f>VLOOKUP(Table_sql2014a8.sandag.org_ws_FreewaySpeed[[#This Row],[LinkID]],Table_socioeca8.sandag.org_abm2_spd[[hwycov_id]:[speed_ev]],2,FALSE)</f>
        <v>53</v>
      </c>
      <c r="P322">
        <f>VLOOKUP(Table_sql2014a8.sandag.org_ws_FreewaySpeed[[#This Row],[LinkID]],Table_socioeca8.sandag.org_abm2_spd[[hwycov_id]:[speed_ev]],3,FALSE)</f>
        <v>39</v>
      </c>
      <c r="Q322">
        <f>VLOOKUP(Table_sql2014a8.sandag.org_ws_FreewaySpeed[[#This Row],[LinkID]],Table_socioeca8.sandag.org_abm2_spd[[hwycov_id]:[speed_ev]],4,FALSE)</f>
        <v>47</v>
      </c>
      <c r="R322">
        <f>VLOOKUP(Table_sql2014a8.sandag.org_ws_FreewaySpeed[[#This Row],[LinkID]],Table_socioeca8.sandag.org_abm2_spd[[hwycov_id]:[speed_ev]],5,FALSE)</f>
        <v>40</v>
      </c>
      <c r="S322">
        <f>VLOOKUP(Table_sql2014a8.sandag.org_ws_FreewaySpeed[[#This Row],[LinkID]],Table_socioeca8.sandag.org_abm2_spd[[hwycov_id]:[speed_ev]],6,FALSE)</f>
        <v>53</v>
      </c>
    </row>
    <row r="323" spans="5:19" x14ac:dyDescent="0.25">
      <c r="E323">
        <f t="shared" si="4"/>
        <v>376</v>
      </c>
      <c r="F323">
        <v>8820</v>
      </c>
      <c r="G323">
        <f>IFERROR(VLOOKUP(Table_socioeca8.sandag.org_abm2_spd[[#This Row],[hwycov_id]],[1]hwy_speed!$B$2:$G$1648,2,FALSE),0)</f>
        <v>62</v>
      </c>
      <c r="H323">
        <f>IFERROR(VLOOKUP(Table_socioeca8.sandag.org_abm2_spd[[#This Row],[hwycov_id]],[1]hwy_speed!$B$2:$G$1648,3,FALSE),0)</f>
        <v>53</v>
      </c>
      <c r="I323">
        <f>IFERROR(VLOOKUP(Table_socioeca8.sandag.org_abm2_spd[[#This Row],[hwycov_id]],[1]hwy_speed!$B$2:$G$1648,4,FALSE),0)</f>
        <v>61</v>
      </c>
      <c r="J323">
        <f>IFERROR(VLOOKUP(Table_socioeca8.sandag.org_abm2_spd[[#This Row],[hwycov_id]],[1]hwy_speed!$B$2:$G$1648,5,FALSE),0)</f>
        <v>61</v>
      </c>
      <c r="K323">
        <f>IFERROR(VLOOKUP(Table_socioeca8.sandag.org_abm2_spd[[#This Row],[hwycov_id]],[1]hwy_speed!$B$2:$G$1648,6,FALSE),0)</f>
        <v>62</v>
      </c>
      <c r="M323">
        <f>Table_socioeca8.sandag.org_abm2_spd[[#This Row],[scenario_id]]</f>
        <v>376</v>
      </c>
      <c r="N323" s="7">
        <v>25163</v>
      </c>
      <c r="O323">
        <f>VLOOKUP(Table_sql2014a8.sandag.org_ws_FreewaySpeed[[#This Row],[LinkID]],Table_socioeca8.sandag.org_abm2_spd[[hwycov_id]:[speed_ev]],2,FALSE)</f>
        <v>53</v>
      </c>
      <c r="P323">
        <f>VLOOKUP(Table_sql2014a8.sandag.org_ws_FreewaySpeed[[#This Row],[LinkID]],Table_socioeca8.sandag.org_abm2_spd[[hwycov_id]:[speed_ev]],3,FALSE)</f>
        <v>46</v>
      </c>
      <c r="Q323">
        <f>VLOOKUP(Table_sql2014a8.sandag.org_ws_FreewaySpeed[[#This Row],[LinkID]],Table_socioeca8.sandag.org_abm2_spd[[hwycov_id]:[speed_ev]],4,FALSE)</f>
        <v>52</v>
      </c>
      <c r="R323">
        <f>VLOOKUP(Table_sql2014a8.sandag.org_ws_FreewaySpeed[[#This Row],[LinkID]],Table_socioeca8.sandag.org_abm2_spd[[hwycov_id]:[speed_ev]],5,FALSE)</f>
        <v>47</v>
      </c>
      <c r="S323">
        <f>VLOOKUP(Table_sql2014a8.sandag.org_ws_FreewaySpeed[[#This Row],[LinkID]],Table_socioeca8.sandag.org_abm2_spd[[hwycov_id]:[speed_ev]],6,FALSE)</f>
        <v>53</v>
      </c>
    </row>
    <row r="324" spans="5:19" x14ac:dyDescent="0.25">
      <c r="E324">
        <f t="shared" ref="E324:E387" si="5">E323</f>
        <v>376</v>
      </c>
      <c r="F324">
        <v>8821</v>
      </c>
      <c r="G324">
        <f>IFERROR(VLOOKUP(Table_socioeca8.sandag.org_abm2_spd[[#This Row],[hwycov_id]],[1]hwy_speed!$B$2:$G$1648,2,FALSE),0)</f>
        <v>57</v>
      </c>
      <c r="H324">
        <f>IFERROR(VLOOKUP(Table_socioeca8.sandag.org_abm2_spd[[#This Row],[hwycov_id]],[1]hwy_speed!$B$2:$G$1648,3,FALSE),0)</f>
        <v>54</v>
      </c>
      <c r="I324">
        <f>IFERROR(VLOOKUP(Table_socioeca8.sandag.org_abm2_spd[[#This Row],[hwycov_id]],[1]hwy_speed!$B$2:$G$1648,4,FALSE),0)</f>
        <v>57</v>
      </c>
      <c r="J324">
        <f>IFERROR(VLOOKUP(Table_socioeca8.sandag.org_abm2_spd[[#This Row],[hwycov_id]],[1]hwy_speed!$B$2:$G$1648,5,FALSE),0)</f>
        <v>51</v>
      </c>
      <c r="K324">
        <f>IFERROR(VLOOKUP(Table_socioeca8.sandag.org_abm2_spd[[#This Row],[hwycov_id]],[1]hwy_speed!$B$2:$G$1648,6,FALSE),0)</f>
        <v>57</v>
      </c>
      <c r="M324">
        <f>Table_socioeca8.sandag.org_abm2_spd[[#This Row],[scenario_id]]</f>
        <v>376</v>
      </c>
      <c r="N324" s="7">
        <v>25533</v>
      </c>
      <c r="O324">
        <f>VLOOKUP(Table_sql2014a8.sandag.org_ws_FreewaySpeed[[#This Row],[LinkID]],Table_socioeca8.sandag.org_abm2_spd[[hwycov_id]:[speed_ev]],2,FALSE)</f>
        <v>58</v>
      </c>
      <c r="P324">
        <f>VLOOKUP(Table_sql2014a8.sandag.org_ws_FreewaySpeed[[#This Row],[LinkID]],Table_socioeca8.sandag.org_abm2_spd[[hwycov_id]:[speed_ev]],3,FALSE)</f>
        <v>58</v>
      </c>
      <c r="Q324">
        <f>VLOOKUP(Table_sql2014a8.sandag.org_ws_FreewaySpeed[[#This Row],[LinkID]],Table_socioeca8.sandag.org_abm2_spd[[hwycov_id]:[speed_ev]],4,FALSE)</f>
        <v>58</v>
      </c>
      <c r="R324">
        <f>VLOOKUP(Table_sql2014a8.sandag.org_ws_FreewaySpeed[[#This Row],[LinkID]],Table_socioeca8.sandag.org_abm2_spd[[hwycov_id]:[speed_ev]],5,FALSE)</f>
        <v>58</v>
      </c>
      <c r="S324">
        <f>VLOOKUP(Table_sql2014a8.sandag.org_ws_FreewaySpeed[[#This Row],[LinkID]],Table_socioeca8.sandag.org_abm2_spd[[hwycov_id]:[speed_ev]],6,FALSE)</f>
        <v>58</v>
      </c>
    </row>
    <row r="325" spans="5:19" x14ac:dyDescent="0.25">
      <c r="E325">
        <f t="shared" si="5"/>
        <v>376</v>
      </c>
      <c r="F325">
        <v>8822</v>
      </c>
      <c r="G325">
        <f>IFERROR(VLOOKUP(Table_socioeca8.sandag.org_abm2_spd[[#This Row],[hwycov_id]],[1]hwy_speed!$B$2:$G$1648,2,FALSE),0)</f>
        <v>57</v>
      </c>
      <c r="H325">
        <f>IFERROR(VLOOKUP(Table_socioeca8.sandag.org_abm2_spd[[#This Row],[hwycov_id]],[1]hwy_speed!$B$2:$G$1648,3,FALSE),0)</f>
        <v>55</v>
      </c>
      <c r="I325">
        <f>IFERROR(VLOOKUP(Table_socioeca8.sandag.org_abm2_spd[[#This Row],[hwycov_id]],[1]hwy_speed!$B$2:$G$1648,4,FALSE),0)</f>
        <v>57</v>
      </c>
      <c r="J325">
        <f>IFERROR(VLOOKUP(Table_socioeca8.sandag.org_abm2_spd[[#This Row],[hwycov_id]],[1]hwy_speed!$B$2:$G$1648,5,FALSE),0)</f>
        <v>55</v>
      </c>
      <c r="K325">
        <f>IFERROR(VLOOKUP(Table_socioeca8.sandag.org_abm2_spd[[#This Row],[hwycov_id]],[1]hwy_speed!$B$2:$G$1648,6,FALSE),0)</f>
        <v>57</v>
      </c>
      <c r="M325">
        <f>Table_socioeca8.sandag.org_abm2_spd[[#This Row],[scenario_id]]</f>
        <v>376</v>
      </c>
      <c r="N325" s="7">
        <v>25742</v>
      </c>
      <c r="O325">
        <f>VLOOKUP(Table_sql2014a8.sandag.org_ws_FreewaySpeed[[#This Row],[LinkID]],Table_socioeca8.sandag.org_abm2_spd[[hwycov_id]:[speed_ev]],2,FALSE)</f>
        <v>53</v>
      </c>
      <c r="P325">
        <f>VLOOKUP(Table_sql2014a8.sandag.org_ws_FreewaySpeed[[#This Row],[LinkID]],Table_socioeca8.sandag.org_abm2_spd[[hwycov_id]:[speed_ev]],3,FALSE)</f>
        <v>35</v>
      </c>
      <c r="Q325">
        <f>VLOOKUP(Table_sql2014a8.sandag.org_ws_FreewaySpeed[[#This Row],[LinkID]],Table_socioeca8.sandag.org_abm2_spd[[hwycov_id]:[speed_ev]],4,FALSE)</f>
        <v>52</v>
      </c>
      <c r="R325">
        <f>VLOOKUP(Table_sql2014a8.sandag.org_ws_FreewaySpeed[[#This Row],[LinkID]],Table_socioeca8.sandag.org_abm2_spd[[hwycov_id]:[speed_ev]],5,FALSE)</f>
        <v>50</v>
      </c>
      <c r="S325">
        <f>VLOOKUP(Table_sql2014a8.sandag.org_ws_FreewaySpeed[[#This Row],[LinkID]],Table_socioeca8.sandag.org_abm2_spd[[hwycov_id]:[speed_ev]],6,FALSE)</f>
        <v>53</v>
      </c>
    </row>
    <row r="326" spans="5:19" x14ac:dyDescent="0.25">
      <c r="E326">
        <f t="shared" si="5"/>
        <v>376</v>
      </c>
      <c r="F326">
        <v>8823</v>
      </c>
      <c r="G326">
        <f>IFERROR(VLOOKUP(Table_socioeca8.sandag.org_abm2_spd[[#This Row],[hwycov_id]],[1]hwy_speed!$B$2:$G$1648,2,FALSE),0)</f>
        <v>62</v>
      </c>
      <c r="H326">
        <f>IFERROR(VLOOKUP(Table_socioeca8.sandag.org_abm2_spd[[#This Row],[hwycov_id]],[1]hwy_speed!$B$2:$G$1648,3,FALSE),0)</f>
        <v>58</v>
      </c>
      <c r="I326">
        <f>IFERROR(VLOOKUP(Table_socioeca8.sandag.org_abm2_spd[[#This Row],[hwycov_id]],[1]hwy_speed!$B$2:$G$1648,4,FALSE),0)</f>
        <v>62</v>
      </c>
      <c r="J326">
        <f>IFERROR(VLOOKUP(Table_socioeca8.sandag.org_abm2_spd[[#This Row],[hwycov_id]],[1]hwy_speed!$B$2:$G$1648,5,FALSE),0)</f>
        <v>61</v>
      </c>
      <c r="K326">
        <f>IFERROR(VLOOKUP(Table_socioeca8.sandag.org_abm2_spd[[#This Row],[hwycov_id]],[1]hwy_speed!$B$2:$G$1648,6,FALSE),0)</f>
        <v>62</v>
      </c>
      <c r="M326">
        <f>Table_socioeca8.sandag.org_abm2_spd[[#This Row],[scenario_id]]</f>
        <v>376</v>
      </c>
      <c r="N326" s="7">
        <v>25750</v>
      </c>
      <c r="O326">
        <f>VLOOKUP(Table_sql2014a8.sandag.org_ws_FreewaySpeed[[#This Row],[LinkID]],Table_socioeca8.sandag.org_abm2_spd[[hwycov_id]:[speed_ev]],2,FALSE)</f>
        <v>58</v>
      </c>
      <c r="P326">
        <f>VLOOKUP(Table_sql2014a8.sandag.org_ws_FreewaySpeed[[#This Row],[LinkID]],Table_socioeca8.sandag.org_abm2_spd[[hwycov_id]:[speed_ev]],3,FALSE)</f>
        <v>57</v>
      </c>
      <c r="Q326">
        <f>VLOOKUP(Table_sql2014a8.sandag.org_ws_FreewaySpeed[[#This Row],[LinkID]],Table_socioeca8.sandag.org_abm2_spd[[hwycov_id]:[speed_ev]],4,FALSE)</f>
        <v>57</v>
      </c>
      <c r="R326">
        <f>VLOOKUP(Table_sql2014a8.sandag.org_ws_FreewaySpeed[[#This Row],[LinkID]],Table_socioeca8.sandag.org_abm2_spd[[hwycov_id]:[speed_ev]],5,FALSE)</f>
        <v>49</v>
      </c>
      <c r="S326">
        <f>VLOOKUP(Table_sql2014a8.sandag.org_ws_FreewaySpeed[[#This Row],[LinkID]],Table_socioeca8.sandag.org_abm2_spd[[hwycov_id]:[speed_ev]],6,FALSE)</f>
        <v>58</v>
      </c>
    </row>
    <row r="327" spans="5:19" x14ac:dyDescent="0.25">
      <c r="E327">
        <f t="shared" si="5"/>
        <v>376</v>
      </c>
      <c r="F327">
        <v>8824</v>
      </c>
      <c r="G327">
        <f>IFERROR(VLOOKUP(Table_socioeca8.sandag.org_abm2_spd[[#This Row],[hwycov_id]],[1]hwy_speed!$B$2:$G$1648,2,FALSE),0)</f>
        <v>61</v>
      </c>
      <c r="H327">
        <f>IFERROR(VLOOKUP(Table_socioeca8.sandag.org_abm2_spd[[#This Row],[hwycov_id]],[1]hwy_speed!$B$2:$G$1648,3,FALSE),0)</f>
        <v>50</v>
      </c>
      <c r="I327">
        <f>IFERROR(VLOOKUP(Table_socioeca8.sandag.org_abm2_spd[[#This Row],[hwycov_id]],[1]hwy_speed!$B$2:$G$1648,4,FALSE),0)</f>
        <v>61</v>
      </c>
      <c r="J327">
        <f>IFERROR(VLOOKUP(Table_socioeca8.sandag.org_abm2_spd[[#This Row],[hwycov_id]],[1]hwy_speed!$B$2:$G$1648,5,FALSE),0)</f>
        <v>61</v>
      </c>
      <c r="K327">
        <f>IFERROR(VLOOKUP(Table_socioeca8.sandag.org_abm2_spd[[#This Row],[hwycov_id]],[1]hwy_speed!$B$2:$G$1648,6,FALSE),0)</f>
        <v>61</v>
      </c>
      <c r="M327">
        <f>Table_socioeca8.sandag.org_abm2_spd[[#This Row],[scenario_id]]</f>
        <v>376</v>
      </c>
      <c r="N327" s="7">
        <v>25751</v>
      </c>
      <c r="O327">
        <f>VLOOKUP(Table_sql2014a8.sandag.org_ws_FreewaySpeed[[#This Row],[LinkID]],Table_socioeca8.sandag.org_abm2_spd[[hwycov_id]:[speed_ev]],2,FALSE)</f>
        <v>57</v>
      </c>
      <c r="P327">
        <f>VLOOKUP(Table_sql2014a8.sandag.org_ws_FreewaySpeed[[#This Row],[LinkID]],Table_socioeca8.sandag.org_abm2_spd[[hwycov_id]:[speed_ev]],3,FALSE)</f>
        <v>43</v>
      </c>
      <c r="Q327">
        <f>VLOOKUP(Table_sql2014a8.sandag.org_ws_FreewaySpeed[[#This Row],[LinkID]],Table_socioeca8.sandag.org_abm2_spd[[hwycov_id]:[speed_ev]],4,FALSE)</f>
        <v>54</v>
      </c>
      <c r="R327">
        <f>VLOOKUP(Table_sql2014a8.sandag.org_ws_FreewaySpeed[[#This Row],[LinkID]],Table_socioeca8.sandag.org_abm2_spd[[hwycov_id]:[speed_ev]],5,FALSE)</f>
        <v>55</v>
      </c>
      <c r="S327">
        <f>VLOOKUP(Table_sql2014a8.sandag.org_ws_FreewaySpeed[[#This Row],[LinkID]],Table_socioeca8.sandag.org_abm2_spd[[hwycov_id]:[speed_ev]],6,FALSE)</f>
        <v>58</v>
      </c>
    </row>
    <row r="328" spans="5:19" x14ac:dyDescent="0.25">
      <c r="E328">
        <f t="shared" si="5"/>
        <v>376</v>
      </c>
      <c r="F328">
        <v>8825</v>
      </c>
      <c r="G328">
        <f>IFERROR(VLOOKUP(Table_socioeca8.sandag.org_abm2_spd[[#This Row],[hwycov_id]],[1]hwy_speed!$B$2:$G$1648,2,FALSE),0)</f>
        <v>58</v>
      </c>
      <c r="H328">
        <f>IFERROR(VLOOKUP(Table_socioeca8.sandag.org_abm2_spd[[#This Row],[hwycov_id]],[1]hwy_speed!$B$2:$G$1648,3,FALSE),0)</f>
        <v>57</v>
      </c>
      <c r="I328">
        <f>IFERROR(VLOOKUP(Table_socioeca8.sandag.org_abm2_spd[[#This Row],[hwycov_id]],[1]hwy_speed!$B$2:$G$1648,4,FALSE),0)</f>
        <v>57</v>
      </c>
      <c r="J328">
        <f>IFERROR(VLOOKUP(Table_socioeca8.sandag.org_abm2_spd[[#This Row],[hwycov_id]],[1]hwy_speed!$B$2:$G$1648,5,FALSE),0)</f>
        <v>48</v>
      </c>
      <c r="K328">
        <f>IFERROR(VLOOKUP(Table_socioeca8.sandag.org_abm2_spd[[#This Row],[hwycov_id]],[1]hwy_speed!$B$2:$G$1648,6,FALSE),0)</f>
        <v>58</v>
      </c>
      <c r="M328">
        <f>Table_socioeca8.sandag.org_abm2_spd[[#This Row],[scenario_id]]</f>
        <v>376</v>
      </c>
      <c r="N328" s="7">
        <v>25938</v>
      </c>
      <c r="O328">
        <f>VLOOKUP(Table_sql2014a8.sandag.org_ws_FreewaySpeed[[#This Row],[LinkID]],Table_socioeca8.sandag.org_abm2_spd[[hwycov_id]:[speed_ev]],2,FALSE)</f>
        <v>58</v>
      </c>
      <c r="P328">
        <f>VLOOKUP(Table_sql2014a8.sandag.org_ws_FreewaySpeed[[#This Row],[LinkID]],Table_socioeca8.sandag.org_abm2_spd[[hwycov_id]:[speed_ev]],3,FALSE)</f>
        <v>42</v>
      </c>
      <c r="Q328">
        <f>VLOOKUP(Table_sql2014a8.sandag.org_ws_FreewaySpeed[[#This Row],[LinkID]],Table_socioeca8.sandag.org_abm2_spd[[hwycov_id]:[speed_ev]],4,FALSE)</f>
        <v>57</v>
      </c>
      <c r="R328">
        <f>VLOOKUP(Table_sql2014a8.sandag.org_ws_FreewaySpeed[[#This Row],[LinkID]],Table_socioeca8.sandag.org_abm2_spd[[hwycov_id]:[speed_ev]],5,FALSE)</f>
        <v>57</v>
      </c>
      <c r="S328">
        <f>VLOOKUP(Table_sql2014a8.sandag.org_ws_FreewaySpeed[[#This Row],[LinkID]],Table_socioeca8.sandag.org_abm2_spd[[hwycov_id]:[speed_ev]],6,FALSE)</f>
        <v>58</v>
      </c>
    </row>
    <row r="329" spans="5:19" x14ac:dyDescent="0.25">
      <c r="E329">
        <f t="shared" si="5"/>
        <v>376</v>
      </c>
      <c r="F329">
        <v>8826</v>
      </c>
      <c r="G329">
        <f>IFERROR(VLOOKUP(Table_socioeca8.sandag.org_abm2_spd[[#This Row],[hwycov_id]],[1]hwy_speed!$B$2:$G$1648,2,FALSE),0)</f>
        <v>57</v>
      </c>
      <c r="H329">
        <f>IFERROR(VLOOKUP(Table_socioeca8.sandag.org_abm2_spd[[#This Row],[hwycov_id]],[1]hwy_speed!$B$2:$G$1648,3,FALSE),0)</f>
        <v>51</v>
      </c>
      <c r="I329">
        <f>IFERROR(VLOOKUP(Table_socioeca8.sandag.org_abm2_spd[[#This Row],[hwycov_id]],[1]hwy_speed!$B$2:$G$1648,4,FALSE),0)</f>
        <v>57</v>
      </c>
      <c r="J329">
        <f>IFERROR(VLOOKUP(Table_socioeca8.sandag.org_abm2_spd[[#This Row],[hwycov_id]],[1]hwy_speed!$B$2:$G$1648,5,FALSE),0)</f>
        <v>55</v>
      </c>
      <c r="K329">
        <f>IFERROR(VLOOKUP(Table_socioeca8.sandag.org_abm2_spd[[#This Row],[hwycov_id]],[1]hwy_speed!$B$2:$G$1648,6,FALSE),0)</f>
        <v>57</v>
      </c>
      <c r="M329">
        <f>Table_socioeca8.sandag.org_abm2_spd[[#This Row],[scenario_id]]</f>
        <v>376</v>
      </c>
      <c r="N329" s="7">
        <v>26014</v>
      </c>
      <c r="O329">
        <f>VLOOKUP(Table_sql2014a8.sandag.org_ws_FreewaySpeed[[#This Row],[LinkID]],Table_socioeca8.sandag.org_abm2_spd[[hwycov_id]:[speed_ev]],2,FALSE)</f>
        <v>62</v>
      </c>
      <c r="P329">
        <f>VLOOKUP(Table_sql2014a8.sandag.org_ws_FreewaySpeed[[#This Row],[LinkID]],Table_socioeca8.sandag.org_abm2_spd[[hwycov_id]:[speed_ev]],3,FALSE)</f>
        <v>54</v>
      </c>
      <c r="Q329">
        <f>VLOOKUP(Table_sql2014a8.sandag.org_ws_FreewaySpeed[[#This Row],[LinkID]],Table_socioeca8.sandag.org_abm2_spd[[hwycov_id]:[speed_ev]],4,FALSE)</f>
        <v>60</v>
      </c>
      <c r="R329">
        <f>VLOOKUP(Table_sql2014a8.sandag.org_ws_FreewaySpeed[[#This Row],[LinkID]],Table_socioeca8.sandag.org_abm2_spd[[hwycov_id]:[speed_ev]],5,FALSE)</f>
        <v>60</v>
      </c>
      <c r="S329">
        <f>VLOOKUP(Table_sql2014a8.sandag.org_ws_FreewaySpeed[[#This Row],[LinkID]],Table_socioeca8.sandag.org_abm2_spd[[hwycov_id]:[speed_ev]],6,FALSE)</f>
        <v>62</v>
      </c>
    </row>
    <row r="330" spans="5:19" x14ac:dyDescent="0.25">
      <c r="E330">
        <f t="shared" si="5"/>
        <v>376</v>
      </c>
      <c r="F330">
        <v>8827</v>
      </c>
      <c r="G330">
        <f>IFERROR(VLOOKUP(Table_socioeca8.sandag.org_abm2_spd[[#This Row],[hwycov_id]],[1]hwy_speed!$B$2:$G$1648,2,FALSE),0)</f>
        <v>53</v>
      </c>
      <c r="H330">
        <f>IFERROR(VLOOKUP(Table_socioeca8.sandag.org_abm2_spd[[#This Row],[hwycov_id]],[1]hwy_speed!$B$2:$G$1648,3,FALSE),0)</f>
        <v>45</v>
      </c>
      <c r="I330">
        <f>IFERROR(VLOOKUP(Table_socioeca8.sandag.org_abm2_spd[[#This Row],[hwycov_id]],[1]hwy_speed!$B$2:$G$1648,4,FALSE),0)</f>
        <v>50</v>
      </c>
      <c r="J330">
        <f>IFERROR(VLOOKUP(Table_socioeca8.sandag.org_abm2_spd[[#This Row],[hwycov_id]],[1]hwy_speed!$B$2:$G$1648,5,FALSE),0)</f>
        <v>43</v>
      </c>
      <c r="K330">
        <f>IFERROR(VLOOKUP(Table_socioeca8.sandag.org_abm2_spd[[#This Row],[hwycov_id]],[1]hwy_speed!$B$2:$G$1648,6,FALSE),0)</f>
        <v>53</v>
      </c>
      <c r="M330">
        <f>Table_socioeca8.sandag.org_abm2_spd[[#This Row],[scenario_id]]</f>
        <v>376</v>
      </c>
      <c r="N330" s="7">
        <v>26523</v>
      </c>
      <c r="O330">
        <f>VLOOKUP(Table_sql2014a8.sandag.org_ws_FreewaySpeed[[#This Row],[LinkID]],Table_socioeca8.sandag.org_abm2_spd[[hwycov_id]:[speed_ev]],2,FALSE)</f>
        <v>58</v>
      </c>
      <c r="P330">
        <f>VLOOKUP(Table_sql2014a8.sandag.org_ws_FreewaySpeed[[#This Row],[LinkID]],Table_socioeca8.sandag.org_abm2_spd[[hwycov_id]:[speed_ev]],3,FALSE)</f>
        <v>54</v>
      </c>
      <c r="Q330">
        <f>VLOOKUP(Table_sql2014a8.sandag.org_ws_FreewaySpeed[[#This Row],[LinkID]],Table_socioeca8.sandag.org_abm2_spd[[hwycov_id]:[speed_ev]],4,FALSE)</f>
        <v>51</v>
      </c>
      <c r="R330">
        <f>VLOOKUP(Table_sql2014a8.sandag.org_ws_FreewaySpeed[[#This Row],[LinkID]],Table_socioeca8.sandag.org_abm2_spd[[hwycov_id]:[speed_ev]],5,FALSE)</f>
        <v>34</v>
      </c>
      <c r="S330">
        <f>VLOOKUP(Table_sql2014a8.sandag.org_ws_FreewaySpeed[[#This Row],[LinkID]],Table_socioeca8.sandag.org_abm2_spd[[hwycov_id]:[speed_ev]],6,FALSE)</f>
        <v>58</v>
      </c>
    </row>
    <row r="331" spans="5:19" x14ac:dyDescent="0.25">
      <c r="E331">
        <f t="shared" si="5"/>
        <v>376</v>
      </c>
      <c r="F331">
        <v>8828</v>
      </c>
      <c r="G331">
        <f>IFERROR(VLOOKUP(Table_socioeca8.sandag.org_abm2_spd[[#This Row],[hwycov_id]],[1]hwy_speed!$B$2:$G$1648,2,FALSE),0)</f>
        <v>50</v>
      </c>
      <c r="H331">
        <f>IFERROR(VLOOKUP(Table_socioeca8.sandag.org_abm2_spd[[#This Row],[hwycov_id]],[1]hwy_speed!$B$2:$G$1648,3,FALSE),0)</f>
        <v>43</v>
      </c>
      <c r="I331">
        <f>IFERROR(VLOOKUP(Table_socioeca8.sandag.org_abm2_spd[[#This Row],[hwycov_id]],[1]hwy_speed!$B$2:$G$1648,4,FALSE),0)</f>
        <v>47</v>
      </c>
      <c r="J331">
        <f>IFERROR(VLOOKUP(Table_socioeca8.sandag.org_abm2_spd[[#This Row],[hwycov_id]],[1]hwy_speed!$B$2:$G$1648,5,FALSE),0)</f>
        <v>39</v>
      </c>
      <c r="K331">
        <f>IFERROR(VLOOKUP(Table_socioeca8.sandag.org_abm2_spd[[#This Row],[hwycov_id]],[1]hwy_speed!$B$2:$G$1648,6,FALSE),0)</f>
        <v>50</v>
      </c>
      <c r="M331">
        <f>Table_socioeca8.sandag.org_abm2_spd[[#This Row],[scenario_id]]</f>
        <v>376</v>
      </c>
      <c r="N331" s="7">
        <v>26561</v>
      </c>
      <c r="O331">
        <f>VLOOKUP(Table_sql2014a8.sandag.org_ws_FreewaySpeed[[#This Row],[LinkID]],Table_socioeca8.sandag.org_abm2_spd[[hwycov_id]:[speed_ev]],2,FALSE)</f>
        <v>57</v>
      </c>
      <c r="P331">
        <f>VLOOKUP(Table_sql2014a8.sandag.org_ws_FreewaySpeed[[#This Row],[LinkID]],Table_socioeca8.sandag.org_abm2_spd[[hwycov_id]:[speed_ev]],3,FALSE)</f>
        <v>51</v>
      </c>
      <c r="Q331">
        <f>VLOOKUP(Table_sql2014a8.sandag.org_ws_FreewaySpeed[[#This Row],[LinkID]],Table_socioeca8.sandag.org_abm2_spd[[hwycov_id]:[speed_ev]],4,FALSE)</f>
        <v>50</v>
      </c>
      <c r="R331">
        <f>VLOOKUP(Table_sql2014a8.sandag.org_ws_FreewaySpeed[[#This Row],[LinkID]],Table_socioeca8.sandag.org_abm2_spd[[hwycov_id]:[speed_ev]],5,FALSE)</f>
        <v>44</v>
      </c>
      <c r="S331">
        <f>VLOOKUP(Table_sql2014a8.sandag.org_ws_FreewaySpeed[[#This Row],[LinkID]],Table_socioeca8.sandag.org_abm2_spd[[hwycov_id]:[speed_ev]],6,FALSE)</f>
        <v>57</v>
      </c>
    </row>
    <row r="332" spans="5:19" x14ac:dyDescent="0.25">
      <c r="E332">
        <f t="shared" si="5"/>
        <v>376</v>
      </c>
      <c r="F332">
        <v>8829</v>
      </c>
      <c r="G332">
        <f>IFERROR(VLOOKUP(Table_socioeca8.sandag.org_abm2_spd[[#This Row],[hwycov_id]],[1]hwy_speed!$B$2:$G$1648,2,FALSE),0)</f>
        <v>58</v>
      </c>
      <c r="H332">
        <f>IFERROR(VLOOKUP(Table_socioeca8.sandag.org_abm2_spd[[#This Row],[hwycov_id]],[1]hwy_speed!$B$2:$G$1648,3,FALSE),0)</f>
        <v>51</v>
      </c>
      <c r="I332">
        <f>IFERROR(VLOOKUP(Table_socioeca8.sandag.org_abm2_spd[[#This Row],[hwycov_id]],[1]hwy_speed!$B$2:$G$1648,4,FALSE),0)</f>
        <v>52</v>
      </c>
      <c r="J332">
        <f>IFERROR(VLOOKUP(Table_socioeca8.sandag.org_abm2_spd[[#This Row],[hwycov_id]],[1]hwy_speed!$B$2:$G$1648,5,FALSE),0)</f>
        <v>49</v>
      </c>
      <c r="K332">
        <f>IFERROR(VLOOKUP(Table_socioeca8.sandag.org_abm2_spd[[#This Row],[hwycov_id]],[1]hwy_speed!$B$2:$G$1648,6,FALSE),0)</f>
        <v>58</v>
      </c>
      <c r="M332">
        <f>Table_socioeca8.sandag.org_abm2_spd[[#This Row],[scenario_id]]</f>
        <v>376</v>
      </c>
      <c r="N332" s="7">
        <v>26562</v>
      </c>
      <c r="O332">
        <f>VLOOKUP(Table_sql2014a8.sandag.org_ws_FreewaySpeed[[#This Row],[LinkID]],Table_socioeca8.sandag.org_abm2_spd[[hwycov_id]:[speed_ev]],2,FALSE)</f>
        <v>58</v>
      </c>
      <c r="P332">
        <f>VLOOKUP(Table_sql2014a8.sandag.org_ws_FreewaySpeed[[#This Row],[LinkID]],Table_socioeca8.sandag.org_abm2_spd[[hwycov_id]:[speed_ev]],3,FALSE)</f>
        <v>44</v>
      </c>
      <c r="Q332">
        <f>VLOOKUP(Table_sql2014a8.sandag.org_ws_FreewaySpeed[[#This Row],[LinkID]],Table_socioeca8.sandag.org_abm2_spd[[hwycov_id]:[speed_ev]],4,FALSE)</f>
        <v>53</v>
      </c>
      <c r="R332">
        <f>VLOOKUP(Table_sql2014a8.sandag.org_ws_FreewaySpeed[[#This Row],[LinkID]],Table_socioeca8.sandag.org_abm2_spd[[hwycov_id]:[speed_ev]],5,FALSE)</f>
        <v>55</v>
      </c>
      <c r="S332">
        <f>VLOOKUP(Table_sql2014a8.sandag.org_ws_FreewaySpeed[[#This Row],[LinkID]],Table_socioeca8.sandag.org_abm2_spd[[hwycov_id]:[speed_ev]],6,FALSE)</f>
        <v>58</v>
      </c>
    </row>
    <row r="333" spans="5:19" x14ac:dyDescent="0.25">
      <c r="E333">
        <f t="shared" si="5"/>
        <v>376</v>
      </c>
      <c r="F333">
        <v>8830</v>
      </c>
      <c r="G333">
        <f>IFERROR(VLOOKUP(Table_socioeca8.sandag.org_abm2_spd[[#This Row],[hwycov_id]],[1]hwy_speed!$B$2:$G$1648,2,FALSE),0)</f>
        <v>58</v>
      </c>
      <c r="H333">
        <f>IFERROR(VLOOKUP(Table_socioeca8.sandag.org_abm2_spd[[#This Row],[hwycov_id]],[1]hwy_speed!$B$2:$G$1648,3,FALSE),0)</f>
        <v>56</v>
      </c>
      <c r="I333">
        <f>IFERROR(VLOOKUP(Table_socioeca8.sandag.org_abm2_spd[[#This Row],[hwycov_id]],[1]hwy_speed!$B$2:$G$1648,4,FALSE),0)</f>
        <v>57</v>
      </c>
      <c r="J333">
        <f>IFERROR(VLOOKUP(Table_socioeca8.sandag.org_abm2_spd[[#This Row],[hwycov_id]],[1]hwy_speed!$B$2:$G$1648,5,FALSE),0)</f>
        <v>56</v>
      </c>
      <c r="K333">
        <f>IFERROR(VLOOKUP(Table_socioeca8.sandag.org_abm2_spd[[#This Row],[hwycov_id]],[1]hwy_speed!$B$2:$G$1648,6,FALSE),0)</f>
        <v>58</v>
      </c>
      <c r="M333">
        <f>Table_socioeca8.sandag.org_abm2_spd[[#This Row],[scenario_id]]</f>
        <v>376</v>
      </c>
      <c r="N333" s="7">
        <v>26622</v>
      </c>
      <c r="O333">
        <f>VLOOKUP(Table_sql2014a8.sandag.org_ws_FreewaySpeed[[#This Row],[LinkID]],Table_socioeca8.sandag.org_abm2_spd[[hwycov_id]:[speed_ev]],2,FALSE)</f>
        <v>57</v>
      </c>
      <c r="P333">
        <f>VLOOKUP(Table_sql2014a8.sandag.org_ws_FreewaySpeed[[#This Row],[LinkID]],Table_socioeca8.sandag.org_abm2_spd[[hwycov_id]:[speed_ev]],3,FALSE)</f>
        <v>33</v>
      </c>
      <c r="Q333">
        <f>VLOOKUP(Table_sql2014a8.sandag.org_ws_FreewaySpeed[[#This Row],[LinkID]],Table_socioeca8.sandag.org_abm2_spd[[hwycov_id]:[speed_ev]],4,FALSE)</f>
        <v>51</v>
      </c>
      <c r="R333">
        <f>VLOOKUP(Table_sql2014a8.sandag.org_ws_FreewaySpeed[[#This Row],[LinkID]],Table_socioeca8.sandag.org_abm2_spd[[hwycov_id]:[speed_ev]],5,FALSE)</f>
        <v>54</v>
      </c>
      <c r="S333">
        <f>VLOOKUP(Table_sql2014a8.sandag.org_ws_FreewaySpeed[[#This Row],[LinkID]],Table_socioeca8.sandag.org_abm2_spd[[hwycov_id]:[speed_ev]],6,FALSE)</f>
        <v>58</v>
      </c>
    </row>
    <row r="334" spans="5:19" x14ac:dyDescent="0.25">
      <c r="E334">
        <f t="shared" si="5"/>
        <v>376</v>
      </c>
      <c r="F334">
        <v>8831</v>
      </c>
      <c r="G334">
        <f>IFERROR(VLOOKUP(Table_socioeca8.sandag.org_abm2_spd[[#This Row],[hwycov_id]],[1]hwy_speed!$B$2:$G$1648,2,FALSE),0)</f>
        <v>58</v>
      </c>
      <c r="H334">
        <f>IFERROR(VLOOKUP(Table_socioeca8.sandag.org_abm2_spd[[#This Row],[hwycov_id]],[1]hwy_speed!$B$2:$G$1648,3,FALSE),0)</f>
        <v>55</v>
      </c>
      <c r="I334">
        <f>IFERROR(VLOOKUP(Table_socioeca8.sandag.org_abm2_spd[[#This Row],[hwycov_id]],[1]hwy_speed!$B$2:$G$1648,4,FALSE),0)</f>
        <v>56</v>
      </c>
      <c r="J334">
        <f>IFERROR(VLOOKUP(Table_socioeca8.sandag.org_abm2_spd[[#This Row],[hwycov_id]],[1]hwy_speed!$B$2:$G$1648,5,FALSE),0)</f>
        <v>53</v>
      </c>
      <c r="K334">
        <f>IFERROR(VLOOKUP(Table_socioeca8.sandag.org_abm2_spd[[#This Row],[hwycov_id]],[1]hwy_speed!$B$2:$G$1648,6,FALSE),0)</f>
        <v>58</v>
      </c>
      <c r="M334">
        <f>Table_socioeca8.sandag.org_abm2_spd[[#This Row],[scenario_id]]</f>
        <v>376</v>
      </c>
      <c r="N334" s="7">
        <v>26667</v>
      </c>
      <c r="O334">
        <f>VLOOKUP(Table_sql2014a8.sandag.org_ws_FreewaySpeed[[#This Row],[LinkID]],Table_socioeca8.sandag.org_abm2_spd[[hwycov_id]:[speed_ev]],2,FALSE)</f>
        <v>62</v>
      </c>
      <c r="P334">
        <f>VLOOKUP(Table_sql2014a8.sandag.org_ws_FreewaySpeed[[#This Row],[LinkID]],Table_socioeca8.sandag.org_abm2_spd[[hwycov_id]:[speed_ev]],3,FALSE)</f>
        <v>62</v>
      </c>
      <c r="Q334">
        <f>VLOOKUP(Table_sql2014a8.sandag.org_ws_FreewaySpeed[[#This Row],[LinkID]],Table_socioeca8.sandag.org_abm2_spd[[hwycov_id]:[speed_ev]],4,FALSE)</f>
        <v>62</v>
      </c>
      <c r="R334">
        <f>VLOOKUP(Table_sql2014a8.sandag.org_ws_FreewaySpeed[[#This Row],[LinkID]],Table_socioeca8.sandag.org_abm2_spd[[hwycov_id]:[speed_ev]],5,FALSE)</f>
        <v>61</v>
      </c>
      <c r="S334">
        <f>VLOOKUP(Table_sql2014a8.sandag.org_ws_FreewaySpeed[[#This Row],[LinkID]],Table_socioeca8.sandag.org_abm2_spd[[hwycov_id]:[speed_ev]],6,FALSE)</f>
        <v>62</v>
      </c>
    </row>
    <row r="335" spans="5:19" x14ac:dyDescent="0.25">
      <c r="E335">
        <f t="shared" si="5"/>
        <v>376</v>
      </c>
      <c r="F335">
        <v>8832</v>
      </c>
      <c r="G335">
        <f>IFERROR(VLOOKUP(Table_socioeca8.sandag.org_abm2_spd[[#This Row],[hwycov_id]],[1]hwy_speed!$B$2:$G$1648,2,FALSE),0)</f>
        <v>58</v>
      </c>
      <c r="H335">
        <f>IFERROR(VLOOKUP(Table_socioeca8.sandag.org_abm2_spd[[#This Row],[hwycov_id]],[1]hwy_speed!$B$2:$G$1648,3,FALSE),0)</f>
        <v>53</v>
      </c>
      <c r="I335">
        <f>IFERROR(VLOOKUP(Table_socioeca8.sandag.org_abm2_spd[[#This Row],[hwycov_id]],[1]hwy_speed!$B$2:$G$1648,4,FALSE),0)</f>
        <v>55</v>
      </c>
      <c r="J335">
        <f>IFERROR(VLOOKUP(Table_socioeca8.sandag.org_abm2_spd[[#This Row],[hwycov_id]],[1]hwy_speed!$B$2:$G$1648,5,FALSE),0)</f>
        <v>53</v>
      </c>
      <c r="K335">
        <f>IFERROR(VLOOKUP(Table_socioeca8.sandag.org_abm2_spd[[#This Row],[hwycov_id]],[1]hwy_speed!$B$2:$G$1648,6,FALSE),0)</f>
        <v>58</v>
      </c>
      <c r="M335">
        <f>Table_socioeca8.sandag.org_abm2_spd[[#This Row],[scenario_id]]</f>
        <v>376</v>
      </c>
      <c r="N335" s="7">
        <v>26707</v>
      </c>
      <c r="O335">
        <f>VLOOKUP(Table_sql2014a8.sandag.org_ws_FreewaySpeed[[#This Row],[LinkID]],Table_socioeca8.sandag.org_abm2_spd[[hwycov_id]:[speed_ev]],2,FALSE)</f>
        <v>60</v>
      </c>
      <c r="P335">
        <f>VLOOKUP(Table_sql2014a8.sandag.org_ws_FreewaySpeed[[#This Row],[LinkID]],Table_socioeca8.sandag.org_abm2_spd[[hwycov_id]:[speed_ev]],3,FALSE)</f>
        <v>51</v>
      </c>
      <c r="Q335">
        <f>VLOOKUP(Table_sql2014a8.sandag.org_ws_FreewaySpeed[[#This Row],[LinkID]],Table_socioeca8.sandag.org_abm2_spd[[hwycov_id]:[speed_ev]],4,FALSE)</f>
        <v>59</v>
      </c>
      <c r="R335">
        <f>VLOOKUP(Table_sql2014a8.sandag.org_ws_FreewaySpeed[[#This Row],[LinkID]],Table_socioeca8.sandag.org_abm2_spd[[hwycov_id]:[speed_ev]],5,FALSE)</f>
        <v>55</v>
      </c>
      <c r="S335">
        <f>VLOOKUP(Table_sql2014a8.sandag.org_ws_FreewaySpeed[[#This Row],[LinkID]],Table_socioeca8.sandag.org_abm2_spd[[hwycov_id]:[speed_ev]],6,FALSE)</f>
        <v>60</v>
      </c>
    </row>
    <row r="336" spans="5:19" x14ac:dyDescent="0.25">
      <c r="E336">
        <f t="shared" si="5"/>
        <v>376</v>
      </c>
      <c r="F336">
        <v>8833</v>
      </c>
      <c r="G336">
        <f>IFERROR(VLOOKUP(Table_socioeca8.sandag.org_abm2_spd[[#This Row],[hwycov_id]],[1]hwy_speed!$B$2:$G$1648,2,FALSE),0)</f>
        <v>58</v>
      </c>
      <c r="H336">
        <f>IFERROR(VLOOKUP(Table_socioeca8.sandag.org_abm2_spd[[#This Row],[hwycov_id]],[1]hwy_speed!$B$2:$G$1648,3,FALSE),0)</f>
        <v>48</v>
      </c>
      <c r="I336">
        <f>IFERROR(VLOOKUP(Table_socioeca8.sandag.org_abm2_spd[[#This Row],[hwycov_id]],[1]hwy_speed!$B$2:$G$1648,4,FALSE),0)</f>
        <v>51</v>
      </c>
      <c r="J336">
        <f>IFERROR(VLOOKUP(Table_socioeca8.sandag.org_abm2_spd[[#This Row],[hwycov_id]],[1]hwy_speed!$B$2:$G$1648,5,FALSE),0)</f>
        <v>55</v>
      </c>
      <c r="K336">
        <f>IFERROR(VLOOKUP(Table_socioeca8.sandag.org_abm2_spd[[#This Row],[hwycov_id]],[1]hwy_speed!$B$2:$G$1648,6,FALSE),0)</f>
        <v>58</v>
      </c>
      <c r="M336">
        <f>Table_socioeca8.sandag.org_abm2_spd[[#This Row],[scenario_id]]</f>
        <v>376</v>
      </c>
      <c r="N336" s="7">
        <v>26722</v>
      </c>
      <c r="O336">
        <f>VLOOKUP(Table_sql2014a8.sandag.org_ws_FreewaySpeed[[#This Row],[LinkID]],Table_socioeca8.sandag.org_abm2_spd[[hwycov_id]:[speed_ev]],2,FALSE)</f>
        <v>62</v>
      </c>
      <c r="P336">
        <f>VLOOKUP(Table_sql2014a8.sandag.org_ws_FreewaySpeed[[#This Row],[LinkID]],Table_socioeca8.sandag.org_abm2_spd[[hwycov_id]:[speed_ev]],3,FALSE)</f>
        <v>42</v>
      </c>
      <c r="Q336">
        <f>VLOOKUP(Table_sql2014a8.sandag.org_ws_FreewaySpeed[[#This Row],[LinkID]],Table_socioeca8.sandag.org_abm2_spd[[hwycov_id]:[speed_ev]],4,FALSE)</f>
        <v>55</v>
      </c>
      <c r="R336">
        <f>VLOOKUP(Table_sql2014a8.sandag.org_ws_FreewaySpeed[[#This Row],[LinkID]],Table_socioeca8.sandag.org_abm2_spd[[hwycov_id]:[speed_ev]],5,FALSE)</f>
        <v>49</v>
      </c>
      <c r="S336">
        <f>VLOOKUP(Table_sql2014a8.sandag.org_ws_FreewaySpeed[[#This Row],[LinkID]],Table_socioeca8.sandag.org_abm2_spd[[hwycov_id]:[speed_ev]],6,FALSE)</f>
        <v>62</v>
      </c>
    </row>
    <row r="337" spans="5:19" x14ac:dyDescent="0.25">
      <c r="E337">
        <f t="shared" si="5"/>
        <v>376</v>
      </c>
      <c r="F337">
        <v>8834</v>
      </c>
      <c r="G337">
        <f>IFERROR(VLOOKUP(Table_socioeca8.sandag.org_abm2_spd[[#This Row],[hwycov_id]],[1]hwy_speed!$B$2:$G$1648,2,FALSE),0)</f>
        <v>58</v>
      </c>
      <c r="H337">
        <f>IFERROR(VLOOKUP(Table_socioeca8.sandag.org_abm2_spd[[#This Row],[hwycov_id]],[1]hwy_speed!$B$2:$G$1648,3,FALSE),0)</f>
        <v>55</v>
      </c>
      <c r="I337">
        <f>IFERROR(VLOOKUP(Table_socioeca8.sandag.org_abm2_spd[[#This Row],[hwycov_id]],[1]hwy_speed!$B$2:$G$1648,4,FALSE),0)</f>
        <v>57</v>
      </c>
      <c r="J337">
        <f>IFERROR(VLOOKUP(Table_socioeca8.sandag.org_abm2_spd[[#This Row],[hwycov_id]],[1]hwy_speed!$B$2:$G$1648,5,FALSE),0)</f>
        <v>56</v>
      </c>
      <c r="K337">
        <f>IFERROR(VLOOKUP(Table_socioeca8.sandag.org_abm2_spd[[#This Row],[hwycov_id]],[1]hwy_speed!$B$2:$G$1648,6,FALSE),0)</f>
        <v>58</v>
      </c>
      <c r="M337">
        <f>Table_socioeca8.sandag.org_abm2_spd[[#This Row],[scenario_id]]</f>
        <v>376</v>
      </c>
      <c r="N337" s="7">
        <v>26788</v>
      </c>
      <c r="O337">
        <f>VLOOKUP(Table_sql2014a8.sandag.org_ws_FreewaySpeed[[#This Row],[LinkID]],Table_socioeca8.sandag.org_abm2_spd[[hwycov_id]:[speed_ev]],2,FALSE)</f>
        <v>53</v>
      </c>
      <c r="P337">
        <f>VLOOKUP(Table_sql2014a8.sandag.org_ws_FreewaySpeed[[#This Row],[LinkID]],Table_socioeca8.sandag.org_abm2_spd[[hwycov_id]:[speed_ev]],3,FALSE)</f>
        <v>48</v>
      </c>
      <c r="Q337">
        <f>VLOOKUP(Table_sql2014a8.sandag.org_ws_FreewaySpeed[[#This Row],[LinkID]],Table_socioeca8.sandag.org_abm2_spd[[hwycov_id]:[speed_ev]],4,FALSE)</f>
        <v>52</v>
      </c>
      <c r="R337">
        <f>VLOOKUP(Table_sql2014a8.sandag.org_ws_FreewaySpeed[[#This Row],[LinkID]],Table_socioeca8.sandag.org_abm2_spd[[hwycov_id]:[speed_ev]],5,FALSE)</f>
        <v>50</v>
      </c>
      <c r="S337">
        <f>VLOOKUP(Table_sql2014a8.sandag.org_ws_FreewaySpeed[[#This Row],[LinkID]],Table_socioeca8.sandag.org_abm2_spd[[hwycov_id]:[speed_ev]],6,FALSE)</f>
        <v>53</v>
      </c>
    </row>
    <row r="338" spans="5:19" x14ac:dyDescent="0.25">
      <c r="E338">
        <f t="shared" si="5"/>
        <v>376</v>
      </c>
      <c r="F338">
        <v>8835</v>
      </c>
      <c r="G338">
        <f>IFERROR(VLOOKUP(Table_socioeca8.sandag.org_abm2_spd[[#This Row],[hwycov_id]],[1]hwy_speed!$B$2:$G$1648,2,FALSE),0)</f>
        <v>58</v>
      </c>
      <c r="H338">
        <f>IFERROR(VLOOKUP(Table_socioeca8.sandag.org_abm2_spd[[#This Row],[hwycov_id]],[1]hwy_speed!$B$2:$G$1648,3,FALSE),0)</f>
        <v>48</v>
      </c>
      <c r="I338">
        <f>IFERROR(VLOOKUP(Table_socioeca8.sandag.org_abm2_spd[[#This Row],[hwycov_id]],[1]hwy_speed!$B$2:$G$1648,4,FALSE),0)</f>
        <v>46</v>
      </c>
      <c r="J338">
        <f>IFERROR(VLOOKUP(Table_socioeca8.sandag.org_abm2_spd[[#This Row],[hwycov_id]],[1]hwy_speed!$B$2:$G$1648,5,FALSE),0)</f>
        <v>45</v>
      </c>
      <c r="K338">
        <f>IFERROR(VLOOKUP(Table_socioeca8.sandag.org_abm2_spd[[#This Row],[hwycov_id]],[1]hwy_speed!$B$2:$G$1648,6,FALSE),0)</f>
        <v>58</v>
      </c>
      <c r="M338">
        <f>Table_socioeca8.sandag.org_abm2_spd[[#This Row],[scenario_id]]</f>
        <v>376</v>
      </c>
      <c r="N338" s="7">
        <v>26791</v>
      </c>
      <c r="O338">
        <f>VLOOKUP(Table_sql2014a8.sandag.org_ws_FreewaySpeed[[#This Row],[LinkID]],Table_socioeca8.sandag.org_abm2_spd[[hwycov_id]:[speed_ev]],2,FALSE)</f>
        <v>53</v>
      </c>
      <c r="P338">
        <f>VLOOKUP(Table_sql2014a8.sandag.org_ws_FreewaySpeed[[#This Row],[LinkID]],Table_socioeca8.sandag.org_abm2_spd[[hwycov_id]:[speed_ev]],3,FALSE)</f>
        <v>44</v>
      </c>
      <c r="Q338">
        <f>VLOOKUP(Table_sql2014a8.sandag.org_ws_FreewaySpeed[[#This Row],[LinkID]],Table_socioeca8.sandag.org_abm2_spd[[hwycov_id]:[speed_ev]],4,FALSE)</f>
        <v>52</v>
      </c>
      <c r="R338">
        <f>VLOOKUP(Table_sql2014a8.sandag.org_ws_FreewaySpeed[[#This Row],[LinkID]],Table_socioeca8.sandag.org_abm2_spd[[hwycov_id]:[speed_ev]],5,FALSE)</f>
        <v>49</v>
      </c>
      <c r="S338">
        <f>VLOOKUP(Table_sql2014a8.sandag.org_ws_FreewaySpeed[[#This Row],[LinkID]],Table_socioeca8.sandag.org_abm2_spd[[hwycov_id]:[speed_ev]],6,FALSE)</f>
        <v>53</v>
      </c>
    </row>
    <row r="339" spans="5:19" x14ac:dyDescent="0.25">
      <c r="E339">
        <f t="shared" si="5"/>
        <v>376</v>
      </c>
      <c r="F339">
        <v>8836</v>
      </c>
      <c r="G339">
        <f>IFERROR(VLOOKUP(Table_socioeca8.sandag.org_abm2_spd[[#This Row],[hwycov_id]],[1]hwy_speed!$B$2:$G$1648,2,FALSE),0)</f>
        <v>58</v>
      </c>
      <c r="H339">
        <f>IFERROR(VLOOKUP(Table_socioeca8.sandag.org_abm2_spd[[#This Row],[hwycov_id]],[1]hwy_speed!$B$2:$G$1648,3,FALSE),0)</f>
        <v>42</v>
      </c>
      <c r="I339">
        <f>IFERROR(VLOOKUP(Table_socioeca8.sandag.org_abm2_spd[[#This Row],[hwycov_id]],[1]hwy_speed!$B$2:$G$1648,4,FALSE),0)</f>
        <v>46</v>
      </c>
      <c r="J339">
        <f>IFERROR(VLOOKUP(Table_socioeca8.sandag.org_abm2_spd[[#This Row],[hwycov_id]],[1]hwy_speed!$B$2:$G$1648,5,FALSE),0)</f>
        <v>53</v>
      </c>
      <c r="K339">
        <f>IFERROR(VLOOKUP(Table_socioeca8.sandag.org_abm2_spd[[#This Row],[hwycov_id]],[1]hwy_speed!$B$2:$G$1648,6,FALSE),0)</f>
        <v>58</v>
      </c>
      <c r="M339">
        <f>Table_socioeca8.sandag.org_abm2_spd[[#This Row],[scenario_id]]</f>
        <v>376</v>
      </c>
      <c r="N339" s="7">
        <v>26870</v>
      </c>
      <c r="O339">
        <f>VLOOKUP(Table_sql2014a8.sandag.org_ws_FreewaySpeed[[#This Row],[LinkID]],Table_socioeca8.sandag.org_abm2_spd[[hwycov_id]:[speed_ev]],2,FALSE)</f>
        <v>58</v>
      </c>
      <c r="P339">
        <f>VLOOKUP(Table_sql2014a8.sandag.org_ws_FreewaySpeed[[#This Row],[LinkID]],Table_socioeca8.sandag.org_abm2_spd[[hwycov_id]:[speed_ev]],3,FALSE)</f>
        <v>40</v>
      </c>
      <c r="Q339">
        <f>VLOOKUP(Table_sql2014a8.sandag.org_ws_FreewaySpeed[[#This Row],[LinkID]],Table_socioeca8.sandag.org_abm2_spd[[hwycov_id]:[speed_ev]],4,FALSE)</f>
        <v>27</v>
      </c>
      <c r="R339">
        <f>VLOOKUP(Table_sql2014a8.sandag.org_ws_FreewaySpeed[[#This Row],[LinkID]],Table_socioeca8.sandag.org_abm2_spd[[hwycov_id]:[speed_ev]],5,FALSE)</f>
        <v>22</v>
      </c>
      <c r="S339">
        <f>VLOOKUP(Table_sql2014a8.sandag.org_ws_FreewaySpeed[[#This Row],[LinkID]],Table_socioeca8.sandag.org_abm2_spd[[hwycov_id]:[speed_ev]],6,FALSE)</f>
        <v>58</v>
      </c>
    </row>
    <row r="340" spans="5:19" x14ac:dyDescent="0.25">
      <c r="E340">
        <f t="shared" si="5"/>
        <v>376</v>
      </c>
      <c r="F340">
        <v>8837</v>
      </c>
      <c r="G340">
        <f>IFERROR(VLOOKUP(Table_socioeca8.sandag.org_abm2_spd[[#This Row],[hwycov_id]],[1]hwy_speed!$B$2:$G$1648,2,FALSE),0)</f>
        <v>58</v>
      </c>
      <c r="H340">
        <f>IFERROR(VLOOKUP(Table_socioeca8.sandag.org_abm2_spd[[#This Row],[hwycov_id]],[1]hwy_speed!$B$2:$G$1648,3,FALSE),0)</f>
        <v>48</v>
      </c>
      <c r="I340">
        <f>IFERROR(VLOOKUP(Table_socioeca8.sandag.org_abm2_spd[[#This Row],[hwycov_id]],[1]hwy_speed!$B$2:$G$1648,4,FALSE),0)</f>
        <v>46</v>
      </c>
      <c r="J340">
        <f>IFERROR(VLOOKUP(Table_socioeca8.sandag.org_abm2_spd[[#This Row],[hwycov_id]],[1]hwy_speed!$B$2:$G$1648,5,FALSE),0)</f>
        <v>44</v>
      </c>
      <c r="K340">
        <f>IFERROR(VLOOKUP(Table_socioeca8.sandag.org_abm2_spd[[#This Row],[hwycov_id]],[1]hwy_speed!$B$2:$G$1648,6,FALSE),0)</f>
        <v>58</v>
      </c>
      <c r="M340">
        <f>Table_socioeca8.sandag.org_abm2_spd[[#This Row],[scenario_id]]</f>
        <v>376</v>
      </c>
      <c r="N340" s="7">
        <v>26879</v>
      </c>
      <c r="O340">
        <f>VLOOKUP(Table_sql2014a8.sandag.org_ws_FreewaySpeed[[#This Row],[LinkID]],Table_socioeca8.sandag.org_abm2_spd[[hwycov_id]:[speed_ev]],2,FALSE)</f>
        <v>56</v>
      </c>
      <c r="P340">
        <f>VLOOKUP(Table_sql2014a8.sandag.org_ws_FreewaySpeed[[#This Row],[LinkID]],Table_socioeca8.sandag.org_abm2_spd[[hwycov_id]:[speed_ev]],3,FALSE)</f>
        <v>25</v>
      </c>
      <c r="Q340">
        <f>VLOOKUP(Table_sql2014a8.sandag.org_ws_FreewaySpeed[[#This Row],[LinkID]],Table_socioeca8.sandag.org_abm2_spd[[hwycov_id]:[speed_ev]],4,FALSE)</f>
        <v>48</v>
      </c>
      <c r="R340">
        <f>VLOOKUP(Table_sql2014a8.sandag.org_ws_FreewaySpeed[[#This Row],[LinkID]],Table_socioeca8.sandag.org_abm2_spd[[hwycov_id]:[speed_ev]],5,FALSE)</f>
        <v>48</v>
      </c>
      <c r="S340">
        <f>VLOOKUP(Table_sql2014a8.sandag.org_ws_FreewaySpeed[[#This Row],[LinkID]],Table_socioeca8.sandag.org_abm2_spd[[hwycov_id]:[speed_ev]],6,FALSE)</f>
        <v>58</v>
      </c>
    </row>
    <row r="341" spans="5:19" x14ac:dyDescent="0.25">
      <c r="E341">
        <f t="shared" si="5"/>
        <v>376</v>
      </c>
      <c r="F341">
        <v>8838</v>
      </c>
      <c r="G341">
        <f>IFERROR(VLOOKUP(Table_socioeca8.sandag.org_abm2_spd[[#This Row],[hwycov_id]],[1]hwy_speed!$B$2:$G$1648,2,FALSE),0)</f>
        <v>58</v>
      </c>
      <c r="H341">
        <f>IFERROR(VLOOKUP(Table_socioeca8.sandag.org_abm2_spd[[#This Row],[hwycov_id]],[1]hwy_speed!$B$2:$G$1648,3,FALSE),0)</f>
        <v>38</v>
      </c>
      <c r="I341">
        <f>IFERROR(VLOOKUP(Table_socioeca8.sandag.org_abm2_spd[[#This Row],[hwycov_id]],[1]hwy_speed!$B$2:$G$1648,4,FALSE),0)</f>
        <v>46</v>
      </c>
      <c r="J341">
        <f>IFERROR(VLOOKUP(Table_socioeca8.sandag.org_abm2_spd[[#This Row],[hwycov_id]],[1]hwy_speed!$B$2:$G$1648,5,FALSE),0)</f>
        <v>53</v>
      </c>
      <c r="K341">
        <f>IFERROR(VLOOKUP(Table_socioeca8.sandag.org_abm2_spd[[#This Row],[hwycov_id]],[1]hwy_speed!$B$2:$G$1648,6,FALSE),0)</f>
        <v>58</v>
      </c>
      <c r="M341">
        <f>Table_socioeca8.sandag.org_abm2_spd[[#This Row],[scenario_id]]</f>
        <v>376</v>
      </c>
      <c r="N341" s="7">
        <v>27015</v>
      </c>
      <c r="O341">
        <f>VLOOKUP(Table_sql2014a8.sandag.org_ws_FreewaySpeed[[#This Row],[LinkID]],Table_socioeca8.sandag.org_abm2_spd[[hwycov_id]:[speed_ev]],2,FALSE)</f>
        <v>58</v>
      </c>
      <c r="P341">
        <f>VLOOKUP(Table_sql2014a8.sandag.org_ws_FreewaySpeed[[#This Row],[LinkID]],Table_socioeca8.sandag.org_abm2_spd[[hwycov_id]:[speed_ev]],3,FALSE)</f>
        <v>58</v>
      </c>
      <c r="Q341">
        <f>VLOOKUP(Table_sql2014a8.sandag.org_ws_FreewaySpeed[[#This Row],[LinkID]],Table_socioeca8.sandag.org_abm2_spd[[hwycov_id]:[speed_ev]],4,FALSE)</f>
        <v>58</v>
      </c>
      <c r="R341">
        <f>VLOOKUP(Table_sql2014a8.sandag.org_ws_FreewaySpeed[[#This Row],[LinkID]],Table_socioeca8.sandag.org_abm2_spd[[hwycov_id]:[speed_ev]],5,FALSE)</f>
        <v>58</v>
      </c>
      <c r="S341">
        <f>VLOOKUP(Table_sql2014a8.sandag.org_ws_FreewaySpeed[[#This Row],[LinkID]],Table_socioeca8.sandag.org_abm2_spd[[hwycov_id]:[speed_ev]],6,FALSE)</f>
        <v>58</v>
      </c>
    </row>
    <row r="342" spans="5:19" x14ac:dyDescent="0.25">
      <c r="E342">
        <f t="shared" si="5"/>
        <v>376</v>
      </c>
      <c r="F342">
        <v>8839</v>
      </c>
      <c r="G342">
        <f>IFERROR(VLOOKUP(Table_socioeca8.sandag.org_abm2_spd[[#This Row],[hwycov_id]],[1]hwy_speed!$B$2:$G$1648,2,FALSE),0)</f>
        <v>58</v>
      </c>
      <c r="H342">
        <f>IFERROR(VLOOKUP(Table_socioeca8.sandag.org_abm2_spd[[#This Row],[hwycov_id]],[1]hwy_speed!$B$2:$G$1648,3,FALSE),0)</f>
        <v>53</v>
      </c>
      <c r="I342">
        <f>IFERROR(VLOOKUP(Table_socioeca8.sandag.org_abm2_spd[[#This Row],[hwycov_id]],[1]hwy_speed!$B$2:$G$1648,4,FALSE),0)</f>
        <v>52</v>
      </c>
      <c r="J342">
        <f>IFERROR(VLOOKUP(Table_socioeca8.sandag.org_abm2_spd[[#This Row],[hwycov_id]],[1]hwy_speed!$B$2:$G$1648,5,FALSE),0)</f>
        <v>48</v>
      </c>
      <c r="K342">
        <f>IFERROR(VLOOKUP(Table_socioeca8.sandag.org_abm2_spd[[#This Row],[hwycov_id]],[1]hwy_speed!$B$2:$G$1648,6,FALSE),0)</f>
        <v>58</v>
      </c>
      <c r="M342">
        <f>Table_socioeca8.sandag.org_abm2_spd[[#This Row],[scenario_id]]</f>
        <v>376</v>
      </c>
      <c r="N342" s="7">
        <v>27154</v>
      </c>
      <c r="O342">
        <f>VLOOKUP(Table_sql2014a8.sandag.org_ws_FreewaySpeed[[#This Row],[LinkID]],Table_socioeca8.sandag.org_abm2_spd[[hwycov_id]:[speed_ev]],2,FALSE)</f>
        <v>58</v>
      </c>
      <c r="P342">
        <f>VLOOKUP(Table_sql2014a8.sandag.org_ws_FreewaySpeed[[#This Row],[LinkID]],Table_socioeca8.sandag.org_abm2_spd[[hwycov_id]:[speed_ev]],3,FALSE)</f>
        <v>58</v>
      </c>
      <c r="Q342">
        <f>VLOOKUP(Table_sql2014a8.sandag.org_ws_FreewaySpeed[[#This Row],[LinkID]],Table_socioeca8.sandag.org_abm2_spd[[hwycov_id]:[speed_ev]],4,FALSE)</f>
        <v>58</v>
      </c>
      <c r="R342">
        <f>VLOOKUP(Table_sql2014a8.sandag.org_ws_FreewaySpeed[[#This Row],[LinkID]],Table_socioeca8.sandag.org_abm2_spd[[hwycov_id]:[speed_ev]],5,FALSE)</f>
        <v>58</v>
      </c>
      <c r="S342">
        <f>VLOOKUP(Table_sql2014a8.sandag.org_ws_FreewaySpeed[[#This Row],[LinkID]],Table_socioeca8.sandag.org_abm2_spd[[hwycov_id]:[speed_ev]],6,FALSE)</f>
        <v>58</v>
      </c>
    </row>
    <row r="343" spans="5:19" x14ac:dyDescent="0.25">
      <c r="E343">
        <f t="shared" si="5"/>
        <v>376</v>
      </c>
      <c r="F343">
        <v>8840</v>
      </c>
      <c r="G343">
        <f>IFERROR(VLOOKUP(Table_socioeca8.sandag.org_abm2_spd[[#This Row],[hwycov_id]],[1]hwy_speed!$B$2:$G$1648,2,FALSE),0)</f>
        <v>58</v>
      </c>
      <c r="H343">
        <f>IFERROR(VLOOKUP(Table_socioeca8.sandag.org_abm2_spd[[#This Row],[hwycov_id]],[1]hwy_speed!$B$2:$G$1648,3,FALSE),0)</f>
        <v>43</v>
      </c>
      <c r="I343">
        <f>IFERROR(VLOOKUP(Table_socioeca8.sandag.org_abm2_spd[[#This Row],[hwycov_id]],[1]hwy_speed!$B$2:$G$1648,4,FALSE),0)</f>
        <v>53</v>
      </c>
      <c r="J343">
        <f>IFERROR(VLOOKUP(Table_socioeca8.sandag.org_abm2_spd[[#This Row],[hwycov_id]],[1]hwy_speed!$B$2:$G$1648,5,FALSE),0)</f>
        <v>55</v>
      </c>
      <c r="K343">
        <f>IFERROR(VLOOKUP(Table_socioeca8.sandag.org_abm2_spd[[#This Row],[hwycov_id]],[1]hwy_speed!$B$2:$G$1648,6,FALSE),0)</f>
        <v>58</v>
      </c>
      <c r="M343">
        <f>Table_socioeca8.sandag.org_abm2_spd[[#This Row],[scenario_id]]</f>
        <v>376</v>
      </c>
      <c r="N343" s="7">
        <v>27157</v>
      </c>
      <c r="O343">
        <f>VLOOKUP(Table_sql2014a8.sandag.org_ws_FreewaySpeed[[#This Row],[LinkID]],Table_socioeca8.sandag.org_abm2_spd[[hwycov_id]:[speed_ev]],2,FALSE)</f>
        <v>39</v>
      </c>
      <c r="P343">
        <f>VLOOKUP(Table_sql2014a8.sandag.org_ws_FreewaySpeed[[#This Row],[LinkID]],Table_socioeca8.sandag.org_abm2_spd[[hwycov_id]:[speed_ev]],3,FALSE)</f>
        <v>39</v>
      </c>
      <c r="Q343">
        <f>VLOOKUP(Table_sql2014a8.sandag.org_ws_FreewaySpeed[[#This Row],[LinkID]],Table_socioeca8.sandag.org_abm2_spd[[hwycov_id]:[speed_ev]],4,FALSE)</f>
        <v>39</v>
      </c>
      <c r="R343">
        <f>VLOOKUP(Table_sql2014a8.sandag.org_ws_FreewaySpeed[[#This Row],[LinkID]],Table_socioeca8.sandag.org_abm2_spd[[hwycov_id]:[speed_ev]],5,FALSE)</f>
        <v>39</v>
      </c>
      <c r="S343">
        <f>VLOOKUP(Table_sql2014a8.sandag.org_ws_FreewaySpeed[[#This Row],[LinkID]],Table_socioeca8.sandag.org_abm2_spd[[hwycov_id]:[speed_ev]],6,FALSE)</f>
        <v>39</v>
      </c>
    </row>
    <row r="344" spans="5:19" x14ac:dyDescent="0.25">
      <c r="E344">
        <f t="shared" si="5"/>
        <v>376</v>
      </c>
      <c r="F344">
        <v>8841</v>
      </c>
      <c r="G344">
        <f>IFERROR(VLOOKUP(Table_socioeca8.sandag.org_abm2_spd[[#This Row],[hwycov_id]],[1]hwy_speed!$B$2:$G$1648,2,FALSE),0)</f>
        <v>58</v>
      </c>
      <c r="H344">
        <f>IFERROR(VLOOKUP(Table_socioeca8.sandag.org_abm2_spd[[#This Row],[hwycov_id]],[1]hwy_speed!$B$2:$G$1648,3,FALSE),0)</f>
        <v>36</v>
      </c>
      <c r="I344">
        <f>IFERROR(VLOOKUP(Table_socioeca8.sandag.org_abm2_spd[[#This Row],[hwycov_id]],[1]hwy_speed!$B$2:$G$1648,4,FALSE),0)</f>
        <v>40</v>
      </c>
      <c r="J344">
        <f>IFERROR(VLOOKUP(Table_socioeca8.sandag.org_abm2_spd[[#This Row],[hwycov_id]],[1]hwy_speed!$B$2:$G$1648,5,FALSE),0)</f>
        <v>49</v>
      </c>
      <c r="K344">
        <f>IFERROR(VLOOKUP(Table_socioeca8.sandag.org_abm2_spd[[#This Row],[hwycov_id]],[1]hwy_speed!$B$2:$G$1648,6,FALSE),0)</f>
        <v>58</v>
      </c>
      <c r="M344">
        <f>Table_socioeca8.sandag.org_abm2_spd[[#This Row],[scenario_id]]</f>
        <v>376</v>
      </c>
      <c r="N344" s="7">
        <v>27167</v>
      </c>
      <c r="O344">
        <f>VLOOKUP(Table_sql2014a8.sandag.org_ws_FreewaySpeed[[#This Row],[LinkID]],Table_socioeca8.sandag.org_abm2_spd[[hwycov_id]:[speed_ev]],2,FALSE)</f>
        <v>62</v>
      </c>
      <c r="P344">
        <f>VLOOKUP(Table_sql2014a8.sandag.org_ws_FreewaySpeed[[#This Row],[LinkID]],Table_socioeca8.sandag.org_abm2_spd[[hwycov_id]:[speed_ev]],3,FALSE)</f>
        <v>59</v>
      </c>
      <c r="Q344">
        <f>VLOOKUP(Table_sql2014a8.sandag.org_ws_FreewaySpeed[[#This Row],[LinkID]],Table_socioeca8.sandag.org_abm2_spd[[hwycov_id]:[speed_ev]],4,FALSE)</f>
        <v>62</v>
      </c>
      <c r="R344">
        <f>VLOOKUP(Table_sql2014a8.sandag.org_ws_FreewaySpeed[[#This Row],[LinkID]],Table_socioeca8.sandag.org_abm2_spd[[hwycov_id]:[speed_ev]],5,FALSE)</f>
        <v>62</v>
      </c>
      <c r="S344">
        <f>VLOOKUP(Table_sql2014a8.sandag.org_ws_FreewaySpeed[[#This Row],[LinkID]],Table_socioeca8.sandag.org_abm2_spd[[hwycov_id]:[speed_ev]],6,FALSE)</f>
        <v>62</v>
      </c>
    </row>
    <row r="345" spans="5:19" x14ac:dyDescent="0.25">
      <c r="E345">
        <f t="shared" si="5"/>
        <v>376</v>
      </c>
      <c r="F345">
        <v>8842</v>
      </c>
      <c r="G345">
        <f>IFERROR(VLOOKUP(Table_socioeca8.sandag.org_abm2_spd[[#This Row],[hwycov_id]],[1]hwy_speed!$B$2:$G$1648,2,FALSE),0)</f>
        <v>58</v>
      </c>
      <c r="H345">
        <f>IFERROR(VLOOKUP(Table_socioeca8.sandag.org_abm2_spd[[#This Row],[hwycov_id]],[1]hwy_speed!$B$2:$G$1648,3,FALSE),0)</f>
        <v>37</v>
      </c>
      <c r="I345">
        <f>IFERROR(VLOOKUP(Table_socioeca8.sandag.org_abm2_spd[[#This Row],[hwycov_id]],[1]hwy_speed!$B$2:$G$1648,4,FALSE),0)</f>
        <v>45</v>
      </c>
      <c r="J345">
        <f>IFERROR(VLOOKUP(Table_socioeca8.sandag.org_abm2_spd[[#This Row],[hwycov_id]],[1]hwy_speed!$B$2:$G$1648,5,FALSE),0)</f>
        <v>43</v>
      </c>
      <c r="K345">
        <f>IFERROR(VLOOKUP(Table_socioeca8.sandag.org_abm2_spd[[#This Row],[hwycov_id]],[1]hwy_speed!$B$2:$G$1648,6,FALSE),0)</f>
        <v>58</v>
      </c>
      <c r="M345">
        <f>Table_socioeca8.sandag.org_abm2_spd[[#This Row],[scenario_id]]</f>
        <v>376</v>
      </c>
      <c r="N345" s="7">
        <v>27168</v>
      </c>
      <c r="O345">
        <f>VLOOKUP(Table_sql2014a8.sandag.org_ws_FreewaySpeed[[#This Row],[LinkID]],Table_socioeca8.sandag.org_abm2_spd[[hwycov_id]:[speed_ev]],2,FALSE)</f>
        <v>58</v>
      </c>
      <c r="P345">
        <f>VLOOKUP(Table_sql2014a8.sandag.org_ws_FreewaySpeed[[#This Row],[LinkID]],Table_socioeca8.sandag.org_abm2_spd[[hwycov_id]:[speed_ev]],3,FALSE)</f>
        <v>54</v>
      </c>
      <c r="Q345">
        <f>VLOOKUP(Table_sql2014a8.sandag.org_ws_FreewaySpeed[[#This Row],[LinkID]],Table_socioeca8.sandag.org_abm2_spd[[hwycov_id]:[speed_ev]],4,FALSE)</f>
        <v>57</v>
      </c>
      <c r="R345">
        <f>VLOOKUP(Table_sql2014a8.sandag.org_ws_FreewaySpeed[[#This Row],[LinkID]],Table_socioeca8.sandag.org_abm2_spd[[hwycov_id]:[speed_ev]],5,FALSE)</f>
        <v>58</v>
      </c>
      <c r="S345">
        <f>VLOOKUP(Table_sql2014a8.sandag.org_ws_FreewaySpeed[[#This Row],[LinkID]],Table_socioeca8.sandag.org_abm2_spd[[hwycov_id]:[speed_ev]],6,FALSE)</f>
        <v>58</v>
      </c>
    </row>
    <row r="346" spans="5:19" x14ac:dyDescent="0.25">
      <c r="E346">
        <f t="shared" si="5"/>
        <v>376</v>
      </c>
      <c r="F346">
        <v>8843</v>
      </c>
      <c r="G346">
        <f>IFERROR(VLOOKUP(Table_socioeca8.sandag.org_abm2_spd[[#This Row],[hwycov_id]],[1]hwy_speed!$B$2:$G$1648,2,FALSE),0)</f>
        <v>58</v>
      </c>
      <c r="H346">
        <f>IFERROR(VLOOKUP(Table_socioeca8.sandag.org_abm2_spd[[#This Row],[hwycov_id]],[1]hwy_speed!$B$2:$G$1648,3,FALSE),0)</f>
        <v>43</v>
      </c>
      <c r="I346">
        <f>IFERROR(VLOOKUP(Table_socioeca8.sandag.org_abm2_spd[[#This Row],[hwycov_id]],[1]hwy_speed!$B$2:$G$1648,4,FALSE),0)</f>
        <v>45</v>
      </c>
      <c r="J346">
        <f>IFERROR(VLOOKUP(Table_socioeca8.sandag.org_abm2_spd[[#This Row],[hwycov_id]],[1]hwy_speed!$B$2:$G$1648,5,FALSE),0)</f>
        <v>44</v>
      </c>
      <c r="K346">
        <f>IFERROR(VLOOKUP(Table_socioeca8.sandag.org_abm2_spd[[#This Row],[hwycov_id]],[1]hwy_speed!$B$2:$G$1648,6,FALSE),0)</f>
        <v>58</v>
      </c>
      <c r="M346">
        <f>Table_socioeca8.sandag.org_abm2_spd[[#This Row],[scenario_id]]</f>
        <v>376</v>
      </c>
      <c r="N346" s="7">
        <v>27169</v>
      </c>
      <c r="O346">
        <f>VLOOKUP(Table_sql2014a8.sandag.org_ws_FreewaySpeed[[#This Row],[LinkID]],Table_socioeca8.sandag.org_abm2_spd[[hwycov_id]:[speed_ev]],2,FALSE)</f>
        <v>62</v>
      </c>
      <c r="P346">
        <f>VLOOKUP(Table_sql2014a8.sandag.org_ws_FreewaySpeed[[#This Row],[LinkID]],Table_socioeca8.sandag.org_abm2_spd[[hwycov_id]:[speed_ev]],3,FALSE)</f>
        <v>61</v>
      </c>
      <c r="Q346">
        <f>VLOOKUP(Table_sql2014a8.sandag.org_ws_FreewaySpeed[[#This Row],[LinkID]],Table_socioeca8.sandag.org_abm2_spd[[hwycov_id]:[speed_ev]],4,FALSE)</f>
        <v>61</v>
      </c>
      <c r="R346">
        <f>VLOOKUP(Table_sql2014a8.sandag.org_ws_FreewaySpeed[[#This Row],[LinkID]],Table_socioeca8.sandag.org_abm2_spd[[hwycov_id]:[speed_ev]],5,FALSE)</f>
        <v>60</v>
      </c>
      <c r="S346">
        <f>VLOOKUP(Table_sql2014a8.sandag.org_ws_FreewaySpeed[[#This Row],[LinkID]],Table_socioeca8.sandag.org_abm2_spd[[hwycov_id]:[speed_ev]],6,FALSE)</f>
        <v>62</v>
      </c>
    </row>
    <row r="347" spans="5:19" x14ac:dyDescent="0.25">
      <c r="E347">
        <f t="shared" si="5"/>
        <v>376</v>
      </c>
      <c r="F347">
        <v>8844</v>
      </c>
      <c r="G347">
        <f>IFERROR(VLOOKUP(Table_socioeca8.sandag.org_abm2_spd[[#This Row],[hwycov_id]],[1]hwy_speed!$B$2:$G$1648,2,FALSE),0)</f>
        <v>58</v>
      </c>
      <c r="H347">
        <f>IFERROR(VLOOKUP(Table_socioeca8.sandag.org_abm2_spd[[#This Row],[hwycov_id]],[1]hwy_speed!$B$2:$G$1648,3,FALSE),0)</f>
        <v>45</v>
      </c>
      <c r="I347">
        <f>IFERROR(VLOOKUP(Table_socioeca8.sandag.org_abm2_spd[[#This Row],[hwycov_id]],[1]hwy_speed!$B$2:$G$1648,4,FALSE),0)</f>
        <v>50</v>
      </c>
      <c r="J347">
        <f>IFERROR(VLOOKUP(Table_socioeca8.sandag.org_abm2_spd[[#This Row],[hwycov_id]],[1]hwy_speed!$B$2:$G$1648,5,FALSE),0)</f>
        <v>48</v>
      </c>
      <c r="K347">
        <f>IFERROR(VLOOKUP(Table_socioeca8.sandag.org_abm2_spd[[#This Row],[hwycov_id]],[1]hwy_speed!$B$2:$G$1648,6,FALSE),0)</f>
        <v>58</v>
      </c>
      <c r="M347">
        <f>Table_socioeca8.sandag.org_abm2_spd[[#This Row],[scenario_id]]</f>
        <v>376</v>
      </c>
      <c r="N347" s="7">
        <v>27172</v>
      </c>
      <c r="O347">
        <f>VLOOKUP(Table_sql2014a8.sandag.org_ws_FreewaySpeed[[#This Row],[LinkID]],Table_socioeca8.sandag.org_abm2_spd[[hwycov_id]:[speed_ev]],2,FALSE)</f>
        <v>62</v>
      </c>
      <c r="P347">
        <f>VLOOKUP(Table_sql2014a8.sandag.org_ws_FreewaySpeed[[#This Row],[LinkID]],Table_socioeca8.sandag.org_abm2_spd[[hwycov_id]:[speed_ev]],3,FALSE)</f>
        <v>60</v>
      </c>
      <c r="Q347">
        <f>VLOOKUP(Table_sql2014a8.sandag.org_ws_FreewaySpeed[[#This Row],[LinkID]],Table_socioeca8.sandag.org_abm2_spd[[hwycov_id]:[speed_ev]],4,FALSE)</f>
        <v>62</v>
      </c>
      <c r="R347">
        <f>VLOOKUP(Table_sql2014a8.sandag.org_ws_FreewaySpeed[[#This Row],[LinkID]],Table_socioeca8.sandag.org_abm2_spd[[hwycov_id]:[speed_ev]],5,FALSE)</f>
        <v>62</v>
      </c>
      <c r="S347">
        <f>VLOOKUP(Table_sql2014a8.sandag.org_ws_FreewaySpeed[[#This Row],[LinkID]],Table_socioeca8.sandag.org_abm2_spd[[hwycov_id]:[speed_ev]],6,FALSE)</f>
        <v>62</v>
      </c>
    </row>
    <row r="348" spans="5:19" x14ac:dyDescent="0.25">
      <c r="E348">
        <f t="shared" si="5"/>
        <v>376</v>
      </c>
      <c r="F348">
        <v>8845</v>
      </c>
      <c r="G348">
        <f>IFERROR(VLOOKUP(Table_socioeca8.sandag.org_abm2_spd[[#This Row],[hwycov_id]],[1]hwy_speed!$B$2:$G$1648,2,FALSE),0)</f>
        <v>58</v>
      </c>
      <c r="H348">
        <f>IFERROR(VLOOKUP(Table_socioeca8.sandag.org_abm2_spd[[#This Row],[hwycov_id]],[1]hwy_speed!$B$2:$G$1648,3,FALSE),0)</f>
        <v>30</v>
      </c>
      <c r="I348">
        <f>IFERROR(VLOOKUP(Table_socioeca8.sandag.org_abm2_spd[[#This Row],[hwycov_id]],[1]hwy_speed!$B$2:$G$1648,4,FALSE),0)</f>
        <v>39</v>
      </c>
      <c r="J348">
        <f>IFERROR(VLOOKUP(Table_socioeca8.sandag.org_abm2_spd[[#This Row],[hwycov_id]],[1]hwy_speed!$B$2:$G$1648,5,FALSE),0)</f>
        <v>33</v>
      </c>
      <c r="K348">
        <f>IFERROR(VLOOKUP(Table_socioeca8.sandag.org_abm2_spd[[#This Row],[hwycov_id]],[1]hwy_speed!$B$2:$G$1648,6,FALSE),0)</f>
        <v>58</v>
      </c>
      <c r="M348">
        <f>Table_socioeca8.sandag.org_abm2_spd[[#This Row],[scenario_id]]</f>
        <v>376</v>
      </c>
      <c r="N348" s="7">
        <v>27173</v>
      </c>
      <c r="O348">
        <f>VLOOKUP(Table_sql2014a8.sandag.org_ws_FreewaySpeed[[#This Row],[LinkID]],Table_socioeca8.sandag.org_abm2_spd[[hwycov_id]:[speed_ev]],2,FALSE)</f>
        <v>62</v>
      </c>
      <c r="P348">
        <f>VLOOKUP(Table_sql2014a8.sandag.org_ws_FreewaySpeed[[#This Row],[LinkID]],Table_socioeca8.sandag.org_abm2_spd[[hwycov_id]:[speed_ev]],3,FALSE)</f>
        <v>60</v>
      </c>
      <c r="Q348">
        <f>VLOOKUP(Table_sql2014a8.sandag.org_ws_FreewaySpeed[[#This Row],[LinkID]],Table_socioeca8.sandag.org_abm2_spd[[hwycov_id]:[speed_ev]],4,FALSE)</f>
        <v>62</v>
      </c>
      <c r="R348">
        <f>VLOOKUP(Table_sql2014a8.sandag.org_ws_FreewaySpeed[[#This Row],[LinkID]],Table_socioeca8.sandag.org_abm2_spd[[hwycov_id]:[speed_ev]],5,FALSE)</f>
        <v>62</v>
      </c>
      <c r="S348">
        <f>VLOOKUP(Table_sql2014a8.sandag.org_ws_FreewaySpeed[[#This Row],[LinkID]],Table_socioeca8.sandag.org_abm2_spd[[hwycov_id]:[speed_ev]],6,FALSE)</f>
        <v>62</v>
      </c>
    </row>
    <row r="349" spans="5:19" x14ac:dyDescent="0.25">
      <c r="E349">
        <f t="shared" si="5"/>
        <v>376</v>
      </c>
      <c r="F349">
        <v>8846</v>
      </c>
      <c r="G349">
        <f>IFERROR(VLOOKUP(Table_socioeca8.sandag.org_abm2_spd[[#This Row],[hwycov_id]],[1]hwy_speed!$B$2:$G$1648,2,FALSE),0)</f>
        <v>58</v>
      </c>
      <c r="H349">
        <f>IFERROR(VLOOKUP(Table_socioeca8.sandag.org_abm2_spd[[#This Row],[hwycov_id]],[1]hwy_speed!$B$2:$G$1648,3,FALSE),0)</f>
        <v>47</v>
      </c>
      <c r="I349">
        <f>IFERROR(VLOOKUP(Table_socioeca8.sandag.org_abm2_spd[[#This Row],[hwycov_id]],[1]hwy_speed!$B$2:$G$1648,4,FALSE),0)</f>
        <v>46</v>
      </c>
      <c r="J349">
        <f>IFERROR(VLOOKUP(Table_socioeca8.sandag.org_abm2_spd[[#This Row],[hwycov_id]],[1]hwy_speed!$B$2:$G$1648,5,FALSE),0)</f>
        <v>49</v>
      </c>
      <c r="K349">
        <f>IFERROR(VLOOKUP(Table_socioeca8.sandag.org_abm2_spd[[#This Row],[hwycov_id]],[1]hwy_speed!$B$2:$G$1648,6,FALSE),0)</f>
        <v>58</v>
      </c>
      <c r="M349">
        <f>Table_socioeca8.sandag.org_abm2_spd[[#This Row],[scenario_id]]</f>
        <v>376</v>
      </c>
      <c r="N349" s="7">
        <v>27179</v>
      </c>
      <c r="O349">
        <f>VLOOKUP(Table_sql2014a8.sandag.org_ws_FreewaySpeed[[#This Row],[LinkID]],Table_socioeca8.sandag.org_abm2_spd[[hwycov_id]:[speed_ev]],2,FALSE)</f>
        <v>62</v>
      </c>
      <c r="P349">
        <f>VLOOKUP(Table_sql2014a8.sandag.org_ws_FreewaySpeed[[#This Row],[LinkID]],Table_socioeca8.sandag.org_abm2_spd[[hwycov_id]:[speed_ev]],3,FALSE)</f>
        <v>61</v>
      </c>
      <c r="Q349">
        <f>VLOOKUP(Table_sql2014a8.sandag.org_ws_FreewaySpeed[[#This Row],[LinkID]],Table_socioeca8.sandag.org_abm2_spd[[hwycov_id]:[speed_ev]],4,FALSE)</f>
        <v>61</v>
      </c>
      <c r="R349">
        <f>VLOOKUP(Table_sql2014a8.sandag.org_ws_FreewaySpeed[[#This Row],[LinkID]],Table_socioeca8.sandag.org_abm2_spd[[hwycov_id]:[speed_ev]],5,FALSE)</f>
        <v>60</v>
      </c>
      <c r="S349">
        <f>VLOOKUP(Table_sql2014a8.sandag.org_ws_FreewaySpeed[[#This Row],[LinkID]],Table_socioeca8.sandag.org_abm2_spd[[hwycov_id]:[speed_ev]],6,FALSE)</f>
        <v>62</v>
      </c>
    </row>
    <row r="350" spans="5:19" x14ac:dyDescent="0.25">
      <c r="E350">
        <f t="shared" si="5"/>
        <v>376</v>
      </c>
      <c r="F350">
        <v>8879</v>
      </c>
      <c r="G350">
        <f>IFERROR(VLOOKUP(Table_socioeca8.sandag.org_abm2_spd[[#This Row],[hwycov_id]],[1]hwy_speed!$B$2:$G$1648,2,FALSE),0)</f>
        <v>53</v>
      </c>
      <c r="H350">
        <f>IFERROR(VLOOKUP(Table_socioeca8.sandag.org_abm2_spd[[#This Row],[hwycov_id]],[1]hwy_speed!$B$2:$G$1648,3,FALSE),0)</f>
        <v>43</v>
      </c>
      <c r="I350">
        <f>IFERROR(VLOOKUP(Table_socioeca8.sandag.org_abm2_spd[[#This Row],[hwycov_id]],[1]hwy_speed!$B$2:$G$1648,4,FALSE),0)</f>
        <v>50</v>
      </c>
      <c r="J350">
        <f>IFERROR(VLOOKUP(Table_socioeca8.sandag.org_abm2_spd[[#This Row],[hwycov_id]],[1]hwy_speed!$B$2:$G$1648,5,FALSE),0)</f>
        <v>48</v>
      </c>
      <c r="K350">
        <f>IFERROR(VLOOKUP(Table_socioeca8.sandag.org_abm2_spd[[#This Row],[hwycov_id]],[1]hwy_speed!$B$2:$G$1648,6,FALSE),0)</f>
        <v>53</v>
      </c>
      <c r="M350">
        <f>Table_socioeca8.sandag.org_abm2_spd[[#This Row],[scenario_id]]</f>
        <v>376</v>
      </c>
      <c r="N350" s="7">
        <v>27181</v>
      </c>
      <c r="O350">
        <f>VLOOKUP(Table_sql2014a8.sandag.org_ws_FreewaySpeed[[#This Row],[LinkID]],Table_socioeca8.sandag.org_abm2_spd[[hwycov_id]:[speed_ev]],2,FALSE)</f>
        <v>58</v>
      </c>
      <c r="P350">
        <f>VLOOKUP(Table_sql2014a8.sandag.org_ws_FreewaySpeed[[#This Row],[LinkID]],Table_socioeca8.sandag.org_abm2_spd[[hwycov_id]:[speed_ev]],3,FALSE)</f>
        <v>58</v>
      </c>
      <c r="Q350">
        <f>VLOOKUP(Table_sql2014a8.sandag.org_ws_FreewaySpeed[[#This Row],[LinkID]],Table_socioeca8.sandag.org_abm2_spd[[hwycov_id]:[speed_ev]],4,FALSE)</f>
        <v>58</v>
      </c>
      <c r="R350">
        <f>VLOOKUP(Table_sql2014a8.sandag.org_ws_FreewaySpeed[[#This Row],[LinkID]],Table_socioeca8.sandag.org_abm2_spd[[hwycov_id]:[speed_ev]],5,FALSE)</f>
        <v>55</v>
      </c>
      <c r="S350">
        <f>VLOOKUP(Table_sql2014a8.sandag.org_ws_FreewaySpeed[[#This Row],[LinkID]],Table_socioeca8.sandag.org_abm2_spd[[hwycov_id]:[speed_ev]],6,FALSE)</f>
        <v>58</v>
      </c>
    </row>
    <row r="351" spans="5:19" x14ac:dyDescent="0.25">
      <c r="E351">
        <f t="shared" si="5"/>
        <v>376</v>
      </c>
      <c r="F351">
        <v>8887</v>
      </c>
      <c r="G351">
        <f>IFERROR(VLOOKUP(Table_socioeca8.sandag.org_abm2_spd[[#This Row],[hwycov_id]],[1]hwy_speed!$B$2:$G$1648,2,FALSE),0)</f>
        <v>52</v>
      </c>
      <c r="H351">
        <f>IFERROR(VLOOKUP(Table_socioeca8.sandag.org_abm2_spd[[#This Row],[hwycov_id]],[1]hwy_speed!$B$2:$G$1648,3,FALSE),0)</f>
        <v>45</v>
      </c>
      <c r="I351">
        <f>IFERROR(VLOOKUP(Table_socioeca8.sandag.org_abm2_spd[[#This Row],[hwycov_id]],[1]hwy_speed!$B$2:$G$1648,4,FALSE),0)</f>
        <v>47</v>
      </c>
      <c r="J351">
        <f>IFERROR(VLOOKUP(Table_socioeca8.sandag.org_abm2_spd[[#This Row],[hwycov_id]],[1]hwy_speed!$B$2:$G$1648,5,FALSE),0)</f>
        <v>45</v>
      </c>
      <c r="K351">
        <f>IFERROR(VLOOKUP(Table_socioeca8.sandag.org_abm2_spd[[#This Row],[hwycov_id]],[1]hwy_speed!$B$2:$G$1648,6,FALSE),0)</f>
        <v>52</v>
      </c>
      <c r="M351">
        <f>Table_socioeca8.sandag.org_abm2_spd[[#This Row],[scenario_id]]</f>
        <v>376</v>
      </c>
      <c r="N351" s="7">
        <v>27182</v>
      </c>
      <c r="O351">
        <f>VLOOKUP(Table_sql2014a8.sandag.org_ws_FreewaySpeed[[#This Row],[LinkID]],Table_socioeca8.sandag.org_abm2_spd[[hwycov_id]:[speed_ev]],2,FALSE)</f>
        <v>58</v>
      </c>
      <c r="P351">
        <f>VLOOKUP(Table_sql2014a8.sandag.org_ws_FreewaySpeed[[#This Row],[LinkID]],Table_socioeca8.sandag.org_abm2_spd[[hwycov_id]:[speed_ev]],3,FALSE)</f>
        <v>56</v>
      </c>
      <c r="Q351">
        <f>VLOOKUP(Table_sql2014a8.sandag.org_ws_FreewaySpeed[[#This Row],[LinkID]],Table_socioeca8.sandag.org_abm2_spd[[hwycov_id]:[speed_ev]],4,FALSE)</f>
        <v>58</v>
      </c>
      <c r="R351">
        <f>VLOOKUP(Table_sql2014a8.sandag.org_ws_FreewaySpeed[[#This Row],[LinkID]],Table_socioeca8.sandag.org_abm2_spd[[hwycov_id]:[speed_ev]],5,FALSE)</f>
        <v>58</v>
      </c>
      <c r="S351">
        <f>VLOOKUP(Table_sql2014a8.sandag.org_ws_FreewaySpeed[[#This Row],[LinkID]],Table_socioeca8.sandag.org_abm2_spd[[hwycov_id]:[speed_ev]],6,FALSE)</f>
        <v>58</v>
      </c>
    </row>
    <row r="352" spans="5:19" x14ac:dyDescent="0.25">
      <c r="E352">
        <f t="shared" si="5"/>
        <v>376</v>
      </c>
      <c r="F352">
        <v>8896</v>
      </c>
      <c r="G352">
        <f>IFERROR(VLOOKUP(Table_socioeca8.sandag.org_abm2_spd[[#This Row],[hwycov_id]],[1]hwy_speed!$B$2:$G$1648,2,FALSE),0)</f>
        <v>62</v>
      </c>
      <c r="H352">
        <f>IFERROR(VLOOKUP(Table_socioeca8.sandag.org_abm2_spd[[#This Row],[hwycov_id]],[1]hwy_speed!$B$2:$G$1648,3,FALSE),0)</f>
        <v>62</v>
      </c>
      <c r="I352">
        <f>IFERROR(VLOOKUP(Table_socioeca8.sandag.org_abm2_spd[[#This Row],[hwycov_id]],[1]hwy_speed!$B$2:$G$1648,4,FALSE),0)</f>
        <v>62</v>
      </c>
      <c r="J352">
        <f>IFERROR(VLOOKUP(Table_socioeca8.sandag.org_abm2_spd[[#This Row],[hwycov_id]],[1]hwy_speed!$B$2:$G$1648,5,FALSE),0)</f>
        <v>60</v>
      </c>
      <c r="K352">
        <f>IFERROR(VLOOKUP(Table_socioeca8.sandag.org_abm2_spd[[#This Row],[hwycov_id]],[1]hwy_speed!$B$2:$G$1648,6,FALSE),0)</f>
        <v>62</v>
      </c>
      <c r="M352">
        <f>Table_socioeca8.sandag.org_abm2_spd[[#This Row],[scenario_id]]</f>
        <v>376</v>
      </c>
      <c r="N352" s="7">
        <v>27189</v>
      </c>
      <c r="O352">
        <f>VLOOKUP(Table_sql2014a8.sandag.org_ws_FreewaySpeed[[#This Row],[LinkID]],Table_socioeca8.sandag.org_abm2_spd[[hwycov_id]:[speed_ev]],2,FALSE)</f>
        <v>62</v>
      </c>
      <c r="P352">
        <f>VLOOKUP(Table_sql2014a8.sandag.org_ws_FreewaySpeed[[#This Row],[LinkID]],Table_socioeca8.sandag.org_abm2_spd[[hwycov_id]:[speed_ev]],3,FALSE)</f>
        <v>61</v>
      </c>
      <c r="Q352">
        <f>VLOOKUP(Table_sql2014a8.sandag.org_ws_FreewaySpeed[[#This Row],[LinkID]],Table_socioeca8.sandag.org_abm2_spd[[hwycov_id]:[speed_ev]],4,FALSE)</f>
        <v>62</v>
      </c>
      <c r="R352">
        <f>VLOOKUP(Table_sql2014a8.sandag.org_ws_FreewaySpeed[[#This Row],[LinkID]],Table_socioeca8.sandag.org_abm2_spd[[hwycov_id]:[speed_ev]],5,FALSE)</f>
        <v>62</v>
      </c>
      <c r="S352">
        <f>VLOOKUP(Table_sql2014a8.sandag.org_ws_FreewaySpeed[[#This Row],[LinkID]],Table_socioeca8.sandag.org_abm2_spd[[hwycov_id]:[speed_ev]],6,FALSE)</f>
        <v>62</v>
      </c>
    </row>
    <row r="353" spans="5:19" x14ac:dyDescent="0.25">
      <c r="E353">
        <f t="shared" si="5"/>
        <v>376</v>
      </c>
      <c r="F353">
        <v>8899</v>
      </c>
      <c r="G353">
        <f>IFERROR(VLOOKUP(Table_socioeca8.sandag.org_abm2_spd[[#This Row],[hwycov_id]],[1]hwy_speed!$B$2:$G$1648,2,FALSE),0)</f>
        <v>58</v>
      </c>
      <c r="H353">
        <f>IFERROR(VLOOKUP(Table_socioeca8.sandag.org_abm2_spd[[#This Row],[hwycov_id]],[1]hwy_speed!$B$2:$G$1648,3,FALSE),0)</f>
        <v>46</v>
      </c>
      <c r="I353">
        <f>IFERROR(VLOOKUP(Table_socioeca8.sandag.org_abm2_spd[[#This Row],[hwycov_id]],[1]hwy_speed!$B$2:$G$1648,4,FALSE),0)</f>
        <v>56</v>
      </c>
      <c r="J353">
        <f>IFERROR(VLOOKUP(Table_socioeca8.sandag.org_abm2_spd[[#This Row],[hwycov_id]],[1]hwy_speed!$B$2:$G$1648,5,FALSE),0)</f>
        <v>57</v>
      </c>
      <c r="K353">
        <f>IFERROR(VLOOKUP(Table_socioeca8.sandag.org_abm2_spd[[#This Row],[hwycov_id]],[1]hwy_speed!$B$2:$G$1648,6,FALSE),0)</f>
        <v>58</v>
      </c>
      <c r="M353">
        <f>Table_socioeca8.sandag.org_abm2_spd[[#This Row],[scenario_id]]</f>
        <v>376</v>
      </c>
      <c r="N353" s="7">
        <v>27190</v>
      </c>
      <c r="O353">
        <f>VLOOKUP(Table_sql2014a8.sandag.org_ws_FreewaySpeed[[#This Row],[LinkID]],Table_socioeca8.sandag.org_abm2_spd[[hwycov_id]:[speed_ev]],2,FALSE)</f>
        <v>62</v>
      </c>
      <c r="P353">
        <f>VLOOKUP(Table_sql2014a8.sandag.org_ws_FreewaySpeed[[#This Row],[LinkID]],Table_socioeca8.sandag.org_abm2_spd[[hwycov_id]:[speed_ev]],3,FALSE)</f>
        <v>61</v>
      </c>
      <c r="Q353">
        <f>VLOOKUP(Table_sql2014a8.sandag.org_ws_FreewaySpeed[[#This Row],[LinkID]],Table_socioeca8.sandag.org_abm2_spd[[hwycov_id]:[speed_ev]],4,FALSE)</f>
        <v>62</v>
      </c>
      <c r="R353">
        <f>VLOOKUP(Table_sql2014a8.sandag.org_ws_FreewaySpeed[[#This Row],[LinkID]],Table_socioeca8.sandag.org_abm2_spd[[hwycov_id]:[speed_ev]],5,FALSE)</f>
        <v>62</v>
      </c>
      <c r="S353">
        <f>VLOOKUP(Table_sql2014a8.sandag.org_ws_FreewaySpeed[[#This Row],[LinkID]],Table_socioeca8.sandag.org_abm2_spd[[hwycov_id]:[speed_ev]],6,FALSE)</f>
        <v>62</v>
      </c>
    </row>
    <row r="354" spans="5:19" x14ac:dyDescent="0.25">
      <c r="E354">
        <f t="shared" si="5"/>
        <v>376</v>
      </c>
      <c r="F354">
        <v>8900</v>
      </c>
      <c r="G354">
        <f>IFERROR(VLOOKUP(Table_socioeca8.sandag.org_abm2_spd[[#This Row],[hwycov_id]],[1]hwy_speed!$B$2:$G$1648,2,FALSE),0)</f>
        <v>57</v>
      </c>
      <c r="H354">
        <f>IFERROR(VLOOKUP(Table_socioeca8.sandag.org_abm2_spd[[#This Row],[hwycov_id]],[1]hwy_speed!$B$2:$G$1648,3,FALSE),0)</f>
        <v>42</v>
      </c>
      <c r="I354">
        <f>IFERROR(VLOOKUP(Table_socioeca8.sandag.org_abm2_spd[[#This Row],[hwycov_id]],[1]hwy_speed!$B$2:$G$1648,4,FALSE),0)</f>
        <v>55</v>
      </c>
      <c r="J354">
        <f>IFERROR(VLOOKUP(Table_socioeca8.sandag.org_abm2_spd[[#This Row],[hwycov_id]],[1]hwy_speed!$B$2:$G$1648,5,FALSE),0)</f>
        <v>56</v>
      </c>
      <c r="K354">
        <f>IFERROR(VLOOKUP(Table_socioeca8.sandag.org_abm2_spd[[#This Row],[hwycov_id]],[1]hwy_speed!$B$2:$G$1648,6,FALSE),0)</f>
        <v>58</v>
      </c>
      <c r="M354">
        <f>Table_socioeca8.sandag.org_abm2_spd[[#This Row],[scenario_id]]</f>
        <v>376</v>
      </c>
      <c r="N354" s="7">
        <v>27192</v>
      </c>
      <c r="O354">
        <f>VLOOKUP(Table_sql2014a8.sandag.org_ws_FreewaySpeed[[#This Row],[LinkID]],Table_socioeca8.sandag.org_abm2_spd[[hwycov_id]:[speed_ev]],2,FALSE)</f>
        <v>62</v>
      </c>
      <c r="P354">
        <f>VLOOKUP(Table_sql2014a8.sandag.org_ws_FreewaySpeed[[#This Row],[LinkID]],Table_socioeca8.sandag.org_abm2_spd[[hwycov_id]:[speed_ev]],3,FALSE)</f>
        <v>61</v>
      </c>
      <c r="Q354">
        <f>VLOOKUP(Table_sql2014a8.sandag.org_ws_FreewaySpeed[[#This Row],[LinkID]],Table_socioeca8.sandag.org_abm2_spd[[hwycov_id]:[speed_ev]],4,FALSE)</f>
        <v>61</v>
      </c>
      <c r="R354">
        <f>VLOOKUP(Table_sql2014a8.sandag.org_ws_FreewaySpeed[[#This Row],[LinkID]],Table_socioeca8.sandag.org_abm2_spd[[hwycov_id]:[speed_ev]],5,FALSE)</f>
        <v>61</v>
      </c>
      <c r="S354">
        <f>VLOOKUP(Table_sql2014a8.sandag.org_ws_FreewaySpeed[[#This Row],[LinkID]],Table_socioeca8.sandag.org_abm2_spd[[hwycov_id]:[speed_ev]],6,FALSE)</f>
        <v>62</v>
      </c>
    </row>
    <row r="355" spans="5:19" x14ac:dyDescent="0.25">
      <c r="E355">
        <f t="shared" si="5"/>
        <v>376</v>
      </c>
      <c r="F355">
        <v>8902</v>
      </c>
      <c r="G355">
        <f>IFERROR(VLOOKUP(Table_socioeca8.sandag.org_abm2_spd[[#This Row],[hwycov_id]],[1]hwy_speed!$B$2:$G$1648,2,FALSE),0)</f>
        <v>56</v>
      </c>
      <c r="H355">
        <f>IFERROR(VLOOKUP(Table_socioeca8.sandag.org_abm2_spd[[#This Row],[hwycov_id]],[1]hwy_speed!$B$2:$G$1648,3,FALSE),0)</f>
        <v>25</v>
      </c>
      <c r="I355">
        <f>IFERROR(VLOOKUP(Table_socioeca8.sandag.org_abm2_spd[[#This Row],[hwycov_id]],[1]hwy_speed!$B$2:$G$1648,4,FALSE),0)</f>
        <v>48</v>
      </c>
      <c r="J355">
        <f>IFERROR(VLOOKUP(Table_socioeca8.sandag.org_abm2_spd[[#This Row],[hwycov_id]],[1]hwy_speed!$B$2:$G$1648,5,FALSE),0)</f>
        <v>38</v>
      </c>
      <c r="K355">
        <f>IFERROR(VLOOKUP(Table_socioeca8.sandag.org_abm2_spd[[#This Row],[hwycov_id]],[1]hwy_speed!$B$2:$G$1648,6,FALSE),0)</f>
        <v>56</v>
      </c>
      <c r="M355">
        <f>Table_socioeca8.sandag.org_abm2_spd[[#This Row],[scenario_id]]</f>
        <v>376</v>
      </c>
      <c r="N355" s="7">
        <v>27193</v>
      </c>
      <c r="O355">
        <f>VLOOKUP(Table_sql2014a8.sandag.org_ws_FreewaySpeed[[#This Row],[LinkID]],Table_socioeca8.sandag.org_abm2_spd[[hwycov_id]:[speed_ev]],2,FALSE)</f>
        <v>62</v>
      </c>
      <c r="P355">
        <f>VLOOKUP(Table_sql2014a8.sandag.org_ws_FreewaySpeed[[#This Row],[LinkID]],Table_socioeca8.sandag.org_abm2_spd[[hwycov_id]:[speed_ev]],3,FALSE)</f>
        <v>61</v>
      </c>
      <c r="Q355">
        <f>VLOOKUP(Table_sql2014a8.sandag.org_ws_FreewaySpeed[[#This Row],[LinkID]],Table_socioeca8.sandag.org_abm2_spd[[hwycov_id]:[speed_ev]],4,FALSE)</f>
        <v>61</v>
      </c>
      <c r="R355">
        <f>VLOOKUP(Table_sql2014a8.sandag.org_ws_FreewaySpeed[[#This Row],[LinkID]],Table_socioeca8.sandag.org_abm2_spd[[hwycov_id]:[speed_ev]],5,FALSE)</f>
        <v>61</v>
      </c>
      <c r="S355">
        <f>VLOOKUP(Table_sql2014a8.sandag.org_ws_FreewaySpeed[[#This Row],[LinkID]],Table_socioeca8.sandag.org_abm2_spd[[hwycov_id]:[speed_ev]],6,FALSE)</f>
        <v>62</v>
      </c>
    </row>
    <row r="356" spans="5:19" x14ac:dyDescent="0.25">
      <c r="E356">
        <f t="shared" si="5"/>
        <v>376</v>
      </c>
      <c r="F356">
        <v>8921</v>
      </c>
      <c r="G356">
        <f>IFERROR(VLOOKUP(Table_socioeca8.sandag.org_abm2_spd[[#This Row],[hwycov_id]],[1]hwy_speed!$B$2:$G$1648,2,FALSE),0)</f>
        <v>57</v>
      </c>
      <c r="H356">
        <f>IFERROR(VLOOKUP(Table_socioeca8.sandag.org_abm2_spd[[#This Row],[hwycov_id]],[1]hwy_speed!$B$2:$G$1648,3,FALSE),0)</f>
        <v>41</v>
      </c>
      <c r="I356">
        <f>IFERROR(VLOOKUP(Table_socioeca8.sandag.org_abm2_spd[[#This Row],[hwycov_id]],[1]hwy_speed!$B$2:$G$1648,4,FALSE),0)</f>
        <v>51</v>
      </c>
      <c r="J356">
        <f>IFERROR(VLOOKUP(Table_socioeca8.sandag.org_abm2_spd[[#This Row],[hwycov_id]],[1]hwy_speed!$B$2:$G$1648,5,FALSE),0)</f>
        <v>46</v>
      </c>
      <c r="K356">
        <f>IFERROR(VLOOKUP(Table_socioeca8.sandag.org_abm2_spd[[#This Row],[hwycov_id]],[1]hwy_speed!$B$2:$G$1648,6,FALSE),0)</f>
        <v>57</v>
      </c>
      <c r="M356">
        <f>Table_socioeca8.sandag.org_abm2_spd[[#This Row],[scenario_id]]</f>
        <v>376</v>
      </c>
      <c r="N356" s="7">
        <v>27194</v>
      </c>
      <c r="O356">
        <f>VLOOKUP(Table_sql2014a8.sandag.org_ws_FreewaySpeed[[#This Row],[LinkID]],Table_socioeca8.sandag.org_abm2_spd[[hwycov_id]:[speed_ev]],2,FALSE)</f>
        <v>62</v>
      </c>
      <c r="P356">
        <f>VLOOKUP(Table_sql2014a8.sandag.org_ws_FreewaySpeed[[#This Row],[LinkID]],Table_socioeca8.sandag.org_abm2_spd[[hwycov_id]:[speed_ev]],3,FALSE)</f>
        <v>61</v>
      </c>
      <c r="Q356">
        <f>VLOOKUP(Table_sql2014a8.sandag.org_ws_FreewaySpeed[[#This Row],[LinkID]],Table_socioeca8.sandag.org_abm2_spd[[hwycov_id]:[speed_ev]],4,FALSE)</f>
        <v>62</v>
      </c>
      <c r="R356">
        <f>VLOOKUP(Table_sql2014a8.sandag.org_ws_FreewaySpeed[[#This Row],[LinkID]],Table_socioeca8.sandag.org_abm2_spd[[hwycov_id]:[speed_ev]],5,FALSE)</f>
        <v>62</v>
      </c>
      <c r="S356">
        <f>VLOOKUP(Table_sql2014a8.sandag.org_ws_FreewaySpeed[[#This Row],[LinkID]],Table_socioeca8.sandag.org_abm2_spd[[hwycov_id]:[speed_ev]],6,FALSE)</f>
        <v>62</v>
      </c>
    </row>
    <row r="357" spans="5:19" x14ac:dyDescent="0.25">
      <c r="E357">
        <f t="shared" si="5"/>
        <v>376</v>
      </c>
      <c r="F357">
        <v>8930</v>
      </c>
      <c r="G357">
        <f>IFERROR(VLOOKUP(Table_socioeca8.sandag.org_abm2_spd[[#This Row],[hwycov_id]],[1]hwy_speed!$B$2:$G$1648,2,FALSE),0)</f>
        <v>52</v>
      </c>
      <c r="H357">
        <f>IFERROR(VLOOKUP(Table_socioeca8.sandag.org_abm2_spd[[#This Row],[hwycov_id]],[1]hwy_speed!$B$2:$G$1648,3,FALSE),0)</f>
        <v>35</v>
      </c>
      <c r="I357">
        <f>IFERROR(VLOOKUP(Table_socioeca8.sandag.org_abm2_spd[[#This Row],[hwycov_id]],[1]hwy_speed!$B$2:$G$1648,4,FALSE),0)</f>
        <v>48</v>
      </c>
      <c r="J357">
        <f>IFERROR(VLOOKUP(Table_socioeca8.sandag.org_abm2_spd[[#This Row],[hwycov_id]],[1]hwy_speed!$B$2:$G$1648,5,FALSE),0)</f>
        <v>38</v>
      </c>
      <c r="K357">
        <f>IFERROR(VLOOKUP(Table_socioeca8.sandag.org_abm2_spd[[#This Row],[hwycov_id]],[1]hwy_speed!$B$2:$G$1648,6,FALSE),0)</f>
        <v>52</v>
      </c>
      <c r="M357">
        <f>Table_socioeca8.sandag.org_abm2_spd[[#This Row],[scenario_id]]</f>
        <v>376</v>
      </c>
      <c r="N357" s="7">
        <v>27195</v>
      </c>
      <c r="O357">
        <f>VLOOKUP(Table_sql2014a8.sandag.org_ws_FreewaySpeed[[#This Row],[LinkID]],Table_socioeca8.sandag.org_abm2_spd[[hwycov_id]:[speed_ev]],2,FALSE)</f>
        <v>62</v>
      </c>
      <c r="P357">
        <f>VLOOKUP(Table_sql2014a8.sandag.org_ws_FreewaySpeed[[#This Row],[LinkID]],Table_socioeca8.sandag.org_abm2_spd[[hwycov_id]:[speed_ev]],3,FALSE)</f>
        <v>61</v>
      </c>
      <c r="Q357">
        <f>VLOOKUP(Table_sql2014a8.sandag.org_ws_FreewaySpeed[[#This Row],[LinkID]],Table_socioeca8.sandag.org_abm2_spd[[hwycov_id]:[speed_ev]],4,FALSE)</f>
        <v>61</v>
      </c>
      <c r="R357">
        <f>VLOOKUP(Table_sql2014a8.sandag.org_ws_FreewaySpeed[[#This Row],[LinkID]],Table_socioeca8.sandag.org_abm2_spd[[hwycov_id]:[speed_ev]],5,FALSE)</f>
        <v>61</v>
      </c>
      <c r="S357">
        <f>VLOOKUP(Table_sql2014a8.sandag.org_ws_FreewaySpeed[[#This Row],[LinkID]],Table_socioeca8.sandag.org_abm2_spd[[hwycov_id]:[speed_ev]],6,FALSE)</f>
        <v>62</v>
      </c>
    </row>
    <row r="358" spans="5:19" x14ac:dyDescent="0.25">
      <c r="E358">
        <f t="shared" si="5"/>
        <v>376</v>
      </c>
      <c r="F358">
        <v>8933</v>
      </c>
      <c r="G358">
        <f>IFERROR(VLOOKUP(Table_socioeca8.sandag.org_abm2_spd[[#This Row],[hwycov_id]],[1]hwy_speed!$B$2:$G$1648,2,FALSE),0)</f>
        <v>56</v>
      </c>
      <c r="H358">
        <f>IFERROR(VLOOKUP(Table_socioeca8.sandag.org_abm2_spd[[#This Row],[hwycov_id]],[1]hwy_speed!$B$2:$G$1648,3,FALSE),0)</f>
        <v>55</v>
      </c>
      <c r="I358">
        <f>IFERROR(VLOOKUP(Table_socioeca8.sandag.org_abm2_spd[[#This Row],[hwycov_id]],[1]hwy_speed!$B$2:$G$1648,4,FALSE),0)</f>
        <v>55</v>
      </c>
      <c r="J358">
        <f>IFERROR(VLOOKUP(Table_socioeca8.sandag.org_abm2_spd[[#This Row],[hwycov_id]],[1]hwy_speed!$B$2:$G$1648,5,FALSE),0)</f>
        <v>49</v>
      </c>
      <c r="K358">
        <f>IFERROR(VLOOKUP(Table_socioeca8.sandag.org_abm2_spd[[#This Row],[hwycov_id]],[1]hwy_speed!$B$2:$G$1648,6,FALSE),0)</f>
        <v>56</v>
      </c>
      <c r="M358">
        <f>Table_socioeca8.sandag.org_abm2_spd[[#This Row],[scenario_id]]</f>
        <v>376</v>
      </c>
      <c r="N358" s="7">
        <v>27196</v>
      </c>
      <c r="O358">
        <f>VLOOKUP(Table_sql2014a8.sandag.org_ws_FreewaySpeed[[#This Row],[LinkID]],Table_socioeca8.sandag.org_abm2_spd[[hwycov_id]:[speed_ev]],2,FALSE)</f>
        <v>62</v>
      </c>
      <c r="P358">
        <f>VLOOKUP(Table_sql2014a8.sandag.org_ws_FreewaySpeed[[#This Row],[LinkID]],Table_socioeca8.sandag.org_abm2_spd[[hwycov_id]:[speed_ev]],3,FALSE)</f>
        <v>61</v>
      </c>
      <c r="Q358">
        <f>VLOOKUP(Table_sql2014a8.sandag.org_ws_FreewaySpeed[[#This Row],[LinkID]],Table_socioeca8.sandag.org_abm2_spd[[hwycov_id]:[speed_ev]],4,FALSE)</f>
        <v>62</v>
      </c>
      <c r="R358">
        <f>VLOOKUP(Table_sql2014a8.sandag.org_ws_FreewaySpeed[[#This Row],[LinkID]],Table_socioeca8.sandag.org_abm2_spd[[hwycov_id]:[speed_ev]],5,FALSE)</f>
        <v>62</v>
      </c>
      <c r="S358">
        <f>VLOOKUP(Table_sql2014a8.sandag.org_ws_FreewaySpeed[[#This Row],[LinkID]],Table_socioeca8.sandag.org_abm2_spd[[hwycov_id]:[speed_ev]],6,FALSE)</f>
        <v>62</v>
      </c>
    </row>
    <row r="359" spans="5:19" x14ac:dyDescent="0.25">
      <c r="E359">
        <f t="shared" si="5"/>
        <v>376</v>
      </c>
      <c r="F359">
        <v>8938</v>
      </c>
      <c r="G359">
        <f>IFERROR(VLOOKUP(Table_socioeca8.sandag.org_abm2_spd[[#This Row],[hwycov_id]],[1]hwy_speed!$B$2:$G$1648,2,FALSE),0)</f>
        <v>58</v>
      </c>
      <c r="H359">
        <f>IFERROR(VLOOKUP(Table_socioeca8.sandag.org_abm2_spd[[#This Row],[hwycov_id]],[1]hwy_speed!$B$2:$G$1648,3,FALSE),0)</f>
        <v>57</v>
      </c>
      <c r="I359">
        <f>IFERROR(VLOOKUP(Table_socioeca8.sandag.org_abm2_spd[[#This Row],[hwycov_id]],[1]hwy_speed!$B$2:$G$1648,4,FALSE),0)</f>
        <v>57</v>
      </c>
      <c r="J359">
        <f>IFERROR(VLOOKUP(Table_socioeca8.sandag.org_abm2_spd[[#This Row],[hwycov_id]],[1]hwy_speed!$B$2:$G$1648,5,FALSE),0)</f>
        <v>56</v>
      </c>
      <c r="K359">
        <f>IFERROR(VLOOKUP(Table_socioeca8.sandag.org_abm2_spd[[#This Row],[hwycov_id]],[1]hwy_speed!$B$2:$G$1648,6,FALSE),0)</f>
        <v>58</v>
      </c>
      <c r="M359">
        <f>Table_socioeca8.sandag.org_abm2_spd[[#This Row],[scenario_id]]</f>
        <v>376</v>
      </c>
      <c r="N359" s="7">
        <v>27214</v>
      </c>
      <c r="O359">
        <f>VLOOKUP(Table_sql2014a8.sandag.org_ws_FreewaySpeed[[#This Row],[LinkID]],Table_socioeca8.sandag.org_abm2_spd[[hwycov_id]:[speed_ev]],2,FALSE)</f>
        <v>62</v>
      </c>
      <c r="P359">
        <f>VLOOKUP(Table_sql2014a8.sandag.org_ws_FreewaySpeed[[#This Row],[LinkID]],Table_socioeca8.sandag.org_abm2_spd[[hwycov_id]:[speed_ev]],3,FALSE)</f>
        <v>62</v>
      </c>
      <c r="Q359">
        <f>VLOOKUP(Table_sql2014a8.sandag.org_ws_FreewaySpeed[[#This Row],[LinkID]],Table_socioeca8.sandag.org_abm2_spd[[hwycov_id]:[speed_ev]],4,FALSE)</f>
        <v>62</v>
      </c>
      <c r="R359">
        <f>VLOOKUP(Table_sql2014a8.sandag.org_ws_FreewaySpeed[[#This Row],[LinkID]],Table_socioeca8.sandag.org_abm2_spd[[hwycov_id]:[speed_ev]],5,FALSE)</f>
        <v>62</v>
      </c>
      <c r="S359">
        <f>VLOOKUP(Table_sql2014a8.sandag.org_ws_FreewaySpeed[[#This Row],[LinkID]],Table_socioeca8.sandag.org_abm2_spd[[hwycov_id]:[speed_ev]],6,FALSE)</f>
        <v>62</v>
      </c>
    </row>
    <row r="360" spans="5:19" x14ac:dyDescent="0.25">
      <c r="E360">
        <f t="shared" si="5"/>
        <v>376</v>
      </c>
      <c r="F360">
        <v>8939</v>
      </c>
      <c r="G360">
        <f>IFERROR(VLOOKUP(Table_socioeca8.sandag.org_abm2_spd[[#This Row],[hwycov_id]],[1]hwy_speed!$B$2:$G$1648,2,FALSE),0)</f>
        <v>57</v>
      </c>
      <c r="H360">
        <f>IFERROR(VLOOKUP(Table_socioeca8.sandag.org_abm2_spd[[#This Row],[hwycov_id]],[1]hwy_speed!$B$2:$G$1648,3,FALSE),0)</f>
        <v>47</v>
      </c>
      <c r="I360">
        <f>IFERROR(VLOOKUP(Table_socioeca8.sandag.org_abm2_spd[[#This Row],[hwycov_id]],[1]hwy_speed!$B$2:$G$1648,4,FALSE),0)</f>
        <v>55</v>
      </c>
      <c r="J360">
        <f>IFERROR(VLOOKUP(Table_socioeca8.sandag.org_abm2_spd[[#This Row],[hwycov_id]],[1]hwy_speed!$B$2:$G$1648,5,FALSE),0)</f>
        <v>54</v>
      </c>
      <c r="K360">
        <f>IFERROR(VLOOKUP(Table_socioeca8.sandag.org_abm2_spd[[#This Row],[hwycov_id]],[1]hwy_speed!$B$2:$G$1648,6,FALSE),0)</f>
        <v>57</v>
      </c>
      <c r="M360">
        <f>Table_socioeca8.sandag.org_abm2_spd[[#This Row],[scenario_id]]</f>
        <v>376</v>
      </c>
      <c r="N360" s="7">
        <v>27247</v>
      </c>
      <c r="O360">
        <f>VLOOKUP(Table_sql2014a8.sandag.org_ws_FreewaySpeed[[#This Row],[LinkID]],Table_socioeca8.sandag.org_abm2_spd[[hwycov_id]:[speed_ev]],2,FALSE)</f>
        <v>58</v>
      </c>
      <c r="P360">
        <f>VLOOKUP(Table_sql2014a8.sandag.org_ws_FreewaySpeed[[#This Row],[LinkID]],Table_socioeca8.sandag.org_abm2_spd[[hwycov_id]:[speed_ev]],3,FALSE)</f>
        <v>49</v>
      </c>
      <c r="Q360">
        <f>VLOOKUP(Table_sql2014a8.sandag.org_ws_FreewaySpeed[[#This Row],[LinkID]],Table_socioeca8.sandag.org_abm2_spd[[hwycov_id]:[speed_ev]],4,FALSE)</f>
        <v>54</v>
      </c>
      <c r="R360">
        <f>VLOOKUP(Table_sql2014a8.sandag.org_ws_FreewaySpeed[[#This Row],[LinkID]],Table_socioeca8.sandag.org_abm2_spd[[hwycov_id]:[speed_ev]],5,FALSE)</f>
        <v>56</v>
      </c>
      <c r="S360">
        <f>VLOOKUP(Table_sql2014a8.sandag.org_ws_FreewaySpeed[[#This Row],[LinkID]],Table_socioeca8.sandag.org_abm2_spd[[hwycov_id]:[speed_ev]],6,FALSE)</f>
        <v>58</v>
      </c>
    </row>
    <row r="361" spans="5:19" x14ac:dyDescent="0.25">
      <c r="E361">
        <f t="shared" si="5"/>
        <v>376</v>
      </c>
      <c r="F361">
        <v>8944</v>
      </c>
      <c r="G361">
        <f>IFERROR(VLOOKUP(Table_socioeca8.sandag.org_abm2_spd[[#This Row],[hwycov_id]],[1]hwy_speed!$B$2:$G$1648,2,FALSE),0)</f>
        <v>57</v>
      </c>
      <c r="H361">
        <f>IFERROR(VLOOKUP(Table_socioeca8.sandag.org_abm2_spd[[#This Row],[hwycov_id]],[1]hwy_speed!$B$2:$G$1648,3,FALSE),0)</f>
        <v>56</v>
      </c>
      <c r="I361">
        <f>IFERROR(VLOOKUP(Table_socioeca8.sandag.org_abm2_spd[[#This Row],[hwycov_id]],[1]hwy_speed!$B$2:$G$1648,4,FALSE),0)</f>
        <v>56</v>
      </c>
      <c r="J361">
        <f>IFERROR(VLOOKUP(Table_socioeca8.sandag.org_abm2_spd[[#This Row],[hwycov_id]],[1]hwy_speed!$B$2:$G$1648,5,FALSE),0)</f>
        <v>55</v>
      </c>
      <c r="K361">
        <f>IFERROR(VLOOKUP(Table_socioeca8.sandag.org_abm2_spd[[#This Row],[hwycov_id]],[1]hwy_speed!$B$2:$G$1648,6,FALSE),0)</f>
        <v>57</v>
      </c>
      <c r="M361">
        <f>Table_socioeca8.sandag.org_abm2_spd[[#This Row],[scenario_id]]</f>
        <v>376</v>
      </c>
      <c r="N361" s="7">
        <v>27262</v>
      </c>
      <c r="O361">
        <f>VLOOKUP(Table_sql2014a8.sandag.org_ws_FreewaySpeed[[#This Row],[LinkID]],Table_socioeca8.sandag.org_abm2_spd[[hwycov_id]:[speed_ev]],2,FALSE)</f>
        <v>57</v>
      </c>
      <c r="P361">
        <f>VLOOKUP(Table_sql2014a8.sandag.org_ws_FreewaySpeed[[#This Row],[LinkID]],Table_socioeca8.sandag.org_abm2_spd[[hwycov_id]:[speed_ev]],3,FALSE)</f>
        <v>42</v>
      </c>
      <c r="Q361">
        <f>VLOOKUP(Table_sql2014a8.sandag.org_ws_FreewaySpeed[[#This Row],[LinkID]],Table_socioeca8.sandag.org_abm2_spd[[hwycov_id]:[speed_ev]],4,FALSE)</f>
        <v>56</v>
      </c>
      <c r="R361">
        <f>VLOOKUP(Table_sql2014a8.sandag.org_ws_FreewaySpeed[[#This Row],[LinkID]],Table_socioeca8.sandag.org_abm2_spd[[hwycov_id]:[speed_ev]],5,FALSE)</f>
        <v>56</v>
      </c>
      <c r="S361">
        <f>VLOOKUP(Table_sql2014a8.sandag.org_ws_FreewaySpeed[[#This Row],[LinkID]],Table_socioeca8.sandag.org_abm2_spd[[hwycov_id]:[speed_ev]],6,FALSE)</f>
        <v>58</v>
      </c>
    </row>
    <row r="362" spans="5:19" x14ac:dyDescent="0.25">
      <c r="E362">
        <f t="shared" si="5"/>
        <v>376</v>
      </c>
      <c r="F362">
        <v>8954</v>
      </c>
      <c r="G362">
        <f>IFERROR(VLOOKUP(Table_socioeca8.sandag.org_abm2_spd[[#This Row],[hwycov_id]],[1]hwy_speed!$B$2:$G$1648,2,FALSE),0)</f>
        <v>57</v>
      </c>
      <c r="H362">
        <f>IFERROR(VLOOKUP(Table_socioeca8.sandag.org_abm2_spd[[#This Row],[hwycov_id]],[1]hwy_speed!$B$2:$G$1648,3,FALSE),0)</f>
        <v>48</v>
      </c>
      <c r="I362">
        <f>IFERROR(VLOOKUP(Table_socioeca8.sandag.org_abm2_spd[[#This Row],[hwycov_id]],[1]hwy_speed!$B$2:$G$1648,4,FALSE),0)</f>
        <v>56</v>
      </c>
      <c r="J362">
        <f>IFERROR(VLOOKUP(Table_socioeca8.sandag.org_abm2_spd[[#This Row],[hwycov_id]],[1]hwy_speed!$B$2:$G$1648,5,FALSE),0)</f>
        <v>55</v>
      </c>
      <c r="K362">
        <f>IFERROR(VLOOKUP(Table_socioeca8.sandag.org_abm2_spd[[#This Row],[hwycov_id]],[1]hwy_speed!$B$2:$G$1648,6,FALSE),0)</f>
        <v>57</v>
      </c>
      <c r="M362">
        <f>Table_socioeca8.sandag.org_abm2_spd[[#This Row],[scenario_id]]</f>
        <v>376</v>
      </c>
      <c r="N362" s="7">
        <v>27335</v>
      </c>
      <c r="O362">
        <f>VLOOKUP(Table_sql2014a8.sandag.org_ws_FreewaySpeed[[#This Row],[LinkID]],Table_socioeca8.sandag.org_abm2_spd[[hwycov_id]:[speed_ev]],2,FALSE)</f>
        <v>58</v>
      </c>
      <c r="P362">
        <f>VLOOKUP(Table_sql2014a8.sandag.org_ws_FreewaySpeed[[#This Row],[LinkID]],Table_socioeca8.sandag.org_abm2_spd[[hwycov_id]:[speed_ev]],3,FALSE)</f>
        <v>58</v>
      </c>
      <c r="Q362">
        <f>VLOOKUP(Table_sql2014a8.sandag.org_ws_FreewaySpeed[[#This Row],[LinkID]],Table_socioeca8.sandag.org_abm2_spd[[hwycov_id]:[speed_ev]],4,FALSE)</f>
        <v>58</v>
      </c>
      <c r="R362">
        <f>VLOOKUP(Table_sql2014a8.sandag.org_ws_FreewaySpeed[[#This Row],[LinkID]],Table_socioeca8.sandag.org_abm2_spd[[hwycov_id]:[speed_ev]],5,FALSE)</f>
        <v>58</v>
      </c>
      <c r="S362">
        <f>VLOOKUP(Table_sql2014a8.sandag.org_ws_FreewaySpeed[[#This Row],[LinkID]],Table_socioeca8.sandag.org_abm2_spd[[hwycov_id]:[speed_ev]],6,FALSE)</f>
        <v>58</v>
      </c>
    </row>
    <row r="363" spans="5:19" x14ac:dyDescent="0.25">
      <c r="E363">
        <f t="shared" si="5"/>
        <v>376</v>
      </c>
      <c r="F363">
        <v>8955</v>
      </c>
      <c r="G363">
        <f>IFERROR(VLOOKUP(Table_socioeca8.sandag.org_abm2_spd[[#This Row],[hwycov_id]],[1]hwy_speed!$B$2:$G$1648,2,FALSE),0)</f>
        <v>58</v>
      </c>
      <c r="H363">
        <f>IFERROR(VLOOKUP(Table_socioeca8.sandag.org_abm2_spd[[#This Row],[hwycov_id]],[1]hwy_speed!$B$2:$G$1648,3,FALSE),0)</f>
        <v>54</v>
      </c>
      <c r="I363">
        <f>IFERROR(VLOOKUP(Table_socioeca8.sandag.org_abm2_spd[[#This Row],[hwycov_id]],[1]hwy_speed!$B$2:$G$1648,4,FALSE),0)</f>
        <v>56</v>
      </c>
      <c r="J363">
        <f>IFERROR(VLOOKUP(Table_socioeca8.sandag.org_abm2_spd[[#This Row],[hwycov_id]],[1]hwy_speed!$B$2:$G$1648,5,FALSE),0)</f>
        <v>52</v>
      </c>
      <c r="K363">
        <f>IFERROR(VLOOKUP(Table_socioeca8.sandag.org_abm2_spd[[#This Row],[hwycov_id]],[1]hwy_speed!$B$2:$G$1648,6,FALSE),0)</f>
        <v>58</v>
      </c>
      <c r="M363">
        <f>Table_socioeca8.sandag.org_abm2_spd[[#This Row],[scenario_id]]</f>
        <v>376</v>
      </c>
      <c r="N363" s="7">
        <v>27351</v>
      </c>
      <c r="O363">
        <f>VLOOKUP(Table_sql2014a8.sandag.org_ws_FreewaySpeed[[#This Row],[LinkID]],Table_socioeca8.sandag.org_abm2_spd[[hwycov_id]:[speed_ev]],2,FALSE)</f>
        <v>62</v>
      </c>
      <c r="P363">
        <f>VLOOKUP(Table_sql2014a8.sandag.org_ws_FreewaySpeed[[#This Row],[LinkID]],Table_socioeca8.sandag.org_abm2_spd[[hwycov_id]:[speed_ev]],3,FALSE)</f>
        <v>58</v>
      </c>
      <c r="Q363">
        <f>VLOOKUP(Table_sql2014a8.sandag.org_ws_FreewaySpeed[[#This Row],[LinkID]],Table_socioeca8.sandag.org_abm2_spd[[hwycov_id]:[speed_ev]],4,FALSE)</f>
        <v>61</v>
      </c>
      <c r="R363">
        <f>VLOOKUP(Table_sql2014a8.sandag.org_ws_FreewaySpeed[[#This Row],[LinkID]],Table_socioeca8.sandag.org_abm2_spd[[hwycov_id]:[speed_ev]],5,FALSE)</f>
        <v>62</v>
      </c>
      <c r="S363">
        <f>VLOOKUP(Table_sql2014a8.sandag.org_ws_FreewaySpeed[[#This Row],[LinkID]],Table_socioeca8.sandag.org_abm2_spd[[hwycov_id]:[speed_ev]],6,FALSE)</f>
        <v>62</v>
      </c>
    </row>
    <row r="364" spans="5:19" x14ac:dyDescent="0.25">
      <c r="E364">
        <f t="shared" si="5"/>
        <v>376</v>
      </c>
      <c r="F364">
        <v>8966</v>
      </c>
      <c r="G364">
        <f>IFERROR(VLOOKUP(Table_socioeca8.sandag.org_abm2_spd[[#This Row],[hwycov_id]],[1]hwy_speed!$B$2:$G$1648,2,FALSE),0)</f>
        <v>56</v>
      </c>
      <c r="H364">
        <f>IFERROR(VLOOKUP(Table_socioeca8.sandag.org_abm2_spd[[#This Row],[hwycov_id]],[1]hwy_speed!$B$2:$G$1648,3,FALSE),0)</f>
        <v>49</v>
      </c>
      <c r="I364">
        <f>IFERROR(VLOOKUP(Table_socioeca8.sandag.org_abm2_spd[[#This Row],[hwycov_id]],[1]hwy_speed!$B$2:$G$1648,4,FALSE),0)</f>
        <v>55</v>
      </c>
      <c r="J364">
        <f>IFERROR(VLOOKUP(Table_socioeca8.sandag.org_abm2_spd[[#This Row],[hwycov_id]],[1]hwy_speed!$B$2:$G$1648,5,FALSE),0)</f>
        <v>54</v>
      </c>
      <c r="K364">
        <f>IFERROR(VLOOKUP(Table_socioeca8.sandag.org_abm2_spd[[#This Row],[hwycov_id]],[1]hwy_speed!$B$2:$G$1648,6,FALSE),0)</f>
        <v>56</v>
      </c>
      <c r="M364">
        <f>Table_socioeca8.sandag.org_abm2_spd[[#This Row],[scenario_id]]</f>
        <v>376</v>
      </c>
      <c r="N364" s="7">
        <v>27352</v>
      </c>
      <c r="O364">
        <f>VLOOKUP(Table_sql2014a8.sandag.org_ws_FreewaySpeed[[#This Row],[LinkID]],Table_socioeca8.sandag.org_abm2_spd[[hwycov_id]:[speed_ev]],2,FALSE)</f>
        <v>62</v>
      </c>
      <c r="P364">
        <f>VLOOKUP(Table_sql2014a8.sandag.org_ws_FreewaySpeed[[#This Row],[LinkID]],Table_socioeca8.sandag.org_abm2_spd[[hwycov_id]:[speed_ev]],3,FALSE)</f>
        <v>61</v>
      </c>
      <c r="Q364">
        <f>VLOOKUP(Table_sql2014a8.sandag.org_ws_FreewaySpeed[[#This Row],[LinkID]],Table_socioeca8.sandag.org_abm2_spd[[hwycov_id]:[speed_ev]],4,FALSE)</f>
        <v>61</v>
      </c>
      <c r="R364">
        <f>VLOOKUP(Table_sql2014a8.sandag.org_ws_FreewaySpeed[[#This Row],[LinkID]],Table_socioeca8.sandag.org_abm2_spd[[hwycov_id]:[speed_ev]],5,FALSE)</f>
        <v>59</v>
      </c>
      <c r="S364">
        <f>VLOOKUP(Table_sql2014a8.sandag.org_ws_FreewaySpeed[[#This Row],[LinkID]],Table_socioeca8.sandag.org_abm2_spd[[hwycov_id]:[speed_ev]],6,FALSE)</f>
        <v>62</v>
      </c>
    </row>
    <row r="365" spans="5:19" x14ac:dyDescent="0.25">
      <c r="E365">
        <f t="shared" si="5"/>
        <v>376</v>
      </c>
      <c r="F365">
        <v>8968</v>
      </c>
      <c r="G365">
        <f>IFERROR(VLOOKUP(Table_socioeca8.sandag.org_abm2_spd[[#This Row],[hwycov_id]],[1]hwy_speed!$B$2:$G$1648,2,FALSE),0)</f>
        <v>58</v>
      </c>
      <c r="H365">
        <f>IFERROR(VLOOKUP(Table_socioeca8.sandag.org_abm2_spd[[#This Row],[hwycov_id]],[1]hwy_speed!$B$2:$G$1648,3,FALSE),0)</f>
        <v>57</v>
      </c>
      <c r="I365">
        <f>IFERROR(VLOOKUP(Table_socioeca8.sandag.org_abm2_spd[[#This Row],[hwycov_id]],[1]hwy_speed!$B$2:$G$1648,4,FALSE),0)</f>
        <v>57</v>
      </c>
      <c r="J365">
        <f>IFERROR(VLOOKUP(Table_socioeca8.sandag.org_abm2_spd[[#This Row],[hwycov_id]],[1]hwy_speed!$B$2:$G$1648,5,FALSE),0)</f>
        <v>55</v>
      </c>
      <c r="K365">
        <f>IFERROR(VLOOKUP(Table_socioeca8.sandag.org_abm2_spd[[#This Row],[hwycov_id]],[1]hwy_speed!$B$2:$G$1648,6,FALSE),0)</f>
        <v>58</v>
      </c>
      <c r="M365">
        <f>Table_socioeca8.sandag.org_abm2_spd[[#This Row],[scenario_id]]</f>
        <v>376</v>
      </c>
      <c r="N365" s="7">
        <v>27511</v>
      </c>
      <c r="O365">
        <f>VLOOKUP(Table_sql2014a8.sandag.org_ws_FreewaySpeed[[#This Row],[LinkID]],Table_socioeca8.sandag.org_abm2_spd[[hwycov_id]:[speed_ev]],2,FALSE)</f>
        <v>58</v>
      </c>
      <c r="P365">
        <f>VLOOKUP(Table_sql2014a8.sandag.org_ws_FreewaySpeed[[#This Row],[LinkID]],Table_socioeca8.sandag.org_abm2_spd[[hwycov_id]:[speed_ev]],3,FALSE)</f>
        <v>58</v>
      </c>
      <c r="Q365">
        <f>VLOOKUP(Table_sql2014a8.sandag.org_ws_FreewaySpeed[[#This Row],[LinkID]],Table_socioeca8.sandag.org_abm2_spd[[hwycov_id]:[speed_ev]],4,FALSE)</f>
        <v>58</v>
      </c>
      <c r="R365">
        <f>VLOOKUP(Table_sql2014a8.sandag.org_ws_FreewaySpeed[[#This Row],[LinkID]],Table_socioeca8.sandag.org_abm2_spd[[hwycov_id]:[speed_ev]],5,FALSE)</f>
        <v>58</v>
      </c>
      <c r="S365">
        <f>VLOOKUP(Table_sql2014a8.sandag.org_ws_FreewaySpeed[[#This Row],[LinkID]],Table_socioeca8.sandag.org_abm2_spd[[hwycov_id]:[speed_ev]],6,FALSE)</f>
        <v>58</v>
      </c>
    </row>
    <row r="366" spans="5:19" x14ac:dyDescent="0.25">
      <c r="E366">
        <f t="shared" si="5"/>
        <v>376</v>
      </c>
      <c r="F366">
        <v>8972</v>
      </c>
      <c r="G366">
        <f>IFERROR(VLOOKUP(Table_socioeca8.sandag.org_abm2_spd[[#This Row],[hwycov_id]],[1]hwy_speed!$B$2:$G$1648,2,FALSE),0)</f>
        <v>58</v>
      </c>
      <c r="H366">
        <f>IFERROR(VLOOKUP(Table_socioeca8.sandag.org_abm2_spd[[#This Row],[hwycov_id]],[1]hwy_speed!$B$2:$G$1648,3,FALSE),0)</f>
        <v>43</v>
      </c>
      <c r="I366">
        <f>IFERROR(VLOOKUP(Table_socioeca8.sandag.org_abm2_spd[[#This Row],[hwycov_id]],[1]hwy_speed!$B$2:$G$1648,4,FALSE),0)</f>
        <v>55</v>
      </c>
      <c r="J366">
        <f>IFERROR(VLOOKUP(Table_socioeca8.sandag.org_abm2_spd[[#This Row],[hwycov_id]],[1]hwy_speed!$B$2:$G$1648,5,FALSE),0)</f>
        <v>54</v>
      </c>
      <c r="K366">
        <f>IFERROR(VLOOKUP(Table_socioeca8.sandag.org_abm2_spd[[#This Row],[hwycov_id]],[1]hwy_speed!$B$2:$G$1648,6,FALSE),0)</f>
        <v>58</v>
      </c>
      <c r="M366">
        <f>Table_socioeca8.sandag.org_abm2_spd[[#This Row],[scenario_id]]</f>
        <v>376</v>
      </c>
      <c r="N366" s="7">
        <v>27518</v>
      </c>
      <c r="O366">
        <f>VLOOKUP(Table_sql2014a8.sandag.org_ws_FreewaySpeed[[#This Row],[LinkID]],Table_socioeca8.sandag.org_abm2_spd[[hwycov_id]:[speed_ev]],2,FALSE)</f>
        <v>62</v>
      </c>
      <c r="P366">
        <f>VLOOKUP(Table_sql2014a8.sandag.org_ws_FreewaySpeed[[#This Row],[LinkID]],Table_socioeca8.sandag.org_abm2_spd[[hwycov_id]:[speed_ev]],3,FALSE)</f>
        <v>61</v>
      </c>
      <c r="Q366">
        <f>VLOOKUP(Table_sql2014a8.sandag.org_ws_FreewaySpeed[[#This Row],[LinkID]],Table_socioeca8.sandag.org_abm2_spd[[hwycov_id]:[speed_ev]],4,FALSE)</f>
        <v>61</v>
      </c>
      <c r="R366">
        <f>VLOOKUP(Table_sql2014a8.sandag.org_ws_FreewaySpeed[[#This Row],[LinkID]],Table_socioeca8.sandag.org_abm2_spd[[hwycov_id]:[speed_ev]],5,FALSE)</f>
        <v>61</v>
      </c>
      <c r="S366">
        <f>VLOOKUP(Table_sql2014a8.sandag.org_ws_FreewaySpeed[[#This Row],[LinkID]],Table_socioeca8.sandag.org_abm2_spd[[hwycov_id]:[speed_ev]],6,FALSE)</f>
        <v>62</v>
      </c>
    </row>
    <row r="367" spans="5:19" x14ac:dyDescent="0.25">
      <c r="E367">
        <f t="shared" si="5"/>
        <v>376</v>
      </c>
      <c r="F367">
        <v>8973</v>
      </c>
      <c r="G367">
        <f>IFERROR(VLOOKUP(Table_socioeca8.sandag.org_abm2_spd[[#This Row],[hwycov_id]],[1]hwy_speed!$B$2:$G$1648,2,FALSE),0)</f>
        <v>58</v>
      </c>
      <c r="H367">
        <f>IFERROR(VLOOKUP(Table_socioeca8.sandag.org_abm2_spd[[#This Row],[hwycov_id]],[1]hwy_speed!$B$2:$G$1648,3,FALSE),0)</f>
        <v>57</v>
      </c>
      <c r="I367">
        <f>IFERROR(VLOOKUP(Table_socioeca8.sandag.org_abm2_spd[[#This Row],[hwycov_id]],[1]hwy_speed!$B$2:$G$1648,4,FALSE),0)</f>
        <v>57</v>
      </c>
      <c r="J367">
        <f>IFERROR(VLOOKUP(Table_socioeca8.sandag.org_abm2_spd[[#This Row],[hwycov_id]],[1]hwy_speed!$B$2:$G$1648,5,FALSE),0)</f>
        <v>55</v>
      </c>
      <c r="K367">
        <f>IFERROR(VLOOKUP(Table_socioeca8.sandag.org_abm2_spd[[#This Row],[hwycov_id]],[1]hwy_speed!$B$2:$G$1648,6,FALSE),0)</f>
        <v>58</v>
      </c>
      <c r="M367">
        <f>Table_socioeca8.sandag.org_abm2_spd[[#This Row],[scenario_id]]</f>
        <v>376</v>
      </c>
      <c r="N367" s="7">
        <v>27519</v>
      </c>
      <c r="O367">
        <f>VLOOKUP(Table_sql2014a8.sandag.org_ws_FreewaySpeed[[#This Row],[LinkID]],Table_socioeca8.sandag.org_abm2_spd[[hwycov_id]:[speed_ev]],2,FALSE)</f>
        <v>62</v>
      </c>
      <c r="P367">
        <f>VLOOKUP(Table_sql2014a8.sandag.org_ws_FreewaySpeed[[#This Row],[LinkID]],Table_socioeca8.sandag.org_abm2_spd[[hwycov_id]:[speed_ev]],3,FALSE)</f>
        <v>61</v>
      </c>
      <c r="Q367">
        <f>VLOOKUP(Table_sql2014a8.sandag.org_ws_FreewaySpeed[[#This Row],[LinkID]],Table_socioeca8.sandag.org_abm2_spd[[hwycov_id]:[speed_ev]],4,FALSE)</f>
        <v>61</v>
      </c>
      <c r="R367">
        <f>VLOOKUP(Table_sql2014a8.sandag.org_ws_FreewaySpeed[[#This Row],[LinkID]],Table_socioeca8.sandag.org_abm2_spd[[hwycov_id]:[speed_ev]],5,FALSE)</f>
        <v>61</v>
      </c>
      <c r="S367">
        <f>VLOOKUP(Table_sql2014a8.sandag.org_ws_FreewaySpeed[[#This Row],[LinkID]],Table_socioeca8.sandag.org_abm2_spd[[hwycov_id]:[speed_ev]],6,FALSE)</f>
        <v>62</v>
      </c>
    </row>
    <row r="368" spans="5:19" x14ac:dyDescent="0.25">
      <c r="E368">
        <f t="shared" si="5"/>
        <v>376</v>
      </c>
      <c r="F368">
        <v>8976</v>
      </c>
      <c r="G368">
        <f>IFERROR(VLOOKUP(Table_socioeca8.sandag.org_abm2_spd[[#This Row],[hwycov_id]],[1]hwy_speed!$B$2:$G$1648,2,FALSE),0)</f>
        <v>53</v>
      </c>
      <c r="H368">
        <f>IFERROR(VLOOKUP(Table_socioeca8.sandag.org_abm2_spd[[#This Row],[hwycov_id]],[1]hwy_speed!$B$2:$G$1648,3,FALSE),0)</f>
        <v>34</v>
      </c>
      <c r="I368">
        <f>IFERROR(VLOOKUP(Table_socioeca8.sandag.org_abm2_spd[[#This Row],[hwycov_id]],[1]hwy_speed!$B$2:$G$1648,4,FALSE),0)</f>
        <v>48</v>
      </c>
      <c r="J368">
        <f>IFERROR(VLOOKUP(Table_socioeca8.sandag.org_abm2_spd[[#This Row],[hwycov_id]],[1]hwy_speed!$B$2:$G$1648,5,FALSE),0)</f>
        <v>48</v>
      </c>
      <c r="K368">
        <f>IFERROR(VLOOKUP(Table_socioeca8.sandag.org_abm2_spd[[#This Row],[hwycov_id]],[1]hwy_speed!$B$2:$G$1648,6,FALSE),0)</f>
        <v>53</v>
      </c>
      <c r="M368">
        <f>Table_socioeca8.sandag.org_abm2_spd[[#This Row],[scenario_id]]</f>
        <v>376</v>
      </c>
      <c r="N368" s="7">
        <v>27520</v>
      </c>
      <c r="O368">
        <f>VLOOKUP(Table_sql2014a8.sandag.org_ws_FreewaySpeed[[#This Row],[LinkID]],Table_socioeca8.sandag.org_abm2_spd[[hwycov_id]:[speed_ev]],2,FALSE)</f>
        <v>62</v>
      </c>
      <c r="P368">
        <f>VLOOKUP(Table_sql2014a8.sandag.org_ws_FreewaySpeed[[#This Row],[LinkID]],Table_socioeca8.sandag.org_abm2_spd[[hwycov_id]:[speed_ev]],3,FALSE)</f>
        <v>61</v>
      </c>
      <c r="Q368">
        <f>VLOOKUP(Table_sql2014a8.sandag.org_ws_FreewaySpeed[[#This Row],[LinkID]],Table_socioeca8.sandag.org_abm2_spd[[hwycov_id]:[speed_ev]],4,FALSE)</f>
        <v>61</v>
      </c>
      <c r="R368">
        <f>VLOOKUP(Table_sql2014a8.sandag.org_ws_FreewaySpeed[[#This Row],[LinkID]],Table_socioeca8.sandag.org_abm2_spd[[hwycov_id]:[speed_ev]],5,FALSE)</f>
        <v>61</v>
      </c>
      <c r="S368">
        <f>VLOOKUP(Table_sql2014a8.sandag.org_ws_FreewaySpeed[[#This Row],[LinkID]],Table_socioeca8.sandag.org_abm2_spd[[hwycov_id]:[speed_ev]],6,FALSE)</f>
        <v>62</v>
      </c>
    </row>
    <row r="369" spans="5:19" x14ac:dyDescent="0.25">
      <c r="E369">
        <f t="shared" si="5"/>
        <v>376</v>
      </c>
      <c r="F369">
        <v>8977</v>
      </c>
      <c r="G369">
        <f>IFERROR(VLOOKUP(Table_socioeca8.sandag.org_abm2_spd[[#This Row],[hwycov_id]],[1]hwy_speed!$B$2:$G$1648,2,FALSE),0)</f>
        <v>53</v>
      </c>
      <c r="H369">
        <f>IFERROR(VLOOKUP(Table_socioeca8.sandag.org_abm2_spd[[#This Row],[hwycov_id]],[1]hwy_speed!$B$2:$G$1648,3,FALSE),0)</f>
        <v>37</v>
      </c>
      <c r="I369">
        <f>IFERROR(VLOOKUP(Table_socioeca8.sandag.org_abm2_spd[[#This Row],[hwycov_id]],[1]hwy_speed!$B$2:$G$1648,4,FALSE),0)</f>
        <v>50</v>
      </c>
      <c r="J369">
        <f>IFERROR(VLOOKUP(Table_socioeca8.sandag.org_abm2_spd[[#This Row],[hwycov_id]],[1]hwy_speed!$B$2:$G$1648,5,FALSE),0)</f>
        <v>49</v>
      </c>
      <c r="K369">
        <f>IFERROR(VLOOKUP(Table_socioeca8.sandag.org_abm2_spd[[#This Row],[hwycov_id]],[1]hwy_speed!$B$2:$G$1648,6,FALSE),0)</f>
        <v>53</v>
      </c>
      <c r="M369">
        <f>Table_socioeca8.sandag.org_abm2_spd[[#This Row],[scenario_id]]</f>
        <v>376</v>
      </c>
      <c r="N369" s="7">
        <v>27543</v>
      </c>
      <c r="O369">
        <f>VLOOKUP(Table_sql2014a8.sandag.org_ws_FreewaySpeed[[#This Row],[LinkID]],Table_socioeca8.sandag.org_abm2_spd[[hwycov_id]:[speed_ev]],2,FALSE)</f>
        <v>58</v>
      </c>
      <c r="P369">
        <f>VLOOKUP(Table_sql2014a8.sandag.org_ws_FreewaySpeed[[#This Row],[LinkID]],Table_socioeca8.sandag.org_abm2_spd[[hwycov_id]:[speed_ev]],3,FALSE)</f>
        <v>56</v>
      </c>
      <c r="Q369">
        <f>VLOOKUP(Table_sql2014a8.sandag.org_ws_FreewaySpeed[[#This Row],[LinkID]],Table_socioeca8.sandag.org_abm2_spd[[hwycov_id]:[speed_ev]],4,FALSE)</f>
        <v>56</v>
      </c>
      <c r="R369">
        <f>VLOOKUP(Table_sql2014a8.sandag.org_ws_FreewaySpeed[[#This Row],[LinkID]],Table_socioeca8.sandag.org_abm2_spd[[hwycov_id]:[speed_ev]],5,FALSE)</f>
        <v>57</v>
      </c>
      <c r="S369">
        <f>VLOOKUP(Table_sql2014a8.sandag.org_ws_FreewaySpeed[[#This Row],[LinkID]],Table_socioeca8.sandag.org_abm2_spd[[hwycov_id]:[speed_ev]],6,FALSE)</f>
        <v>58</v>
      </c>
    </row>
    <row r="370" spans="5:19" x14ac:dyDescent="0.25">
      <c r="E370">
        <f t="shared" si="5"/>
        <v>376</v>
      </c>
      <c r="F370">
        <v>8982</v>
      </c>
      <c r="G370">
        <f>IFERROR(VLOOKUP(Table_socioeca8.sandag.org_abm2_spd[[#This Row],[hwycov_id]],[1]hwy_speed!$B$2:$G$1648,2,FALSE),0)</f>
        <v>56</v>
      </c>
      <c r="H370">
        <f>IFERROR(VLOOKUP(Table_socioeca8.sandag.org_abm2_spd[[#This Row],[hwycov_id]],[1]hwy_speed!$B$2:$G$1648,3,FALSE),0)</f>
        <v>19</v>
      </c>
      <c r="I370">
        <f>IFERROR(VLOOKUP(Table_socioeca8.sandag.org_abm2_spd[[#This Row],[hwycov_id]],[1]hwy_speed!$B$2:$G$1648,4,FALSE),0)</f>
        <v>33</v>
      </c>
      <c r="J370">
        <f>IFERROR(VLOOKUP(Table_socioeca8.sandag.org_abm2_spd[[#This Row],[hwycov_id]],[1]hwy_speed!$B$2:$G$1648,5,FALSE),0)</f>
        <v>29</v>
      </c>
      <c r="K370">
        <f>IFERROR(VLOOKUP(Table_socioeca8.sandag.org_abm2_spd[[#This Row],[hwycov_id]],[1]hwy_speed!$B$2:$G$1648,6,FALSE),0)</f>
        <v>56</v>
      </c>
      <c r="M370">
        <f>Table_socioeca8.sandag.org_abm2_spd[[#This Row],[scenario_id]]</f>
        <v>376</v>
      </c>
      <c r="N370" s="7">
        <v>27545</v>
      </c>
      <c r="O370">
        <f>VLOOKUP(Table_sql2014a8.sandag.org_ws_FreewaySpeed[[#This Row],[LinkID]],Table_socioeca8.sandag.org_abm2_spd[[hwycov_id]:[speed_ev]],2,FALSE)</f>
        <v>58</v>
      </c>
      <c r="P370">
        <f>VLOOKUP(Table_sql2014a8.sandag.org_ws_FreewaySpeed[[#This Row],[LinkID]],Table_socioeca8.sandag.org_abm2_spd[[hwycov_id]:[speed_ev]],3,FALSE)</f>
        <v>50</v>
      </c>
      <c r="Q370">
        <f>VLOOKUP(Table_sql2014a8.sandag.org_ws_FreewaySpeed[[#This Row],[LinkID]],Table_socioeca8.sandag.org_abm2_spd[[hwycov_id]:[speed_ev]],4,FALSE)</f>
        <v>51</v>
      </c>
      <c r="R370">
        <f>VLOOKUP(Table_sql2014a8.sandag.org_ws_FreewaySpeed[[#This Row],[LinkID]],Table_socioeca8.sandag.org_abm2_spd[[hwycov_id]:[speed_ev]],5,FALSE)</f>
        <v>54</v>
      </c>
      <c r="S370">
        <f>VLOOKUP(Table_sql2014a8.sandag.org_ws_FreewaySpeed[[#This Row],[LinkID]],Table_socioeca8.sandag.org_abm2_spd[[hwycov_id]:[speed_ev]],6,FALSE)</f>
        <v>58</v>
      </c>
    </row>
    <row r="371" spans="5:19" x14ac:dyDescent="0.25">
      <c r="E371">
        <f t="shared" si="5"/>
        <v>376</v>
      </c>
      <c r="F371">
        <v>9012</v>
      </c>
      <c r="G371">
        <f>IFERROR(VLOOKUP(Table_socioeca8.sandag.org_abm2_spd[[#This Row],[hwycov_id]],[1]hwy_speed!$B$2:$G$1648,2,FALSE),0)</f>
        <v>57</v>
      </c>
      <c r="H371">
        <f>IFERROR(VLOOKUP(Table_socioeca8.sandag.org_abm2_spd[[#This Row],[hwycov_id]],[1]hwy_speed!$B$2:$G$1648,3,FALSE),0)</f>
        <v>57</v>
      </c>
      <c r="I371">
        <f>IFERROR(VLOOKUP(Table_socioeca8.sandag.org_abm2_spd[[#This Row],[hwycov_id]],[1]hwy_speed!$B$2:$G$1648,4,FALSE),0)</f>
        <v>57</v>
      </c>
      <c r="J371">
        <f>IFERROR(VLOOKUP(Table_socioeca8.sandag.org_abm2_spd[[#This Row],[hwycov_id]],[1]hwy_speed!$B$2:$G$1648,5,FALSE),0)</f>
        <v>57</v>
      </c>
      <c r="K371">
        <f>IFERROR(VLOOKUP(Table_socioeca8.sandag.org_abm2_spd[[#This Row],[hwycov_id]],[1]hwy_speed!$B$2:$G$1648,6,FALSE),0)</f>
        <v>57</v>
      </c>
      <c r="M371">
        <f>Table_socioeca8.sandag.org_abm2_spd[[#This Row],[scenario_id]]</f>
        <v>376</v>
      </c>
      <c r="N371" s="7">
        <v>27577</v>
      </c>
      <c r="O371">
        <f>VLOOKUP(Table_sql2014a8.sandag.org_ws_FreewaySpeed[[#This Row],[LinkID]],Table_socioeca8.sandag.org_abm2_spd[[hwycov_id]:[speed_ev]],2,FALSE)</f>
        <v>58</v>
      </c>
      <c r="P371">
        <f>VLOOKUP(Table_sql2014a8.sandag.org_ws_FreewaySpeed[[#This Row],[LinkID]],Table_socioeca8.sandag.org_abm2_spd[[hwycov_id]:[speed_ev]],3,FALSE)</f>
        <v>56</v>
      </c>
      <c r="Q371">
        <f>VLOOKUP(Table_sql2014a8.sandag.org_ws_FreewaySpeed[[#This Row],[LinkID]],Table_socioeca8.sandag.org_abm2_spd[[hwycov_id]:[speed_ev]],4,FALSE)</f>
        <v>57</v>
      </c>
      <c r="R371">
        <f>VLOOKUP(Table_sql2014a8.sandag.org_ws_FreewaySpeed[[#This Row],[LinkID]],Table_socioeca8.sandag.org_abm2_spd[[hwycov_id]:[speed_ev]],5,FALSE)</f>
        <v>54</v>
      </c>
      <c r="S371">
        <f>VLOOKUP(Table_sql2014a8.sandag.org_ws_FreewaySpeed[[#This Row],[LinkID]],Table_socioeca8.sandag.org_abm2_spd[[hwycov_id]:[speed_ev]],6,FALSE)</f>
        <v>58</v>
      </c>
    </row>
    <row r="372" spans="5:19" x14ac:dyDescent="0.25">
      <c r="E372">
        <f t="shared" si="5"/>
        <v>376</v>
      </c>
      <c r="F372">
        <v>9022</v>
      </c>
      <c r="G372">
        <f>IFERROR(VLOOKUP(Table_socioeca8.sandag.org_abm2_spd[[#This Row],[hwycov_id]],[1]hwy_speed!$B$2:$G$1648,2,FALSE),0)</f>
        <v>58</v>
      </c>
      <c r="H372">
        <f>IFERROR(VLOOKUP(Table_socioeca8.sandag.org_abm2_spd[[#This Row],[hwycov_id]],[1]hwy_speed!$B$2:$G$1648,3,FALSE),0)</f>
        <v>43</v>
      </c>
      <c r="I372">
        <f>IFERROR(VLOOKUP(Table_socioeca8.sandag.org_abm2_spd[[#This Row],[hwycov_id]],[1]hwy_speed!$B$2:$G$1648,4,FALSE),0)</f>
        <v>56</v>
      </c>
      <c r="J372">
        <f>IFERROR(VLOOKUP(Table_socioeca8.sandag.org_abm2_spd[[#This Row],[hwycov_id]],[1]hwy_speed!$B$2:$G$1648,5,FALSE),0)</f>
        <v>57</v>
      </c>
      <c r="K372">
        <f>IFERROR(VLOOKUP(Table_socioeca8.sandag.org_abm2_spd[[#This Row],[hwycov_id]],[1]hwy_speed!$B$2:$G$1648,6,FALSE),0)</f>
        <v>58</v>
      </c>
      <c r="M372">
        <f>Table_socioeca8.sandag.org_abm2_spd[[#This Row],[scenario_id]]</f>
        <v>376</v>
      </c>
      <c r="N372" s="7">
        <v>27594</v>
      </c>
      <c r="O372">
        <f>VLOOKUP(Table_sql2014a8.sandag.org_ws_FreewaySpeed[[#This Row],[LinkID]],Table_socioeca8.sandag.org_abm2_spd[[hwycov_id]:[speed_ev]],2,FALSE)</f>
        <v>58</v>
      </c>
      <c r="P372">
        <f>VLOOKUP(Table_sql2014a8.sandag.org_ws_FreewaySpeed[[#This Row],[LinkID]],Table_socioeca8.sandag.org_abm2_spd[[hwycov_id]:[speed_ev]],3,FALSE)</f>
        <v>53</v>
      </c>
      <c r="Q372">
        <f>VLOOKUP(Table_sql2014a8.sandag.org_ws_FreewaySpeed[[#This Row],[LinkID]],Table_socioeca8.sandag.org_abm2_spd[[hwycov_id]:[speed_ev]],4,FALSE)</f>
        <v>57</v>
      </c>
      <c r="R372">
        <f>VLOOKUP(Table_sql2014a8.sandag.org_ws_FreewaySpeed[[#This Row],[LinkID]],Table_socioeca8.sandag.org_abm2_spd[[hwycov_id]:[speed_ev]],5,FALSE)</f>
        <v>57</v>
      </c>
      <c r="S372">
        <f>VLOOKUP(Table_sql2014a8.sandag.org_ws_FreewaySpeed[[#This Row],[LinkID]],Table_socioeca8.sandag.org_abm2_spd[[hwycov_id]:[speed_ev]],6,FALSE)</f>
        <v>58</v>
      </c>
    </row>
    <row r="373" spans="5:19" x14ac:dyDescent="0.25">
      <c r="E373">
        <f t="shared" si="5"/>
        <v>376</v>
      </c>
      <c r="F373">
        <v>9025</v>
      </c>
      <c r="G373">
        <f>IFERROR(VLOOKUP(Table_socioeca8.sandag.org_abm2_spd[[#This Row],[hwycov_id]],[1]hwy_speed!$B$2:$G$1648,2,FALSE),0)</f>
        <v>57</v>
      </c>
      <c r="H373">
        <f>IFERROR(VLOOKUP(Table_socioeca8.sandag.org_abm2_spd[[#This Row],[hwycov_id]],[1]hwy_speed!$B$2:$G$1648,3,FALSE),0)</f>
        <v>44</v>
      </c>
      <c r="I373">
        <f>IFERROR(VLOOKUP(Table_socioeca8.sandag.org_abm2_spd[[#This Row],[hwycov_id]],[1]hwy_speed!$B$2:$G$1648,4,FALSE),0)</f>
        <v>53</v>
      </c>
      <c r="J373">
        <f>IFERROR(VLOOKUP(Table_socioeca8.sandag.org_abm2_spd[[#This Row],[hwycov_id]],[1]hwy_speed!$B$2:$G$1648,5,FALSE),0)</f>
        <v>56</v>
      </c>
      <c r="K373">
        <f>IFERROR(VLOOKUP(Table_socioeca8.sandag.org_abm2_spd[[#This Row],[hwycov_id]],[1]hwy_speed!$B$2:$G$1648,6,FALSE),0)</f>
        <v>57</v>
      </c>
      <c r="M373">
        <f>Table_socioeca8.sandag.org_abm2_spd[[#This Row],[scenario_id]]</f>
        <v>376</v>
      </c>
      <c r="N373" s="7">
        <v>27597</v>
      </c>
      <c r="O373">
        <f>VLOOKUP(Table_sql2014a8.sandag.org_ws_FreewaySpeed[[#This Row],[LinkID]],Table_socioeca8.sandag.org_abm2_spd[[hwycov_id]:[speed_ev]],2,FALSE)</f>
        <v>62</v>
      </c>
      <c r="P373">
        <f>VLOOKUP(Table_sql2014a8.sandag.org_ws_FreewaySpeed[[#This Row],[LinkID]],Table_socioeca8.sandag.org_abm2_spd[[hwycov_id]:[speed_ev]],3,FALSE)</f>
        <v>61</v>
      </c>
      <c r="Q373">
        <f>VLOOKUP(Table_sql2014a8.sandag.org_ws_FreewaySpeed[[#This Row],[LinkID]],Table_socioeca8.sandag.org_abm2_spd[[hwycov_id]:[speed_ev]],4,FALSE)</f>
        <v>61</v>
      </c>
      <c r="R373">
        <f>VLOOKUP(Table_sql2014a8.sandag.org_ws_FreewaySpeed[[#This Row],[LinkID]],Table_socioeca8.sandag.org_abm2_spd[[hwycov_id]:[speed_ev]],5,FALSE)</f>
        <v>61</v>
      </c>
      <c r="S373">
        <f>VLOOKUP(Table_sql2014a8.sandag.org_ws_FreewaySpeed[[#This Row],[LinkID]],Table_socioeca8.sandag.org_abm2_spd[[hwycov_id]:[speed_ev]],6,FALSE)</f>
        <v>62</v>
      </c>
    </row>
    <row r="374" spans="5:19" x14ac:dyDescent="0.25">
      <c r="E374">
        <f t="shared" si="5"/>
        <v>376</v>
      </c>
      <c r="F374">
        <v>9027</v>
      </c>
      <c r="G374">
        <f>IFERROR(VLOOKUP(Table_socioeca8.sandag.org_abm2_spd[[#This Row],[hwycov_id]],[1]hwy_speed!$B$2:$G$1648,2,FALSE),0)</f>
        <v>57</v>
      </c>
      <c r="H374">
        <f>IFERROR(VLOOKUP(Table_socioeca8.sandag.org_abm2_spd[[#This Row],[hwycov_id]],[1]hwy_speed!$B$2:$G$1648,3,FALSE),0)</f>
        <v>43</v>
      </c>
      <c r="I374">
        <f>IFERROR(VLOOKUP(Table_socioeca8.sandag.org_abm2_spd[[#This Row],[hwycov_id]],[1]hwy_speed!$B$2:$G$1648,4,FALSE),0)</f>
        <v>56</v>
      </c>
      <c r="J374">
        <f>IFERROR(VLOOKUP(Table_socioeca8.sandag.org_abm2_spd[[#This Row],[hwycov_id]],[1]hwy_speed!$B$2:$G$1648,5,FALSE),0)</f>
        <v>51</v>
      </c>
      <c r="K374">
        <f>IFERROR(VLOOKUP(Table_socioeca8.sandag.org_abm2_spd[[#This Row],[hwycov_id]],[1]hwy_speed!$B$2:$G$1648,6,FALSE),0)</f>
        <v>57</v>
      </c>
      <c r="M374">
        <f>Table_socioeca8.sandag.org_abm2_spd[[#This Row],[scenario_id]]</f>
        <v>376</v>
      </c>
      <c r="N374" s="7">
        <v>27598</v>
      </c>
      <c r="O374">
        <f>VLOOKUP(Table_sql2014a8.sandag.org_ws_FreewaySpeed[[#This Row],[LinkID]],Table_socioeca8.sandag.org_abm2_spd[[hwycov_id]:[speed_ev]],2,FALSE)</f>
        <v>62</v>
      </c>
      <c r="P374">
        <f>VLOOKUP(Table_sql2014a8.sandag.org_ws_FreewaySpeed[[#This Row],[LinkID]],Table_socioeca8.sandag.org_abm2_spd[[hwycov_id]:[speed_ev]],3,FALSE)</f>
        <v>61</v>
      </c>
      <c r="Q374">
        <f>VLOOKUP(Table_sql2014a8.sandag.org_ws_FreewaySpeed[[#This Row],[LinkID]],Table_socioeca8.sandag.org_abm2_spd[[hwycov_id]:[speed_ev]],4,FALSE)</f>
        <v>61</v>
      </c>
      <c r="R374">
        <f>VLOOKUP(Table_sql2014a8.sandag.org_ws_FreewaySpeed[[#This Row],[LinkID]],Table_socioeca8.sandag.org_abm2_spd[[hwycov_id]:[speed_ev]],5,FALSE)</f>
        <v>61</v>
      </c>
      <c r="S374">
        <f>VLOOKUP(Table_sql2014a8.sandag.org_ws_FreewaySpeed[[#This Row],[LinkID]],Table_socioeca8.sandag.org_abm2_spd[[hwycov_id]:[speed_ev]],6,FALSE)</f>
        <v>62</v>
      </c>
    </row>
    <row r="375" spans="5:19" x14ac:dyDescent="0.25">
      <c r="E375">
        <f t="shared" si="5"/>
        <v>376</v>
      </c>
      <c r="F375">
        <v>9028</v>
      </c>
      <c r="G375">
        <f>IFERROR(VLOOKUP(Table_socioeca8.sandag.org_abm2_spd[[#This Row],[hwycov_id]],[1]hwy_speed!$B$2:$G$1648,2,FALSE),0)</f>
        <v>57</v>
      </c>
      <c r="H375">
        <f>IFERROR(VLOOKUP(Table_socioeca8.sandag.org_abm2_spd[[#This Row],[hwycov_id]],[1]hwy_speed!$B$2:$G$1648,3,FALSE),0)</f>
        <v>56</v>
      </c>
      <c r="I375">
        <f>IFERROR(VLOOKUP(Table_socioeca8.sandag.org_abm2_spd[[#This Row],[hwycov_id]],[1]hwy_speed!$B$2:$G$1648,4,FALSE),0)</f>
        <v>56</v>
      </c>
      <c r="J375">
        <f>IFERROR(VLOOKUP(Table_socioeca8.sandag.org_abm2_spd[[#This Row],[hwycov_id]],[1]hwy_speed!$B$2:$G$1648,5,FALSE),0)</f>
        <v>40</v>
      </c>
      <c r="K375">
        <f>IFERROR(VLOOKUP(Table_socioeca8.sandag.org_abm2_spd[[#This Row],[hwycov_id]],[1]hwy_speed!$B$2:$G$1648,6,FALSE),0)</f>
        <v>57</v>
      </c>
      <c r="M375">
        <f>Table_socioeca8.sandag.org_abm2_spd[[#This Row],[scenario_id]]</f>
        <v>376</v>
      </c>
      <c r="N375" s="7">
        <v>27613</v>
      </c>
      <c r="O375">
        <f>VLOOKUP(Table_sql2014a8.sandag.org_ws_FreewaySpeed[[#This Row],[LinkID]],Table_socioeca8.sandag.org_abm2_spd[[hwycov_id]:[speed_ev]],2,FALSE)</f>
        <v>57</v>
      </c>
      <c r="P375">
        <f>VLOOKUP(Table_sql2014a8.sandag.org_ws_FreewaySpeed[[#This Row],[LinkID]],Table_socioeca8.sandag.org_abm2_spd[[hwycov_id]:[speed_ev]],3,FALSE)</f>
        <v>53</v>
      </c>
      <c r="Q375">
        <f>VLOOKUP(Table_sql2014a8.sandag.org_ws_FreewaySpeed[[#This Row],[LinkID]],Table_socioeca8.sandag.org_abm2_spd[[hwycov_id]:[speed_ev]],4,FALSE)</f>
        <v>57</v>
      </c>
      <c r="R375">
        <f>VLOOKUP(Table_sql2014a8.sandag.org_ws_FreewaySpeed[[#This Row],[LinkID]],Table_socioeca8.sandag.org_abm2_spd[[hwycov_id]:[speed_ev]],5,FALSE)</f>
        <v>58</v>
      </c>
      <c r="S375">
        <f>VLOOKUP(Table_sql2014a8.sandag.org_ws_FreewaySpeed[[#This Row],[LinkID]],Table_socioeca8.sandag.org_abm2_spd[[hwycov_id]:[speed_ev]],6,FALSE)</f>
        <v>58</v>
      </c>
    </row>
    <row r="376" spans="5:19" x14ac:dyDescent="0.25">
      <c r="E376">
        <f t="shared" si="5"/>
        <v>376</v>
      </c>
      <c r="F376">
        <v>9029</v>
      </c>
      <c r="G376">
        <f>IFERROR(VLOOKUP(Table_socioeca8.sandag.org_abm2_spd[[#This Row],[hwycov_id]],[1]hwy_speed!$B$2:$G$1648,2,FALSE),0)</f>
        <v>58</v>
      </c>
      <c r="H376">
        <f>IFERROR(VLOOKUP(Table_socioeca8.sandag.org_abm2_spd[[#This Row],[hwycov_id]],[1]hwy_speed!$B$2:$G$1648,3,FALSE),0)</f>
        <v>42</v>
      </c>
      <c r="I376">
        <f>IFERROR(VLOOKUP(Table_socioeca8.sandag.org_abm2_spd[[#This Row],[hwycov_id]],[1]hwy_speed!$B$2:$G$1648,4,FALSE),0)</f>
        <v>57</v>
      </c>
      <c r="J376">
        <f>IFERROR(VLOOKUP(Table_socioeca8.sandag.org_abm2_spd[[#This Row],[hwycov_id]],[1]hwy_speed!$B$2:$G$1648,5,FALSE),0)</f>
        <v>57</v>
      </c>
      <c r="K376">
        <f>IFERROR(VLOOKUP(Table_socioeca8.sandag.org_abm2_spd[[#This Row],[hwycov_id]],[1]hwy_speed!$B$2:$G$1648,6,FALSE),0)</f>
        <v>58</v>
      </c>
      <c r="M376">
        <f>Table_socioeca8.sandag.org_abm2_spd[[#This Row],[scenario_id]]</f>
        <v>376</v>
      </c>
      <c r="N376" s="7">
        <v>27781</v>
      </c>
      <c r="O376">
        <f>VLOOKUP(Table_sql2014a8.sandag.org_ws_FreewaySpeed[[#This Row],[LinkID]],Table_socioeca8.sandag.org_abm2_spd[[hwycov_id]:[speed_ev]],2,FALSE)</f>
        <v>58</v>
      </c>
      <c r="P376">
        <f>VLOOKUP(Table_sql2014a8.sandag.org_ws_FreewaySpeed[[#This Row],[LinkID]],Table_socioeca8.sandag.org_abm2_spd[[hwycov_id]:[speed_ev]],3,FALSE)</f>
        <v>57</v>
      </c>
      <c r="Q376">
        <f>VLOOKUP(Table_sql2014a8.sandag.org_ws_FreewaySpeed[[#This Row],[LinkID]],Table_socioeca8.sandag.org_abm2_spd[[hwycov_id]:[speed_ev]],4,FALSE)</f>
        <v>57</v>
      </c>
      <c r="R376">
        <f>VLOOKUP(Table_sql2014a8.sandag.org_ws_FreewaySpeed[[#This Row],[LinkID]],Table_socioeca8.sandag.org_abm2_spd[[hwycov_id]:[speed_ev]],5,FALSE)</f>
        <v>46</v>
      </c>
      <c r="S376">
        <f>VLOOKUP(Table_sql2014a8.sandag.org_ws_FreewaySpeed[[#This Row],[LinkID]],Table_socioeca8.sandag.org_abm2_spd[[hwycov_id]:[speed_ev]],6,FALSE)</f>
        <v>58</v>
      </c>
    </row>
    <row r="377" spans="5:19" x14ac:dyDescent="0.25">
      <c r="E377">
        <f t="shared" si="5"/>
        <v>376</v>
      </c>
      <c r="F377">
        <v>9031</v>
      </c>
      <c r="G377">
        <f>IFERROR(VLOOKUP(Table_socioeca8.sandag.org_abm2_spd[[#This Row],[hwycov_id]],[1]hwy_speed!$B$2:$G$1648,2,FALSE),0)</f>
        <v>62</v>
      </c>
      <c r="H377">
        <f>IFERROR(VLOOKUP(Table_socioeca8.sandag.org_abm2_spd[[#This Row],[hwycov_id]],[1]hwy_speed!$B$2:$G$1648,3,FALSE),0)</f>
        <v>62</v>
      </c>
      <c r="I377">
        <f>IFERROR(VLOOKUP(Table_socioeca8.sandag.org_abm2_spd[[#This Row],[hwycov_id]],[1]hwy_speed!$B$2:$G$1648,4,FALSE),0)</f>
        <v>62</v>
      </c>
      <c r="J377">
        <f>IFERROR(VLOOKUP(Table_socioeca8.sandag.org_abm2_spd[[#This Row],[hwycov_id]],[1]hwy_speed!$B$2:$G$1648,5,FALSE),0)</f>
        <v>62</v>
      </c>
      <c r="K377">
        <f>IFERROR(VLOOKUP(Table_socioeca8.sandag.org_abm2_spd[[#This Row],[hwycov_id]],[1]hwy_speed!$B$2:$G$1648,6,FALSE),0)</f>
        <v>62</v>
      </c>
      <c r="M377">
        <f>Table_socioeca8.sandag.org_abm2_spd[[#This Row],[scenario_id]]</f>
        <v>376</v>
      </c>
      <c r="N377" s="7">
        <v>27791</v>
      </c>
      <c r="O377">
        <f>VLOOKUP(Table_sql2014a8.sandag.org_ws_FreewaySpeed[[#This Row],[LinkID]],Table_socioeca8.sandag.org_abm2_spd[[hwycov_id]:[speed_ev]],2,FALSE)</f>
        <v>57</v>
      </c>
      <c r="P377">
        <f>VLOOKUP(Table_sql2014a8.sandag.org_ws_FreewaySpeed[[#This Row],[LinkID]],Table_socioeca8.sandag.org_abm2_spd[[hwycov_id]:[speed_ev]],3,FALSE)</f>
        <v>51</v>
      </c>
      <c r="Q377">
        <f>VLOOKUP(Table_sql2014a8.sandag.org_ws_FreewaySpeed[[#This Row],[LinkID]],Table_socioeca8.sandag.org_abm2_spd[[hwycov_id]:[speed_ev]],4,FALSE)</f>
        <v>49</v>
      </c>
      <c r="R377">
        <f>VLOOKUP(Table_sql2014a8.sandag.org_ws_FreewaySpeed[[#This Row],[LinkID]],Table_socioeca8.sandag.org_abm2_spd[[hwycov_id]:[speed_ev]],5,FALSE)</f>
        <v>32</v>
      </c>
      <c r="S377">
        <f>VLOOKUP(Table_sql2014a8.sandag.org_ws_FreewaySpeed[[#This Row],[LinkID]],Table_socioeca8.sandag.org_abm2_spd[[hwycov_id]:[speed_ev]],6,FALSE)</f>
        <v>57</v>
      </c>
    </row>
    <row r="378" spans="5:19" x14ac:dyDescent="0.25">
      <c r="E378">
        <f t="shared" si="5"/>
        <v>376</v>
      </c>
      <c r="F378">
        <v>9032</v>
      </c>
      <c r="G378">
        <f>IFERROR(VLOOKUP(Table_socioeca8.sandag.org_abm2_spd[[#This Row],[hwycov_id]],[1]hwy_speed!$B$2:$G$1648,2,FALSE),0)</f>
        <v>58</v>
      </c>
      <c r="H378">
        <f>IFERROR(VLOOKUP(Table_socioeca8.sandag.org_abm2_spd[[#This Row],[hwycov_id]],[1]hwy_speed!$B$2:$G$1648,3,FALSE),0)</f>
        <v>58</v>
      </c>
      <c r="I378">
        <f>IFERROR(VLOOKUP(Table_socioeca8.sandag.org_abm2_spd[[#This Row],[hwycov_id]],[1]hwy_speed!$B$2:$G$1648,4,FALSE),0)</f>
        <v>58</v>
      </c>
      <c r="J378">
        <f>IFERROR(VLOOKUP(Table_socioeca8.sandag.org_abm2_spd[[#This Row],[hwycov_id]],[1]hwy_speed!$B$2:$G$1648,5,FALSE),0)</f>
        <v>58</v>
      </c>
      <c r="K378">
        <f>IFERROR(VLOOKUP(Table_socioeca8.sandag.org_abm2_spd[[#This Row],[hwycov_id]],[1]hwy_speed!$B$2:$G$1648,6,FALSE),0)</f>
        <v>58</v>
      </c>
      <c r="M378">
        <f>Table_socioeca8.sandag.org_abm2_spd[[#This Row],[scenario_id]]</f>
        <v>376</v>
      </c>
      <c r="N378" s="7">
        <v>27806</v>
      </c>
      <c r="O378">
        <f>VLOOKUP(Table_sql2014a8.sandag.org_ws_FreewaySpeed[[#This Row],[LinkID]],Table_socioeca8.sandag.org_abm2_spd[[hwycov_id]:[speed_ev]],2,FALSE)</f>
        <v>57</v>
      </c>
      <c r="P378">
        <f>VLOOKUP(Table_sql2014a8.sandag.org_ws_FreewaySpeed[[#This Row],[LinkID]],Table_socioeca8.sandag.org_abm2_spd[[hwycov_id]:[speed_ev]],3,FALSE)</f>
        <v>54</v>
      </c>
      <c r="Q378">
        <f>VLOOKUP(Table_sql2014a8.sandag.org_ws_FreewaySpeed[[#This Row],[LinkID]],Table_socioeca8.sandag.org_abm2_spd[[hwycov_id]:[speed_ev]],4,FALSE)</f>
        <v>53</v>
      </c>
      <c r="R378">
        <f>VLOOKUP(Table_sql2014a8.sandag.org_ws_FreewaySpeed[[#This Row],[LinkID]],Table_socioeca8.sandag.org_abm2_spd[[hwycov_id]:[speed_ev]],5,FALSE)</f>
        <v>41</v>
      </c>
      <c r="S378">
        <f>VLOOKUP(Table_sql2014a8.sandag.org_ws_FreewaySpeed[[#This Row],[LinkID]],Table_socioeca8.sandag.org_abm2_spd[[hwycov_id]:[speed_ev]],6,FALSE)</f>
        <v>57</v>
      </c>
    </row>
    <row r="379" spans="5:19" x14ac:dyDescent="0.25">
      <c r="E379">
        <f t="shared" si="5"/>
        <v>376</v>
      </c>
      <c r="F379">
        <v>9033</v>
      </c>
      <c r="G379">
        <f>IFERROR(VLOOKUP(Table_socioeca8.sandag.org_abm2_spd[[#This Row],[hwycov_id]],[1]hwy_speed!$B$2:$G$1648,2,FALSE),0)</f>
        <v>58</v>
      </c>
      <c r="H379">
        <f>IFERROR(VLOOKUP(Table_socioeca8.sandag.org_abm2_spd[[#This Row],[hwycov_id]],[1]hwy_speed!$B$2:$G$1648,3,FALSE),0)</f>
        <v>51</v>
      </c>
      <c r="I379">
        <f>IFERROR(VLOOKUP(Table_socioeca8.sandag.org_abm2_spd[[#This Row],[hwycov_id]],[1]hwy_speed!$B$2:$G$1648,4,FALSE),0)</f>
        <v>57</v>
      </c>
      <c r="J379">
        <f>IFERROR(VLOOKUP(Table_socioeca8.sandag.org_abm2_spd[[#This Row],[hwycov_id]],[1]hwy_speed!$B$2:$G$1648,5,FALSE),0)</f>
        <v>57</v>
      </c>
      <c r="K379">
        <f>IFERROR(VLOOKUP(Table_socioeca8.sandag.org_abm2_spd[[#This Row],[hwycov_id]],[1]hwy_speed!$B$2:$G$1648,6,FALSE),0)</f>
        <v>58</v>
      </c>
      <c r="M379">
        <f>Table_socioeca8.sandag.org_abm2_spd[[#This Row],[scenario_id]]</f>
        <v>376</v>
      </c>
      <c r="N379" s="7">
        <v>27807</v>
      </c>
      <c r="O379">
        <f>VLOOKUP(Table_sql2014a8.sandag.org_ws_FreewaySpeed[[#This Row],[LinkID]],Table_socioeca8.sandag.org_abm2_spd[[hwycov_id]:[speed_ev]],2,FALSE)</f>
        <v>57</v>
      </c>
      <c r="P379">
        <f>VLOOKUP(Table_sql2014a8.sandag.org_ws_FreewaySpeed[[#This Row],[LinkID]],Table_socioeca8.sandag.org_abm2_spd[[hwycov_id]:[speed_ev]],3,FALSE)</f>
        <v>32</v>
      </c>
      <c r="Q379">
        <f>VLOOKUP(Table_sql2014a8.sandag.org_ws_FreewaySpeed[[#This Row],[LinkID]],Table_socioeca8.sandag.org_abm2_spd[[hwycov_id]:[speed_ev]],4,FALSE)</f>
        <v>50</v>
      </c>
      <c r="R379">
        <f>VLOOKUP(Table_sql2014a8.sandag.org_ws_FreewaySpeed[[#This Row],[LinkID]],Table_socioeca8.sandag.org_abm2_spd[[hwycov_id]:[speed_ev]],5,FALSE)</f>
        <v>50</v>
      </c>
      <c r="S379">
        <f>VLOOKUP(Table_sql2014a8.sandag.org_ws_FreewaySpeed[[#This Row],[LinkID]],Table_socioeca8.sandag.org_abm2_spd[[hwycov_id]:[speed_ev]],6,FALSE)</f>
        <v>57</v>
      </c>
    </row>
    <row r="380" spans="5:19" x14ac:dyDescent="0.25">
      <c r="E380">
        <f t="shared" si="5"/>
        <v>376</v>
      </c>
      <c r="F380">
        <v>9034</v>
      </c>
      <c r="G380">
        <f>IFERROR(VLOOKUP(Table_socioeca8.sandag.org_abm2_spd[[#This Row],[hwycov_id]],[1]hwy_speed!$B$2:$G$1648,2,FALSE),0)</f>
        <v>58</v>
      </c>
      <c r="H380">
        <f>IFERROR(VLOOKUP(Table_socioeca8.sandag.org_abm2_spd[[#This Row],[hwycov_id]],[1]hwy_speed!$B$2:$G$1648,3,FALSE),0)</f>
        <v>57</v>
      </c>
      <c r="I380">
        <f>IFERROR(VLOOKUP(Table_socioeca8.sandag.org_abm2_spd[[#This Row],[hwycov_id]],[1]hwy_speed!$B$2:$G$1648,4,FALSE),0)</f>
        <v>58</v>
      </c>
      <c r="J380">
        <f>IFERROR(VLOOKUP(Table_socioeca8.sandag.org_abm2_spd[[#This Row],[hwycov_id]],[1]hwy_speed!$B$2:$G$1648,5,FALSE),0)</f>
        <v>58</v>
      </c>
      <c r="K380">
        <f>IFERROR(VLOOKUP(Table_socioeca8.sandag.org_abm2_spd[[#This Row],[hwycov_id]],[1]hwy_speed!$B$2:$G$1648,6,FALSE),0)</f>
        <v>58</v>
      </c>
      <c r="M380">
        <f>Table_socioeca8.sandag.org_abm2_spd[[#This Row],[scenario_id]]</f>
        <v>376</v>
      </c>
      <c r="N380" s="7">
        <v>27824</v>
      </c>
      <c r="O380">
        <f>VLOOKUP(Table_sql2014a8.sandag.org_ws_FreewaySpeed[[#This Row],[LinkID]],Table_socioeca8.sandag.org_abm2_spd[[hwycov_id]:[speed_ev]],2,FALSE)</f>
        <v>57</v>
      </c>
      <c r="P380">
        <f>VLOOKUP(Table_sql2014a8.sandag.org_ws_FreewaySpeed[[#This Row],[LinkID]],Table_socioeca8.sandag.org_abm2_spd[[hwycov_id]:[speed_ev]],3,FALSE)</f>
        <v>56</v>
      </c>
      <c r="Q380">
        <f>VLOOKUP(Table_sql2014a8.sandag.org_ws_FreewaySpeed[[#This Row],[LinkID]],Table_socioeca8.sandag.org_abm2_spd[[hwycov_id]:[speed_ev]],4,FALSE)</f>
        <v>56</v>
      </c>
      <c r="R380">
        <f>VLOOKUP(Table_sql2014a8.sandag.org_ws_FreewaySpeed[[#This Row],[LinkID]],Table_socioeca8.sandag.org_abm2_spd[[hwycov_id]:[speed_ev]],5,FALSE)</f>
        <v>47</v>
      </c>
      <c r="S380">
        <f>VLOOKUP(Table_sql2014a8.sandag.org_ws_FreewaySpeed[[#This Row],[LinkID]],Table_socioeca8.sandag.org_abm2_spd[[hwycov_id]:[speed_ev]],6,FALSE)</f>
        <v>57</v>
      </c>
    </row>
    <row r="381" spans="5:19" x14ac:dyDescent="0.25">
      <c r="E381">
        <f t="shared" si="5"/>
        <v>376</v>
      </c>
      <c r="F381">
        <v>9035</v>
      </c>
      <c r="G381">
        <f>IFERROR(VLOOKUP(Table_socioeca8.sandag.org_abm2_spd[[#This Row],[hwycov_id]],[1]hwy_speed!$B$2:$G$1648,2,FALSE),0)</f>
        <v>58</v>
      </c>
      <c r="H381">
        <f>IFERROR(VLOOKUP(Table_socioeca8.sandag.org_abm2_spd[[#This Row],[hwycov_id]],[1]hwy_speed!$B$2:$G$1648,3,FALSE),0)</f>
        <v>58</v>
      </c>
      <c r="I381">
        <f>IFERROR(VLOOKUP(Table_socioeca8.sandag.org_abm2_spd[[#This Row],[hwycov_id]],[1]hwy_speed!$B$2:$G$1648,4,FALSE),0)</f>
        <v>58</v>
      </c>
      <c r="J381">
        <f>IFERROR(VLOOKUP(Table_socioeca8.sandag.org_abm2_spd[[#This Row],[hwycov_id]],[1]hwy_speed!$B$2:$G$1648,5,FALSE),0)</f>
        <v>57</v>
      </c>
      <c r="K381">
        <f>IFERROR(VLOOKUP(Table_socioeca8.sandag.org_abm2_spd[[#This Row],[hwycov_id]],[1]hwy_speed!$B$2:$G$1648,6,FALSE),0)</f>
        <v>58</v>
      </c>
      <c r="M381">
        <f>Table_socioeca8.sandag.org_abm2_spd[[#This Row],[scenario_id]]</f>
        <v>376</v>
      </c>
      <c r="N381" s="7">
        <v>27825</v>
      </c>
      <c r="O381">
        <f>VLOOKUP(Table_sql2014a8.sandag.org_ws_FreewaySpeed[[#This Row],[LinkID]],Table_socioeca8.sandag.org_abm2_spd[[hwycov_id]:[speed_ev]],2,FALSE)</f>
        <v>56</v>
      </c>
      <c r="P381">
        <f>VLOOKUP(Table_sql2014a8.sandag.org_ws_FreewaySpeed[[#This Row],[LinkID]],Table_socioeca8.sandag.org_abm2_spd[[hwycov_id]:[speed_ev]],3,FALSE)</f>
        <v>14</v>
      </c>
      <c r="Q381">
        <f>VLOOKUP(Table_sql2014a8.sandag.org_ws_FreewaySpeed[[#This Row],[LinkID]],Table_socioeca8.sandag.org_abm2_spd[[hwycov_id]:[speed_ev]],4,FALSE)</f>
        <v>42</v>
      </c>
      <c r="R381">
        <f>VLOOKUP(Table_sql2014a8.sandag.org_ws_FreewaySpeed[[#This Row],[LinkID]],Table_socioeca8.sandag.org_abm2_spd[[hwycov_id]:[speed_ev]],5,FALSE)</f>
        <v>47</v>
      </c>
      <c r="S381">
        <f>VLOOKUP(Table_sql2014a8.sandag.org_ws_FreewaySpeed[[#This Row],[LinkID]],Table_socioeca8.sandag.org_abm2_spd[[hwycov_id]:[speed_ev]],6,FALSE)</f>
        <v>56</v>
      </c>
    </row>
    <row r="382" spans="5:19" x14ac:dyDescent="0.25">
      <c r="E382">
        <f t="shared" si="5"/>
        <v>376</v>
      </c>
      <c r="F382">
        <v>9036</v>
      </c>
      <c r="G382">
        <f>IFERROR(VLOOKUP(Table_socioeca8.sandag.org_abm2_spd[[#This Row],[hwycov_id]],[1]hwy_speed!$B$2:$G$1648,2,FALSE),0)</f>
        <v>57</v>
      </c>
      <c r="H382">
        <f>IFERROR(VLOOKUP(Table_socioeca8.sandag.org_abm2_spd[[#This Row],[hwycov_id]],[1]hwy_speed!$B$2:$G$1648,3,FALSE),0)</f>
        <v>56</v>
      </c>
      <c r="I382">
        <f>IFERROR(VLOOKUP(Table_socioeca8.sandag.org_abm2_spd[[#This Row],[hwycov_id]],[1]hwy_speed!$B$2:$G$1648,4,FALSE),0)</f>
        <v>56</v>
      </c>
      <c r="J382">
        <f>IFERROR(VLOOKUP(Table_socioeca8.sandag.org_abm2_spd[[#This Row],[hwycov_id]],[1]hwy_speed!$B$2:$G$1648,5,FALSE),0)</f>
        <v>49</v>
      </c>
      <c r="K382">
        <f>IFERROR(VLOOKUP(Table_socioeca8.sandag.org_abm2_spd[[#This Row],[hwycov_id]],[1]hwy_speed!$B$2:$G$1648,6,FALSE),0)</f>
        <v>57</v>
      </c>
      <c r="M382">
        <f>Table_socioeca8.sandag.org_abm2_spd[[#This Row],[scenario_id]]</f>
        <v>376</v>
      </c>
      <c r="N382" s="7">
        <v>27834</v>
      </c>
      <c r="O382">
        <f>VLOOKUP(Table_sql2014a8.sandag.org_ws_FreewaySpeed[[#This Row],[LinkID]],Table_socioeca8.sandag.org_abm2_spd[[hwycov_id]:[speed_ev]],2,FALSE)</f>
        <v>58</v>
      </c>
      <c r="P382">
        <f>VLOOKUP(Table_sql2014a8.sandag.org_ws_FreewaySpeed[[#This Row],[LinkID]],Table_socioeca8.sandag.org_abm2_spd[[hwycov_id]:[speed_ev]],3,FALSE)</f>
        <v>51</v>
      </c>
      <c r="Q382">
        <f>VLOOKUP(Table_sql2014a8.sandag.org_ws_FreewaySpeed[[#This Row],[LinkID]],Table_socioeca8.sandag.org_abm2_spd[[hwycov_id]:[speed_ev]],4,FALSE)</f>
        <v>53</v>
      </c>
      <c r="R382">
        <f>VLOOKUP(Table_sql2014a8.sandag.org_ws_FreewaySpeed[[#This Row],[LinkID]],Table_socioeca8.sandag.org_abm2_spd[[hwycov_id]:[speed_ev]],5,FALSE)</f>
        <v>39</v>
      </c>
      <c r="S382">
        <f>VLOOKUP(Table_sql2014a8.sandag.org_ws_FreewaySpeed[[#This Row],[LinkID]],Table_socioeca8.sandag.org_abm2_spd[[hwycov_id]:[speed_ev]],6,FALSE)</f>
        <v>58</v>
      </c>
    </row>
    <row r="383" spans="5:19" x14ac:dyDescent="0.25">
      <c r="E383">
        <f t="shared" si="5"/>
        <v>376</v>
      </c>
      <c r="F383">
        <v>9037</v>
      </c>
      <c r="G383">
        <f>IFERROR(VLOOKUP(Table_socioeca8.sandag.org_abm2_spd[[#This Row],[hwycov_id]],[1]hwy_speed!$B$2:$G$1648,2,FALSE),0)</f>
        <v>58</v>
      </c>
      <c r="H383">
        <f>IFERROR(VLOOKUP(Table_socioeca8.sandag.org_abm2_spd[[#This Row],[hwycov_id]],[1]hwy_speed!$B$2:$G$1648,3,FALSE),0)</f>
        <v>56</v>
      </c>
      <c r="I383">
        <f>IFERROR(VLOOKUP(Table_socioeca8.sandag.org_abm2_spd[[#This Row],[hwycov_id]],[1]hwy_speed!$B$2:$G$1648,4,FALSE),0)</f>
        <v>56</v>
      </c>
      <c r="J383">
        <f>IFERROR(VLOOKUP(Table_socioeca8.sandag.org_abm2_spd[[#This Row],[hwycov_id]],[1]hwy_speed!$B$2:$G$1648,5,FALSE),0)</f>
        <v>47</v>
      </c>
      <c r="K383">
        <f>IFERROR(VLOOKUP(Table_socioeca8.sandag.org_abm2_spd[[#This Row],[hwycov_id]],[1]hwy_speed!$B$2:$G$1648,6,FALSE),0)</f>
        <v>58</v>
      </c>
      <c r="M383">
        <f>Table_socioeca8.sandag.org_abm2_spd[[#This Row],[scenario_id]]</f>
        <v>376</v>
      </c>
      <c r="N383" s="7">
        <v>27843</v>
      </c>
      <c r="O383">
        <f>VLOOKUP(Table_sql2014a8.sandag.org_ws_FreewaySpeed[[#This Row],[LinkID]],Table_socioeca8.sandag.org_abm2_spd[[hwycov_id]:[speed_ev]],2,FALSE)</f>
        <v>58</v>
      </c>
      <c r="P383">
        <f>VLOOKUP(Table_sql2014a8.sandag.org_ws_FreewaySpeed[[#This Row],[LinkID]],Table_socioeca8.sandag.org_abm2_spd[[hwycov_id]:[speed_ev]],3,FALSE)</f>
        <v>58</v>
      </c>
      <c r="Q383">
        <f>VLOOKUP(Table_sql2014a8.sandag.org_ws_FreewaySpeed[[#This Row],[LinkID]],Table_socioeca8.sandag.org_abm2_spd[[hwycov_id]:[speed_ev]],4,FALSE)</f>
        <v>58</v>
      </c>
      <c r="R383">
        <f>VLOOKUP(Table_sql2014a8.sandag.org_ws_FreewaySpeed[[#This Row],[LinkID]],Table_socioeca8.sandag.org_abm2_spd[[hwycov_id]:[speed_ev]],5,FALSE)</f>
        <v>57</v>
      </c>
      <c r="S383">
        <f>VLOOKUP(Table_sql2014a8.sandag.org_ws_FreewaySpeed[[#This Row],[LinkID]],Table_socioeca8.sandag.org_abm2_spd[[hwycov_id]:[speed_ev]],6,FALSE)</f>
        <v>58</v>
      </c>
    </row>
    <row r="384" spans="5:19" x14ac:dyDescent="0.25">
      <c r="E384">
        <f t="shared" si="5"/>
        <v>376</v>
      </c>
      <c r="F384">
        <v>9039</v>
      </c>
      <c r="G384">
        <f>IFERROR(VLOOKUP(Table_socioeca8.sandag.org_abm2_spd[[#This Row],[hwycov_id]],[1]hwy_speed!$B$2:$G$1648,2,FALSE),0)</f>
        <v>58</v>
      </c>
      <c r="H384">
        <f>IFERROR(VLOOKUP(Table_socioeca8.sandag.org_abm2_spd[[#This Row],[hwycov_id]],[1]hwy_speed!$B$2:$G$1648,3,FALSE),0)</f>
        <v>41</v>
      </c>
      <c r="I384">
        <f>IFERROR(VLOOKUP(Table_socioeca8.sandag.org_abm2_spd[[#This Row],[hwycov_id]],[1]hwy_speed!$B$2:$G$1648,4,FALSE),0)</f>
        <v>45</v>
      </c>
      <c r="J384">
        <f>IFERROR(VLOOKUP(Table_socioeca8.sandag.org_abm2_spd[[#This Row],[hwycov_id]],[1]hwy_speed!$B$2:$G$1648,5,FALSE),0)</f>
        <v>50</v>
      </c>
      <c r="K384">
        <f>IFERROR(VLOOKUP(Table_socioeca8.sandag.org_abm2_spd[[#This Row],[hwycov_id]],[1]hwy_speed!$B$2:$G$1648,6,FALSE),0)</f>
        <v>58</v>
      </c>
      <c r="M384">
        <f>Table_socioeca8.sandag.org_abm2_spd[[#This Row],[scenario_id]]</f>
        <v>376</v>
      </c>
      <c r="N384" s="7">
        <v>27844</v>
      </c>
      <c r="O384">
        <f>VLOOKUP(Table_sql2014a8.sandag.org_ws_FreewaySpeed[[#This Row],[LinkID]],Table_socioeca8.sandag.org_abm2_spd[[hwycov_id]:[speed_ev]],2,FALSE)</f>
        <v>58</v>
      </c>
      <c r="P384">
        <f>VLOOKUP(Table_sql2014a8.sandag.org_ws_FreewaySpeed[[#This Row],[LinkID]],Table_socioeca8.sandag.org_abm2_spd[[hwycov_id]:[speed_ev]],3,FALSE)</f>
        <v>58</v>
      </c>
      <c r="Q384">
        <f>VLOOKUP(Table_sql2014a8.sandag.org_ws_FreewaySpeed[[#This Row],[LinkID]],Table_socioeca8.sandag.org_abm2_spd[[hwycov_id]:[speed_ev]],4,FALSE)</f>
        <v>58</v>
      </c>
      <c r="R384">
        <f>VLOOKUP(Table_sql2014a8.sandag.org_ws_FreewaySpeed[[#This Row],[LinkID]],Table_socioeca8.sandag.org_abm2_spd[[hwycov_id]:[speed_ev]],5,FALSE)</f>
        <v>57</v>
      </c>
      <c r="S384">
        <f>VLOOKUP(Table_sql2014a8.sandag.org_ws_FreewaySpeed[[#This Row],[LinkID]],Table_socioeca8.sandag.org_abm2_spd[[hwycov_id]:[speed_ev]],6,FALSE)</f>
        <v>58</v>
      </c>
    </row>
    <row r="385" spans="5:19" x14ac:dyDescent="0.25">
      <c r="E385">
        <f t="shared" si="5"/>
        <v>376</v>
      </c>
      <c r="F385">
        <v>9041</v>
      </c>
      <c r="G385">
        <f>IFERROR(VLOOKUP(Table_socioeca8.sandag.org_abm2_spd[[#This Row],[hwycov_id]],[1]hwy_speed!$B$2:$G$1648,2,FALSE),0)</f>
        <v>56</v>
      </c>
      <c r="H385">
        <f>IFERROR(VLOOKUP(Table_socioeca8.sandag.org_abm2_spd[[#This Row],[hwycov_id]],[1]hwy_speed!$B$2:$G$1648,3,FALSE),0)</f>
        <v>54</v>
      </c>
      <c r="I385">
        <f>IFERROR(VLOOKUP(Table_socioeca8.sandag.org_abm2_spd[[#This Row],[hwycov_id]],[1]hwy_speed!$B$2:$G$1648,4,FALSE),0)</f>
        <v>56</v>
      </c>
      <c r="J385">
        <f>IFERROR(VLOOKUP(Table_socioeca8.sandag.org_abm2_spd[[#This Row],[hwycov_id]],[1]hwy_speed!$B$2:$G$1648,5,FALSE),0)</f>
        <v>56</v>
      </c>
      <c r="K385">
        <f>IFERROR(VLOOKUP(Table_socioeca8.sandag.org_abm2_spd[[#This Row],[hwycov_id]],[1]hwy_speed!$B$2:$G$1648,6,FALSE),0)</f>
        <v>56</v>
      </c>
      <c r="M385">
        <f>Table_socioeca8.sandag.org_abm2_spd[[#This Row],[scenario_id]]</f>
        <v>376</v>
      </c>
      <c r="N385" s="7">
        <v>27845</v>
      </c>
      <c r="O385">
        <f>VLOOKUP(Table_sql2014a8.sandag.org_ws_FreewaySpeed[[#This Row],[LinkID]],Table_socioeca8.sandag.org_abm2_spd[[hwycov_id]:[speed_ev]],2,FALSE)</f>
        <v>58</v>
      </c>
      <c r="P385">
        <f>VLOOKUP(Table_sql2014a8.sandag.org_ws_FreewaySpeed[[#This Row],[LinkID]],Table_socioeca8.sandag.org_abm2_spd[[hwycov_id]:[speed_ev]],3,FALSE)</f>
        <v>58</v>
      </c>
      <c r="Q385">
        <f>VLOOKUP(Table_sql2014a8.sandag.org_ws_FreewaySpeed[[#This Row],[LinkID]],Table_socioeca8.sandag.org_abm2_spd[[hwycov_id]:[speed_ev]],4,FALSE)</f>
        <v>58</v>
      </c>
      <c r="R385">
        <f>VLOOKUP(Table_sql2014a8.sandag.org_ws_FreewaySpeed[[#This Row],[LinkID]],Table_socioeca8.sandag.org_abm2_spd[[hwycov_id]:[speed_ev]],5,FALSE)</f>
        <v>56</v>
      </c>
      <c r="S385">
        <f>VLOOKUP(Table_sql2014a8.sandag.org_ws_FreewaySpeed[[#This Row],[LinkID]],Table_socioeca8.sandag.org_abm2_spd[[hwycov_id]:[speed_ev]],6,FALSE)</f>
        <v>58</v>
      </c>
    </row>
    <row r="386" spans="5:19" x14ac:dyDescent="0.25">
      <c r="E386">
        <f t="shared" si="5"/>
        <v>376</v>
      </c>
      <c r="F386">
        <v>9042</v>
      </c>
      <c r="G386">
        <f>IFERROR(VLOOKUP(Table_socioeca8.sandag.org_abm2_spd[[#This Row],[hwycov_id]],[1]hwy_speed!$B$2:$G$1648,2,FALSE),0)</f>
        <v>62</v>
      </c>
      <c r="H386">
        <f>IFERROR(VLOOKUP(Table_socioeca8.sandag.org_abm2_spd[[#This Row],[hwycov_id]],[1]hwy_speed!$B$2:$G$1648,3,FALSE),0)</f>
        <v>32</v>
      </c>
      <c r="I386">
        <f>IFERROR(VLOOKUP(Table_socioeca8.sandag.org_abm2_spd[[#This Row],[hwycov_id]],[1]hwy_speed!$B$2:$G$1648,4,FALSE),0)</f>
        <v>43</v>
      </c>
      <c r="J386">
        <f>IFERROR(VLOOKUP(Table_socioeca8.sandag.org_abm2_spd[[#This Row],[hwycov_id]],[1]hwy_speed!$B$2:$G$1648,5,FALSE),0)</f>
        <v>33</v>
      </c>
      <c r="K386">
        <f>IFERROR(VLOOKUP(Table_socioeca8.sandag.org_abm2_spd[[#This Row],[hwycov_id]],[1]hwy_speed!$B$2:$G$1648,6,FALSE),0)</f>
        <v>62</v>
      </c>
      <c r="M386">
        <f>Table_socioeca8.sandag.org_abm2_spd[[#This Row],[scenario_id]]</f>
        <v>376</v>
      </c>
      <c r="N386" s="7">
        <v>27864</v>
      </c>
      <c r="O386">
        <f>VLOOKUP(Table_sql2014a8.sandag.org_ws_FreewaySpeed[[#This Row],[LinkID]],Table_socioeca8.sandag.org_abm2_spd[[hwycov_id]:[speed_ev]],2,FALSE)</f>
        <v>57</v>
      </c>
      <c r="P386">
        <f>VLOOKUP(Table_sql2014a8.sandag.org_ws_FreewaySpeed[[#This Row],[LinkID]],Table_socioeca8.sandag.org_abm2_spd[[hwycov_id]:[speed_ev]],3,FALSE)</f>
        <v>57</v>
      </c>
      <c r="Q386">
        <f>VLOOKUP(Table_sql2014a8.sandag.org_ws_FreewaySpeed[[#This Row],[LinkID]],Table_socioeca8.sandag.org_abm2_spd[[hwycov_id]:[speed_ev]],4,FALSE)</f>
        <v>57</v>
      </c>
      <c r="R386">
        <f>VLOOKUP(Table_sql2014a8.sandag.org_ws_FreewaySpeed[[#This Row],[LinkID]],Table_socioeca8.sandag.org_abm2_spd[[hwycov_id]:[speed_ev]],5,FALSE)</f>
        <v>57</v>
      </c>
      <c r="S386">
        <f>VLOOKUP(Table_sql2014a8.sandag.org_ws_FreewaySpeed[[#This Row],[LinkID]],Table_socioeca8.sandag.org_abm2_spd[[hwycov_id]:[speed_ev]],6,FALSE)</f>
        <v>57</v>
      </c>
    </row>
    <row r="387" spans="5:19" x14ac:dyDescent="0.25">
      <c r="E387">
        <f t="shared" si="5"/>
        <v>376</v>
      </c>
      <c r="F387">
        <v>9043</v>
      </c>
      <c r="G387">
        <f>IFERROR(VLOOKUP(Table_socioeca8.sandag.org_abm2_spd[[#This Row],[hwycov_id]],[1]hwy_speed!$B$2:$G$1648,2,FALSE),0)</f>
        <v>62</v>
      </c>
      <c r="H387">
        <f>IFERROR(VLOOKUP(Table_socioeca8.sandag.org_abm2_spd[[#This Row],[hwycov_id]],[1]hwy_speed!$B$2:$G$1648,3,FALSE),0)</f>
        <v>48</v>
      </c>
      <c r="I387">
        <f>IFERROR(VLOOKUP(Table_socioeca8.sandag.org_abm2_spd[[#This Row],[hwycov_id]],[1]hwy_speed!$B$2:$G$1648,4,FALSE),0)</f>
        <v>57</v>
      </c>
      <c r="J387">
        <f>IFERROR(VLOOKUP(Table_socioeca8.sandag.org_abm2_spd[[#This Row],[hwycov_id]],[1]hwy_speed!$B$2:$G$1648,5,FALSE),0)</f>
        <v>51</v>
      </c>
      <c r="K387">
        <f>IFERROR(VLOOKUP(Table_socioeca8.sandag.org_abm2_spd[[#This Row],[hwycov_id]],[1]hwy_speed!$B$2:$G$1648,6,FALSE),0)</f>
        <v>62</v>
      </c>
      <c r="M387">
        <f>Table_socioeca8.sandag.org_abm2_spd[[#This Row],[scenario_id]]</f>
        <v>376</v>
      </c>
      <c r="N387" s="7">
        <v>27877</v>
      </c>
      <c r="O387">
        <f>VLOOKUP(Table_sql2014a8.sandag.org_ws_FreewaySpeed[[#This Row],[LinkID]],Table_socioeca8.sandag.org_abm2_spd[[hwycov_id]:[speed_ev]],2,FALSE)</f>
        <v>58</v>
      </c>
      <c r="P387">
        <f>VLOOKUP(Table_sql2014a8.sandag.org_ws_FreewaySpeed[[#This Row],[LinkID]],Table_socioeca8.sandag.org_abm2_spd[[hwycov_id]:[speed_ev]],3,FALSE)</f>
        <v>58</v>
      </c>
      <c r="Q387">
        <f>VLOOKUP(Table_sql2014a8.sandag.org_ws_FreewaySpeed[[#This Row],[LinkID]],Table_socioeca8.sandag.org_abm2_spd[[hwycov_id]:[speed_ev]],4,FALSE)</f>
        <v>58</v>
      </c>
      <c r="R387">
        <f>VLOOKUP(Table_sql2014a8.sandag.org_ws_FreewaySpeed[[#This Row],[LinkID]],Table_socioeca8.sandag.org_abm2_spd[[hwycov_id]:[speed_ev]],5,FALSE)</f>
        <v>58</v>
      </c>
      <c r="S387">
        <f>VLOOKUP(Table_sql2014a8.sandag.org_ws_FreewaySpeed[[#This Row],[LinkID]],Table_socioeca8.sandag.org_abm2_spd[[hwycov_id]:[speed_ev]],6,FALSE)</f>
        <v>58</v>
      </c>
    </row>
    <row r="388" spans="5:19" x14ac:dyDescent="0.25">
      <c r="E388">
        <f t="shared" ref="E388:E451" si="6">E387</f>
        <v>376</v>
      </c>
      <c r="F388">
        <v>9054</v>
      </c>
      <c r="G388">
        <f>IFERROR(VLOOKUP(Table_socioeca8.sandag.org_abm2_spd[[#This Row],[hwycov_id]],[1]hwy_speed!$B$2:$G$1648,2,FALSE),0)</f>
        <v>58</v>
      </c>
      <c r="H388">
        <f>IFERROR(VLOOKUP(Table_socioeca8.sandag.org_abm2_spd[[#This Row],[hwycov_id]],[1]hwy_speed!$B$2:$G$1648,3,FALSE),0)</f>
        <v>41</v>
      </c>
      <c r="I388">
        <f>IFERROR(VLOOKUP(Table_socioeca8.sandag.org_abm2_spd[[#This Row],[hwycov_id]],[1]hwy_speed!$B$2:$G$1648,4,FALSE),0)</f>
        <v>45</v>
      </c>
      <c r="J388">
        <f>IFERROR(VLOOKUP(Table_socioeca8.sandag.org_abm2_spd[[#This Row],[hwycov_id]],[1]hwy_speed!$B$2:$G$1648,5,FALSE),0)</f>
        <v>50</v>
      </c>
      <c r="K388">
        <f>IFERROR(VLOOKUP(Table_socioeca8.sandag.org_abm2_spd[[#This Row],[hwycov_id]],[1]hwy_speed!$B$2:$G$1648,6,FALSE),0)</f>
        <v>58</v>
      </c>
      <c r="M388">
        <f>Table_socioeca8.sandag.org_abm2_spd[[#This Row],[scenario_id]]</f>
        <v>376</v>
      </c>
      <c r="N388" s="7">
        <v>27878</v>
      </c>
      <c r="O388">
        <f>VLOOKUP(Table_sql2014a8.sandag.org_ws_FreewaySpeed[[#This Row],[LinkID]],Table_socioeca8.sandag.org_abm2_spd[[hwycov_id]:[speed_ev]],2,FALSE)</f>
        <v>58</v>
      </c>
      <c r="P388">
        <f>VLOOKUP(Table_sql2014a8.sandag.org_ws_FreewaySpeed[[#This Row],[LinkID]],Table_socioeca8.sandag.org_abm2_spd[[hwycov_id]:[speed_ev]],3,FALSE)</f>
        <v>58</v>
      </c>
      <c r="Q388">
        <f>VLOOKUP(Table_sql2014a8.sandag.org_ws_FreewaySpeed[[#This Row],[LinkID]],Table_socioeca8.sandag.org_abm2_spd[[hwycov_id]:[speed_ev]],4,FALSE)</f>
        <v>58</v>
      </c>
      <c r="R388">
        <f>VLOOKUP(Table_sql2014a8.sandag.org_ws_FreewaySpeed[[#This Row],[LinkID]],Table_socioeca8.sandag.org_abm2_spd[[hwycov_id]:[speed_ev]],5,FALSE)</f>
        <v>58</v>
      </c>
      <c r="S388">
        <f>VLOOKUP(Table_sql2014a8.sandag.org_ws_FreewaySpeed[[#This Row],[LinkID]],Table_socioeca8.sandag.org_abm2_spd[[hwycov_id]:[speed_ev]],6,FALSE)</f>
        <v>58</v>
      </c>
    </row>
    <row r="389" spans="5:19" x14ac:dyDescent="0.25">
      <c r="E389">
        <f t="shared" si="6"/>
        <v>376</v>
      </c>
      <c r="F389">
        <v>9132</v>
      </c>
      <c r="G389">
        <f>IFERROR(VLOOKUP(Table_socioeca8.sandag.org_abm2_spd[[#This Row],[hwycov_id]],[1]hwy_speed!$B$2:$G$1648,2,FALSE),0)</f>
        <v>57</v>
      </c>
      <c r="H389">
        <f>IFERROR(VLOOKUP(Table_socioeca8.sandag.org_abm2_spd[[#This Row],[hwycov_id]],[1]hwy_speed!$B$2:$G$1648,3,FALSE),0)</f>
        <v>57</v>
      </c>
      <c r="I389">
        <f>IFERROR(VLOOKUP(Table_socioeca8.sandag.org_abm2_spd[[#This Row],[hwycov_id]],[1]hwy_speed!$B$2:$G$1648,4,FALSE),0)</f>
        <v>57</v>
      </c>
      <c r="J389">
        <f>IFERROR(VLOOKUP(Table_socioeca8.sandag.org_abm2_spd[[#This Row],[hwycov_id]],[1]hwy_speed!$B$2:$G$1648,5,FALSE),0)</f>
        <v>57</v>
      </c>
      <c r="K389">
        <f>IFERROR(VLOOKUP(Table_socioeca8.sandag.org_abm2_spd[[#This Row],[hwycov_id]],[1]hwy_speed!$B$2:$G$1648,6,FALSE),0)</f>
        <v>57</v>
      </c>
      <c r="M389">
        <f>Table_socioeca8.sandag.org_abm2_spd[[#This Row],[scenario_id]]</f>
        <v>376</v>
      </c>
      <c r="N389" s="7">
        <v>27880</v>
      </c>
      <c r="O389">
        <f>VLOOKUP(Table_sql2014a8.sandag.org_ws_FreewaySpeed[[#This Row],[LinkID]],Table_socioeca8.sandag.org_abm2_spd[[hwycov_id]:[speed_ev]],2,FALSE)</f>
        <v>58</v>
      </c>
      <c r="P389">
        <f>VLOOKUP(Table_sql2014a8.sandag.org_ws_FreewaySpeed[[#This Row],[LinkID]],Table_socioeca8.sandag.org_abm2_spd[[hwycov_id]:[speed_ev]],3,FALSE)</f>
        <v>58</v>
      </c>
      <c r="Q389">
        <f>VLOOKUP(Table_sql2014a8.sandag.org_ws_FreewaySpeed[[#This Row],[LinkID]],Table_socioeca8.sandag.org_abm2_spd[[hwycov_id]:[speed_ev]],4,FALSE)</f>
        <v>58</v>
      </c>
      <c r="R389">
        <f>VLOOKUP(Table_sql2014a8.sandag.org_ws_FreewaySpeed[[#This Row],[LinkID]],Table_socioeca8.sandag.org_abm2_spd[[hwycov_id]:[speed_ev]],5,FALSE)</f>
        <v>58</v>
      </c>
      <c r="S389">
        <f>VLOOKUP(Table_sql2014a8.sandag.org_ws_FreewaySpeed[[#This Row],[LinkID]],Table_socioeca8.sandag.org_abm2_spd[[hwycov_id]:[speed_ev]],6,FALSE)</f>
        <v>58</v>
      </c>
    </row>
    <row r="390" spans="5:19" x14ac:dyDescent="0.25">
      <c r="E390">
        <f t="shared" si="6"/>
        <v>376</v>
      </c>
      <c r="F390">
        <v>9134</v>
      </c>
      <c r="G390">
        <f>IFERROR(VLOOKUP(Table_socioeca8.sandag.org_abm2_spd[[#This Row],[hwycov_id]],[1]hwy_speed!$B$2:$G$1648,2,FALSE),0)</f>
        <v>57</v>
      </c>
      <c r="H390">
        <f>IFERROR(VLOOKUP(Table_socioeca8.sandag.org_abm2_spd[[#This Row],[hwycov_id]],[1]hwy_speed!$B$2:$G$1648,3,FALSE),0)</f>
        <v>49</v>
      </c>
      <c r="I390">
        <f>IFERROR(VLOOKUP(Table_socioeca8.sandag.org_abm2_spd[[#This Row],[hwycov_id]],[1]hwy_speed!$B$2:$G$1648,4,FALSE),0)</f>
        <v>56</v>
      </c>
      <c r="J390">
        <f>IFERROR(VLOOKUP(Table_socioeca8.sandag.org_abm2_spd[[#This Row],[hwycov_id]],[1]hwy_speed!$B$2:$G$1648,5,FALSE),0)</f>
        <v>57</v>
      </c>
      <c r="K390">
        <f>IFERROR(VLOOKUP(Table_socioeca8.sandag.org_abm2_spd[[#This Row],[hwycov_id]],[1]hwy_speed!$B$2:$G$1648,6,FALSE),0)</f>
        <v>57</v>
      </c>
      <c r="M390">
        <f>Table_socioeca8.sandag.org_abm2_spd[[#This Row],[scenario_id]]</f>
        <v>376</v>
      </c>
      <c r="N390" s="7">
        <v>27883</v>
      </c>
      <c r="O390">
        <f>VLOOKUP(Table_sql2014a8.sandag.org_ws_FreewaySpeed[[#This Row],[LinkID]],Table_socioeca8.sandag.org_abm2_spd[[hwycov_id]:[speed_ev]],2,FALSE)</f>
        <v>58</v>
      </c>
      <c r="P390">
        <f>VLOOKUP(Table_sql2014a8.sandag.org_ws_FreewaySpeed[[#This Row],[LinkID]],Table_socioeca8.sandag.org_abm2_spd[[hwycov_id]:[speed_ev]],3,FALSE)</f>
        <v>58</v>
      </c>
      <c r="Q390">
        <f>VLOOKUP(Table_sql2014a8.sandag.org_ws_FreewaySpeed[[#This Row],[LinkID]],Table_socioeca8.sandag.org_abm2_spd[[hwycov_id]:[speed_ev]],4,FALSE)</f>
        <v>58</v>
      </c>
      <c r="R390">
        <f>VLOOKUP(Table_sql2014a8.sandag.org_ws_FreewaySpeed[[#This Row],[LinkID]],Table_socioeca8.sandag.org_abm2_spd[[hwycov_id]:[speed_ev]],5,FALSE)</f>
        <v>58</v>
      </c>
      <c r="S390">
        <f>VLOOKUP(Table_sql2014a8.sandag.org_ws_FreewaySpeed[[#This Row],[LinkID]],Table_socioeca8.sandag.org_abm2_spd[[hwycov_id]:[speed_ev]],6,FALSE)</f>
        <v>58</v>
      </c>
    </row>
    <row r="391" spans="5:19" x14ac:dyDescent="0.25">
      <c r="E391">
        <f t="shared" si="6"/>
        <v>376</v>
      </c>
      <c r="F391">
        <v>9136</v>
      </c>
      <c r="G391">
        <f>IFERROR(VLOOKUP(Table_socioeca8.sandag.org_abm2_spd[[#This Row],[hwycov_id]],[1]hwy_speed!$B$2:$G$1648,2,FALSE),0)</f>
        <v>57</v>
      </c>
      <c r="H391">
        <f>IFERROR(VLOOKUP(Table_socioeca8.sandag.org_abm2_spd[[#This Row],[hwycov_id]],[1]hwy_speed!$B$2:$G$1648,3,FALSE),0)</f>
        <v>57</v>
      </c>
      <c r="I391">
        <f>IFERROR(VLOOKUP(Table_socioeca8.sandag.org_abm2_spd[[#This Row],[hwycov_id]],[1]hwy_speed!$B$2:$G$1648,4,FALSE),0)</f>
        <v>57</v>
      </c>
      <c r="J391">
        <f>IFERROR(VLOOKUP(Table_socioeca8.sandag.org_abm2_spd[[#This Row],[hwycov_id]],[1]hwy_speed!$B$2:$G$1648,5,FALSE),0)</f>
        <v>57</v>
      </c>
      <c r="K391">
        <f>IFERROR(VLOOKUP(Table_socioeca8.sandag.org_abm2_spd[[#This Row],[hwycov_id]],[1]hwy_speed!$B$2:$G$1648,6,FALSE),0)</f>
        <v>57</v>
      </c>
      <c r="M391">
        <f>Table_socioeca8.sandag.org_abm2_spd[[#This Row],[scenario_id]]</f>
        <v>376</v>
      </c>
      <c r="N391" s="7">
        <v>27887</v>
      </c>
      <c r="O391">
        <f>VLOOKUP(Table_sql2014a8.sandag.org_ws_FreewaySpeed[[#This Row],[LinkID]],Table_socioeca8.sandag.org_abm2_spd[[hwycov_id]:[speed_ev]],2,FALSE)</f>
        <v>58</v>
      </c>
      <c r="P391">
        <f>VLOOKUP(Table_sql2014a8.sandag.org_ws_FreewaySpeed[[#This Row],[LinkID]],Table_socioeca8.sandag.org_abm2_spd[[hwycov_id]:[speed_ev]],3,FALSE)</f>
        <v>58</v>
      </c>
      <c r="Q391">
        <f>VLOOKUP(Table_sql2014a8.sandag.org_ws_FreewaySpeed[[#This Row],[LinkID]],Table_socioeca8.sandag.org_abm2_spd[[hwycov_id]:[speed_ev]],4,FALSE)</f>
        <v>58</v>
      </c>
      <c r="R391">
        <f>VLOOKUP(Table_sql2014a8.sandag.org_ws_FreewaySpeed[[#This Row],[LinkID]],Table_socioeca8.sandag.org_abm2_spd[[hwycov_id]:[speed_ev]],5,FALSE)</f>
        <v>58</v>
      </c>
      <c r="S391">
        <f>VLOOKUP(Table_sql2014a8.sandag.org_ws_FreewaySpeed[[#This Row],[LinkID]],Table_socioeca8.sandag.org_abm2_spd[[hwycov_id]:[speed_ev]],6,FALSE)</f>
        <v>58</v>
      </c>
    </row>
    <row r="392" spans="5:19" x14ac:dyDescent="0.25">
      <c r="E392">
        <f t="shared" si="6"/>
        <v>376</v>
      </c>
      <c r="F392">
        <v>9142</v>
      </c>
      <c r="G392">
        <f>IFERROR(VLOOKUP(Table_socioeca8.sandag.org_abm2_spd[[#This Row],[hwycov_id]],[1]hwy_speed!$B$2:$G$1648,2,FALSE),0)</f>
        <v>57</v>
      </c>
      <c r="H392">
        <f>IFERROR(VLOOKUP(Table_socioeca8.sandag.org_abm2_spd[[#This Row],[hwycov_id]],[1]hwy_speed!$B$2:$G$1648,3,FALSE),0)</f>
        <v>57</v>
      </c>
      <c r="I392">
        <f>IFERROR(VLOOKUP(Table_socioeca8.sandag.org_abm2_spd[[#This Row],[hwycov_id]],[1]hwy_speed!$B$2:$G$1648,4,FALSE),0)</f>
        <v>57</v>
      </c>
      <c r="J392">
        <f>IFERROR(VLOOKUP(Table_socioeca8.sandag.org_abm2_spd[[#This Row],[hwycov_id]],[1]hwy_speed!$B$2:$G$1648,5,FALSE),0)</f>
        <v>57</v>
      </c>
      <c r="K392">
        <f>IFERROR(VLOOKUP(Table_socioeca8.sandag.org_abm2_spd[[#This Row],[hwycov_id]],[1]hwy_speed!$B$2:$G$1648,6,FALSE),0)</f>
        <v>57</v>
      </c>
      <c r="M392">
        <f>Table_socioeca8.sandag.org_abm2_spd[[#This Row],[scenario_id]]</f>
        <v>376</v>
      </c>
      <c r="N392" s="7">
        <v>27894</v>
      </c>
      <c r="O392">
        <f>VLOOKUP(Table_sql2014a8.sandag.org_ws_FreewaySpeed[[#This Row],[LinkID]],Table_socioeca8.sandag.org_abm2_spd[[hwycov_id]:[speed_ev]],2,FALSE)</f>
        <v>57</v>
      </c>
      <c r="P392">
        <f>VLOOKUP(Table_sql2014a8.sandag.org_ws_FreewaySpeed[[#This Row],[LinkID]],Table_socioeca8.sandag.org_abm2_spd[[hwycov_id]:[speed_ev]],3,FALSE)</f>
        <v>56</v>
      </c>
      <c r="Q392">
        <f>VLOOKUP(Table_sql2014a8.sandag.org_ws_FreewaySpeed[[#This Row],[LinkID]],Table_socioeca8.sandag.org_abm2_spd[[hwycov_id]:[speed_ev]],4,FALSE)</f>
        <v>57</v>
      </c>
      <c r="R392">
        <f>VLOOKUP(Table_sql2014a8.sandag.org_ws_FreewaySpeed[[#This Row],[LinkID]],Table_socioeca8.sandag.org_abm2_spd[[hwycov_id]:[speed_ev]],5,FALSE)</f>
        <v>57</v>
      </c>
      <c r="S392">
        <f>VLOOKUP(Table_sql2014a8.sandag.org_ws_FreewaySpeed[[#This Row],[LinkID]],Table_socioeca8.sandag.org_abm2_spd[[hwycov_id]:[speed_ev]],6,FALSE)</f>
        <v>57</v>
      </c>
    </row>
    <row r="393" spans="5:19" x14ac:dyDescent="0.25">
      <c r="E393">
        <f t="shared" si="6"/>
        <v>376</v>
      </c>
      <c r="F393">
        <v>9143</v>
      </c>
      <c r="G393">
        <f>IFERROR(VLOOKUP(Table_socioeca8.sandag.org_abm2_spd[[#This Row],[hwycov_id]],[1]hwy_speed!$B$2:$G$1648,2,FALSE),0)</f>
        <v>57</v>
      </c>
      <c r="H393">
        <f>IFERROR(VLOOKUP(Table_socioeca8.sandag.org_abm2_spd[[#This Row],[hwycov_id]],[1]hwy_speed!$B$2:$G$1648,3,FALSE),0)</f>
        <v>57</v>
      </c>
      <c r="I393">
        <f>IFERROR(VLOOKUP(Table_socioeca8.sandag.org_abm2_spd[[#This Row],[hwycov_id]],[1]hwy_speed!$B$2:$G$1648,4,FALSE),0)</f>
        <v>57</v>
      </c>
      <c r="J393">
        <f>IFERROR(VLOOKUP(Table_socioeca8.sandag.org_abm2_spd[[#This Row],[hwycov_id]],[1]hwy_speed!$B$2:$G$1648,5,FALSE),0)</f>
        <v>57</v>
      </c>
      <c r="K393">
        <f>IFERROR(VLOOKUP(Table_socioeca8.sandag.org_abm2_spd[[#This Row],[hwycov_id]],[1]hwy_speed!$B$2:$G$1648,6,FALSE),0)</f>
        <v>57</v>
      </c>
      <c r="M393">
        <f>Table_socioeca8.sandag.org_abm2_spd[[#This Row],[scenario_id]]</f>
        <v>376</v>
      </c>
      <c r="N393" s="7">
        <v>27898</v>
      </c>
      <c r="O393">
        <f>VLOOKUP(Table_sql2014a8.sandag.org_ws_FreewaySpeed[[#This Row],[LinkID]],Table_socioeca8.sandag.org_abm2_spd[[hwycov_id]:[speed_ev]],2,FALSE)</f>
        <v>57</v>
      </c>
      <c r="P393">
        <f>VLOOKUP(Table_sql2014a8.sandag.org_ws_FreewaySpeed[[#This Row],[LinkID]],Table_socioeca8.sandag.org_abm2_spd[[hwycov_id]:[speed_ev]],3,FALSE)</f>
        <v>57</v>
      </c>
      <c r="Q393">
        <f>VLOOKUP(Table_sql2014a8.sandag.org_ws_FreewaySpeed[[#This Row],[LinkID]],Table_socioeca8.sandag.org_abm2_spd[[hwycov_id]:[speed_ev]],4,FALSE)</f>
        <v>57</v>
      </c>
      <c r="R393">
        <f>VLOOKUP(Table_sql2014a8.sandag.org_ws_FreewaySpeed[[#This Row],[LinkID]],Table_socioeca8.sandag.org_abm2_spd[[hwycov_id]:[speed_ev]],5,FALSE)</f>
        <v>57</v>
      </c>
      <c r="S393">
        <f>VLOOKUP(Table_sql2014a8.sandag.org_ws_FreewaySpeed[[#This Row],[LinkID]],Table_socioeca8.sandag.org_abm2_spd[[hwycov_id]:[speed_ev]],6,FALSE)</f>
        <v>57</v>
      </c>
    </row>
    <row r="394" spans="5:19" x14ac:dyDescent="0.25">
      <c r="E394">
        <f t="shared" si="6"/>
        <v>376</v>
      </c>
      <c r="F394">
        <v>9144</v>
      </c>
      <c r="G394">
        <f>IFERROR(VLOOKUP(Table_socioeca8.sandag.org_abm2_spd[[#This Row],[hwycov_id]],[1]hwy_speed!$B$2:$G$1648,2,FALSE),0)</f>
        <v>57</v>
      </c>
      <c r="H394">
        <f>IFERROR(VLOOKUP(Table_socioeca8.sandag.org_abm2_spd[[#This Row],[hwycov_id]],[1]hwy_speed!$B$2:$G$1648,3,FALSE),0)</f>
        <v>57</v>
      </c>
      <c r="I394">
        <f>IFERROR(VLOOKUP(Table_socioeca8.sandag.org_abm2_spd[[#This Row],[hwycov_id]],[1]hwy_speed!$B$2:$G$1648,4,FALSE),0)</f>
        <v>57</v>
      </c>
      <c r="J394">
        <f>IFERROR(VLOOKUP(Table_socioeca8.sandag.org_abm2_spd[[#This Row],[hwycov_id]],[1]hwy_speed!$B$2:$G$1648,5,FALSE),0)</f>
        <v>57</v>
      </c>
      <c r="K394">
        <f>IFERROR(VLOOKUP(Table_socioeca8.sandag.org_abm2_spd[[#This Row],[hwycov_id]],[1]hwy_speed!$B$2:$G$1648,6,FALSE),0)</f>
        <v>57</v>
      </c>
      <c r="M394">
        <f>Table_socioeca8.sandag.org_abm2_spd[[#This Row],[scenario_id]]</f>
        <v>376</v>
      </c>
      <c r="N394" s="7">
        <v>27902</v>
      </c>
      <c r="O394">
        <f>VLOOKUP(Table_sql2014a8.sandag.org_ws_FreewaySpeed[[#This Row],[LinkID]],Table_socioeca8.sandag.org_abm2_spd[[hwycov_id]:[speed_ev]],2,FALSE)</f>
        <v>58</v>
      </c>
      <c r="P394">
        <f>VLOOKUP(Table_sql2014a8.sandag.org_ws_FreewaySpeed[[#This Row],[LinkID]],Table_socioeca8.sandag.org_abm2_spd[[hwycov_id]:[speed_ev]],3,FALSE)</f>
        <v>58</v>
      </c>
      <c r="Q394">
        <f>VLOOKUP(Table_sql2014a8.sandag.org_ws_FreewaySpeed[[#This Row],[LinkID]],Table_socioeca8.sandag.org_abm2_spd[[hwycov_id]:[speed_ev]],4,FALSE)</f>
        <v>58</v>
      </c>
      <c r="R394">
        <f>VLOOKUP(Table_sql2014a8.sandag.org_ws_FreewaySpeed[[#This Row],[LinkID]],Table_socioeca8.sandag.org_abm2_spd[[hwycov_id]:[speed_ev]],5,FALSE)</f>
        <v>57</v>
      </c>
      <c r="S394">
        <f>VLOOKUP(Table_sql2014a8.sandag.org_ws_FreewaySpeed[[#This Row],[LinkID]],Table_socioeca8.sandag.org_abm2_spd[[hwycov_id]:[speed_ev]],6,FALSE)</f>
        <v>58</v>
      </c>
    </row>
    <row r="395" spans="5:19" x14ac:dyDescent="0.25">
      <c r="E395">
        <f t="shared" si="6"/>
        <v>376</v>
      </c>
      <c r="F395">
        <v>9146</v>
      </c>
      <c r="G395">
        <f>IFERROR(VLOOKUP(Table_socioeca8.sandag.org_abm2_spd[[#This Row],[hwycov_id]],[1]hwy_speed!$B$2:$G$1648,2,FALSE),0)</f>
        <v>57</v>
      </c>
      <c r="H395">
        <f>IFERROR(VLOOKUP(Table_socioeca8.sandag.org_abm2_spd[[#This Row],[hwycov_id]],[1]hwy_speed!$B$2:$G$1648,3,FALSE),0)</f>
        <v>57</v>
      </c>
      <c r="I395">
        <f>IFERROR(VLOOKUP(Table_socioeca8.sandag.org_abm2_spd[[#This Row],[hwycov_id]],[1]hwy_speed!$B$2:$G$1648,4,FALSE),0)</f>
        <v>57</v>
      </c>
      <c r="J395">
        <f>IFERROR(VLOOKUP(Table_socioeca8.sandag.org_abm2_spd[[#This Row],[hwycov_id]],[1]hwy_speed!$B$2:$G$1648,5,FALSE),0)</f>
        <v>57</v>
      </c>
      <c r="K395">
        <f>IFERROR(VLOOKUP(Table_socioeca8.sandag.org_abm2_spd[[#This Row],[hwycov_id]],[1]hwy_speed!$B$2:$G$1648,6,FALSE),0)</f>
        <v>57</v>
      </c>
      <c r="M395">
        <f>Table_socioeca8.sandag.org_abm2_spd[[#This Row],[scenario_id]]</f>
        <v>376</v>
      </c>
      <c r="N395" s="7">
        <v>27915</v>
      </c>
      <c r="O395">
        <f>VLOOKUP(Table_sql2014a8.sandag.org_ws_FreewaySpeed[[#This Row],[LinkID]],Table_socioeca8.sandag.org_abm2_spd[[hwycov_id]:[speed_ev]],2,FALSE)</f>
        <v>58</v>
      </c>
      <c r="P395">
        <f>VLOOKUP(Table_sql2014a8.sandag.org_ws_FreewaySpeed[[#This Row],[LinkID]],Table_socioeca8.sandag.org_abm2_spd[[hwycov_id]:[speed_ev]],3,FALSE)</f>
        <v>58</v>
      </c>
      <c r="Q395">
        <f>VLOOKUP(Table_sql2014a8.sandag.org_ws_FreewaySpeed[[#This Row],[LinkID]],Table_socioeca8.sandag.org_abm2_spd[[hwycov_id]:[speed_ev]],4,FALSE)</f>
        <v>58</v>
      </c>
      <c r="R395">
        <f>VLOOKUP(Table_sql2014a8.sandag.org_ws_FreewaySpeed[[#This Row],[LinkID]],Table_socioeca8.sandag.org_abm2_spd[[hwycov_id]:[speed_ev]],5,FALSE)</f>
        <v>54</v>
      </c>
      <c r="S395">
        <f>VLOOKUP(Table_sql2014a8.sandag.org_ws_FreewaySpeed[[#This Row],[LinkID]],Table_socioeca8.sandag.org_abm2_spd[[hwycov_id]:[speed_ev]],6,FALSE)</f>
        <v>58</v>
      </c>
    </row>
    <row r="396" spans="5:19" x14ac:dyDescent="0.25">
      <c r="E396">
        <f t="shared" si="6"/>
        <v>376</v>
      </c>
      <c r="F396">
        <v>9224</v>
      </c>
      <c r="G396">
        <f>IFERROR(VLOOKUP(Table_socioeca8.sandag.org_abm2_spd[[#This Row],[hwycov_id]],[1]hwy_speed!$B$2:$G$1648,2,FALSE),0)</f>
        <v>57</v>
      </c>
      <c r="H396">
        <f>IFERROR(VLOOKUP(Table_socioeca8.sandag.org_abm2_spd[[#This Row],[hwycov_id]],[1]hwy_speed!$B$2:$G$1648,3,FALSE),0)</f>
        <v>57</v>
      </c>
      <c r="I396">
        <f>IFERROR(VLOOKUP(Table_socioeca8.sandag.org_abm2_spd[[#This Row],[hwycov_id]],[1]hwy_speed!$B$2:$G$1648,4,FALSE),0)</f>
        <v>57</v>
      </c>
      <c r="J396">
        <f>IFERROR(VLOOKUP(Table_socioeca8.sandag.org_abm2_spd[[#This Row],[hwycov_id]],[1]hwy_speed!$B$2:$G$1648,5,FALSE),0)</f>
        <v>54</v>
      </c>
      <c r="K396">
        <f>IFERROR(VLOOKUP(Table_socioeca8.sandag.org_abm2_spd[[#This Row],[hwycov_id]],[1]hwy_speed!$B$2:$G$1648,6,FALSE),0)</f>
        <v>57</v>
      </c>
      <c r="M396">
        <f>Table_socioeca8.sandag.org_abm2_spd[[#This Row],[scenario_id]]</f>
        <v>376</v>
      </c>
      <c r="N396" s="7">
        <v>27916</v>
      </c>
      <c r="O396">
        <f>VLOOKUP(Table_sql2014a8.sandag.org_ws_FreewaySpeed[[#This Row],[LinkID]],Table_socioeca8.sandag.org_abm2_spd[[hwycov_id]:[speed_ev]],2,FALSE)</f>
        <v>58</v>
      </c>
      <c r="P396">
        <f>VLOOKUP(Table_sql2014a8.sandag.org_ws_FreewaySpeed[[#This Row],[LinkID]],Table_socioeca8.sandag.org_abm2_spd[[hwycov_id]:[speed_ev]],3,FALSE)</f>
        <v>50</v>
      </c>
      <c r="Q396">
        <f>VLOOKUP(Table_sql2014a8.sandag.org_ws_FreewaySpeed[[#This Row],[LinkID]],Table_socioeca8.sandag.org_abm2_spd[[hwycov_id]:[speed_ev]],4,FALSE)</f>
        <v>56</v>
      </c>
      <c r="R396">
        <f>VLOOKUP(Table_sql2014a8.sandag.org_ws_FreewaySpeed[[#This Row],[LinkID]],Table_socioeca8.sandag.org_abm2_spd[[hwycov_id]:[speed_ev]],5,FALSE)</f>
        <v>57</v>
      </c>
      <c r="S396">
        <f>VLOOKUP(Table_sql2014a8.sandag.org_ws_FreewaySpeed[[#This Row],[LinkID]],Table_socioeca8.sandag.org_abm2_spd[[hwycov_id]:[speed_ev]],6,FALSE)</f>
        <v>58</v>
      </c>
    </row>
    <row r="397" spans="5:19" x14ac:dyDescent="0.25">
      <c r="E397">
        <f t="shared" si="6"/>
        <v>376</v>
      </c>
      <c r="F397">
        <v>9241</v>
      </c>
      <c r="G397">
        <f>IFERROR(VLOOKUP(Table_socioeca8.sandag.org_abm2_spd[[#This Row],[hwycov_id]],[1]hwy_speed!$B$2:$G$1648,2,FALSE),0)</f>
        <v>58</v>
      </c>
      <c r="H397">
        <f>IFERROR(VLOOKUP(Table_socioeca8.sandag.org_abm2_spd[[#This Row],[hwycov_id]],[1]hwy_speed!$B$2:$G$1648,3,FALSE),0)</f>
        <v>48</v>
      </c>
      <c r="I397">
        <f>IFERROR(VLOOKUP(Table_socioeca8.sandag.org_abm2_spd[[#This Row],[hwycov_id]],[1]hwy_speed!$B$2:$G$1648,4,FALSE),0)</f>
        <v>57</v>
      </c>
      <c r="J397">
        <f>IFERROR(VLOOKUP(Table_socioeca8.sandag.org_abm2_spd[[#This Row],[hwycov_id]],[1]hwy_speed!$B$2:$G$1648,5,FALSE),0)</f>
        <v>50</v>
      </c>
      <c r="K397">
        <f>IFERROR(VLOOKUP(Table_socioeca8.sandag.org_abm2_spd[[#This Row],[hwycov_id]],[1]hwy_speed!$B$2:$G$1648,6,FALSE),0)</f>
        <v>58</v>
      </c>
      <c r="M397">
        <f>Table_socioeca8.sandag.org_abm2_spd[[#This Row],[scenario_id]]</f>
        <v>376</v>
      </c>
      <c r="N397" s="7">
        <v>27921</v>
      </c>
      <c r="O397">
        <f>VLOOKUP(Table_sql2014a8.sandag.org_ws_FreewaySpeed[[#This Row],[LinkID]],Table_socioeca8.sandag.org_abm2_spd[[hwycov_id]:[speed_ev]],2,FALSE)</f>
        <v>58</v>
      </c>
      <c r="P397">
        <f>VLOOKUP(Table_sql2014a8.sandag.org_ws_FreewaySpeed[[#This Row],[LinkID]],Table_socioeca8.sandag.org_abm2_spd[[hwycov_id]:[speed_ev]],3,FALSE)</f>
        <v>49</v>
      </c>
      <c r="Q397">
        <f>VLOOKUP(Table_sql2014a8.sandag.org_ws_FreewaySpeed[[#This Row],[LinkID]],Table_socioeca8.sandag.org_abm2_spd[[hwycov_id]:[speed_ev]],4,FALSE)</f>
        <v>56</v>
      </c>
      <c r="R397">
        <f>VLOOKUP(Table_sql2014a8.sandag.org_ws_FreewaySpeed[[#This Row],[LinkID]],Table_socioeca8.sandag.org_abm2_spd[[hwycov_id]:[speed_ev]],5,FALSE)</f>
        <v>57</v>
      </c>
      <c r="S397">
        <f>VLOOKUP(Table_sql2014a8.sandag.org_ws_FreewaySpeed[[#This Row],[LinkID]],Table_socioeca8.sandag.org_abm2_spd[[hwycov_id]:[speed_ev]],6,FALSE)</f>
        <v>58</v>
      </c>
    </row>
    <row r="398" spans="5:19" x14ac:dyDescent="0.25">
      <c r="E398">
        <f t="shared" si="6"/>
        <v>376</v>
      </c>
      <c r="F398">
        <v>9249</v>
      </c>
      <c r="G398">
        <f>IFERROR(VLOOKUP(Table_socioeca8.sandag.org_abm2_spd[[#This Row],[hwycov_id]],[1]hwy_speed!$B$2:$G$1648,2,FALSE),0)</f>
        <v>62</v>
      </c>
      <c r="H398">
        <f>IFERROR(VLOOKUP(Table_socioeca8.sandag.org_abm2_spd[[#This Row],[hwycov_id]],[1]hwy_speed!$B$2:$G$1648,3,FALSE),0)</f>
        <v>50</v>
      </c>
      <c r="I398">
        <f>IFERROR(VLOOKUP(Table_socioeca8.sandag.org_abm2_spd[[#This Row],[hwycov_id]],[1]hwy_speed!$B$2:$G$1648,4,FALSE),0)</f>
        <v>56</v>
      </c>
      <c r="J398">
        <f>IFERROR(VLOOKUP(Table_socioeca8.sandag.org_abm2_spd[[#This Row],[hwycov_id]],[1]hwy_speed!$B$2:$G$1648,5,FALSE),0)</f>
        <v>53</v>
      </c>
      <c r="K398">
        <f>IFERROR(VLOOKUP(Table_socioeca8.sandag.org_abm2_spd[[#This Row],[hwycov_id]],[1]hwy_speed!$B$2:$G$1648,6,FALSE),0)</f>
        <v>62</v>
      </c>
      <c r="M398">
        <f>Table_socioeca8.sandag.org_abm2_spd[[#This Row],[scenario_id]]</f>
        <v>376</v>
      </c>
      <c r="N398" s="7">
        <v>27928</v>
      </c>
      <c r="O398">
        <f>VLOOKUP(Table_sql2014a8.sandag.org_ws_FreewaySpeed[[#This Row],[LinkID]],Table_socioeca8.sandag.org_abm2_spd[[hwycov_id]:[speed_ev]],2,FALSE)</f>
        <v>58</v>
      </c>
      <c r="P398">
        <f>VLOOKUP(Table_sql2014a8.sandag.org_ws_FreewaySpeed[[#This Row],[LinkID]],Table_socioeca8.sandag.org_abm2_spd[[hwycov_id]:[speed_ev]],3,FALSE)</f>
        <v>57</v>
      </c>
      <c r="Q398">
        <f>VLOOKUP(Table_sql2014a8.sandag.org_ws_FreewaySpeed[[#This Row],[LinkID]],Table_socioeca8.sandag.org_abm2_spd[[hwycov_id]:[speed_ev]],4,FALSE)</f>
        <v>57</v>
      </c>
      <c r="R398">
        <f>VLOOKUP(Table_sql2014a8.sandag.org_ws_FreewaySpeed[[#This Row],[LinkID]],Table_socioeca8.sandag.org_abm2_spd[[hwycov_id]:[speed_ev]],5,FALSE)</f>
        <v>50</v>
      </c>
      <c r="S398">
        <f>VLOOKUP(Table_sql2014a8.sandag.org_ws_FreewaySpeed[[#This Row],[LinkID]],Table_socioeca8.sandag.org_abm2_spd[[hwycov_id]:[speed_ev]],6,FALSE)</f>
        <v>58</v>
      </c>
    </row>
    <row r="399" spans="5:19" x14ac:dyDescent="0.25">
      <c r="E399">
        <f t="shared" si="6"/>
        <v>376</v>
      </c>
      <c r="F399">
        <v>9250</v>
      </c>
      <c r="G399">
        <f>IFERROR(VLOOKUP(Table_socioeca8.sandag.org_abm2_spd[[#This Row],[hwycov_id]],[1]hwy_speed!$B$2:$G$1648,2,FALSE),0)</f>
        <v>62</v>
      </c>
      <c r="H399">
        <f>IFERROR(VLOOKUP(Table_socioeca8.sandag.org_abm2_spd[[#This Row],[hwycov_id]],[1]hwy_speed!$B$2:$G$1648,3,FALSE),0)</f>
        <v>54</v>
      </c>
      <c r="I399">
        <f>IFERROR(VLOOKUP(Table_socioeca8.sandag.org_abm2_spd[[#This Row],[hwycov_id]],[1]hwy_speed!$B$2:$G$1648,4,FALSE),0)</f>
        <v>59</v>
      </c>
      <c r="J399">
        <f>IFERROR(VLOOKUP(Table_socioeca8.sandag.org_abm2_spd[[#This Row],[hwycov_id]],[1]hwy_speed!$B$2:$G$1648,5,FALSE),0)</f>
        <v>58</v>
      </c>
      <c r="K399">
        <f>IFERROR(VLOOKUP(Table_socioeca8.sandag.org_abm2_spd[[#This Row],[hwycov_id]],[1]hwy_speed!$B$2:$G$1648,6,FALSE),0)</f>
        <v>62</v>
      </c>
      <c r="M399">
        <f>Table_socioeca8.sandag.org_abm2_spd[[#This Row],[scenario_id]]</f>
        <v>376</v>
      </c>
      <c r="N399" s="7">
        <v>27933</v>
      </c>
      <c r="O399">
        <f>VLOOKUP(Table_sql2014a8.sandag.org_ws_FreewaySpeed[[#This Row],[LinkID]],Table_socioeca8.sandag.org_abm2_spd[[hwycov_id]:[speed_ev]],2,FALSE)</f>
        <v>58</v>
      </c>
      <c r="P399">
        <f>VLOOKUP(Table_sql2014a8.sandag.org_ws_FreewaySpeed[[#This Row],[LinkID]],Table_socioeca8.sandag.org_abm2_spd[[hwycov_id]:[speed_ev]],3,FALSE)</f>
        <v>40</v>
      </c>
      <c r="Q399">
        <f>VLOOKUP(Table_sql2014a8.sandag.org_ws_FreewaySpeed[[#This Row],[LinkID]],Table_socioeca8.sandag.org_abm2_spd[[hwycov_id]:[speed_ev]],4,FALSE)</f>
        <v>53</v>
      </c>
      <c r="R399">
        <f>VLOOKUP(Table_sql2014a8.sandag.org_ws_FreewaySpeed[[#This Row],[LinkID]],Table_socioeca8.sandag.org_abm2_spd[[hwycov_id]:[speed_ev]],5,FALSE)</f>
        <v>56</v>
      </c>
      <c r="S399">
        <f>VLOOKUP(Table_sql2014a8.sandag.org_ws_FreewaySpeed[[#This Row],[LinkID]],Table_socioeca8.sandag.org_abm2_spd[[hwycov_id]:[speed_ev]],6,FALSE)</f>
        <v>58</v>
      </c>
    </row>
    <row r="400" spans="5:19" x14ac:dyDescent="0.25">
      <c r="E400">
        <f t="shared" si="6"/>
        <v>376</v>
      </c>
      <c r="F400">
        <v>9251</v>
      </c>
      <c r="G400">
        <f>IFERROR(VLOOKUP(Table_socioeca8.sandag.org_abm2_spd[[#This Row],[hwycov_id]],[1]hwy_speed!$B$2:$G$1648,2,FALSE),0)</f>
        <v>58</v>
      </c>
      <c r="H400">
        <f>IFERROR(VLOOKUP(Table_socioeca8.sandag.org_abm2_spd[[#This Row],[hwycov_id]],[1]hwy_speed!$B$2:$G$1648,3,FALSE),0)</f>
        <v>48</v>
      </c>
      <c r="I400">
        <f>IFERROR(VLOOKUP(Table_socioeca8.sandag.org_abm2_spd[[#This Row],[hwycov_id]],[1]hwy_speed!$B$2:$G$1648,4,FALSE),0)</f>
        <v>57</v>
      </c>
      <c r="J400">
        <f>IFERROR(VLOOKUP(Table_socioeca8.sandag.org_abm2_spd[[#This Row],[hwycov_id]],[1]hwy_speed!$B$2:$G$1648,5,FALSE),0)</f>
        <v>50</v>
      </c>
      <c r="K400">
        <f>IFERROR(VLOOKUP(Table_socioeca8.sandag.org_abm2_spd[[#This Row],[hwycov_id]],[1]hwy_speed!$B$2:$G$1648,6,FALSE),0)</f>
        <v>58</v>
      </c>
      <c r="M400">
        <f>Table_socioeca8.sandag.org_abm2_spd[[#This Row],[scenario_id]]</f>
        <v>376</v>
      </c>
      <c r="N400" s="7">
        <v>27936</v>
      </c>
      <c r="O400">
        <f>VLOOKUP(Table_sql2014a8.sandag.org_ws_FreewaySpeed[[#This Row],[LinkID]],Table_socioeca8.sandag.org_abm2_spd[[hwycov_id]:[speed_ev]],2,FALSE)</f>
        <v>58</v>
      </c>
      <c r="P400">
        <f>VLOOKUP(Table_sql2014a8.sandag.org_ws_FreewaySpeed[[#This Row],[LinkID]],Table_socioeca8.sandag.org_abm2_spd[[hwycov_id]:[speed_ev]],3,FALSE)</f>
        <v>43</v>
      </c>
      <c r="Q400">
        <f>VLOOKUP(Table_sql2014a8.sandag.org_ws_FreewaySpeed[[#This Row],[LinkID]],Table_socioeca8.sandag.org_abm2_spd[[hwycov_id]:[speed_ev]],4,FALSE)</f>
        <v>55</v>
      </c>
      <c r="R400">
        <f>VLOOKUP(Table_sql2014a8.sandag.org_ws_FreewaySpeed[[#This Row],[LinkID]],Table_socioeca8.sandag.org_abm2_spd[[hwycov_id]:[speed_ev]],5,FALSE)</f>
        <v>56</v>
      </c>
      <c r="S400">
        <f>VLOOKUP(Table_sql2014a8.sandag.org_ws_FreewaySpeed[[#This Row],[LinkID]],Table_socioeca8.sandag.org_abm2_spd[[hwycov_id]:[speed_ev]],6,FALSE)</f>
        <v>58</v>
      </c>
    </row>
    <row r="401" spans="5:19" x14ac:dyDescent="0.25">
      <c r="E401">
        <f t="shared" si="6"/>
        <v>376</v>
      </c>
      <c r="F401">
        <v>9252</v>
      </c>
      <c r="G401">
        <f>IFERROR(VLOOKUP(Table_socioeca8.sandag.org_abm2_spd[[#This Row],[hwycov_id]],[1]hwy_speed!$B$2:$G$1648,2,FALSE),0)</f>
        <v>58</v>
      </c>
      <c r="H401">
        <f>IFERROR(VLOOKUP(Table_socioeca8.sandag.org_abm2_spd[[#This Row],[hwycov_id]],[1]hwy_speed!$B$2:$G$1648,3,FALSE),0)</f>
        <v>55</v>
      </c>
      <c r="I401">
        <f>IFERROR(VLOOKUP(Table_socioeca8.sandag.org_abm2_spd[[#This Row],[hwycov_id]],[1]hwy_speed!$B$2:$G$1648,4,FALSE),0)</f>
        <v>58</v>
      </c>
      <c r="J401">
        <f>IFERROR(VLOOKUP(Table_socioeca8.sandag.org_abm2_spd[[#This Row],[hwycov_id]],[1]hwy_speed!$B$2:$G$1648,5,FALSE),0)</f>
        <v>55</v>
      </c>
      <c r="K401">
        <f>IFERROR(VLOOKUP(Table_socioeca8.sandag.org_abm2_spd[[#This Row],[hwycov_id]],[1]hwy_speed!$B$2:$G$1648,6,FALSE),0)</f>
        <v>58</v>
      </c>
      <c r="M401">
        <f>Table_socioeca8.sandag.org_abm2_spd[[#This Row],[scenario_id]]</f>
        <v>376</v>
      </c>
      <c r="N401" s="7">
        <v>27937</v>
      </c>
      <c r="O401">
        <f>VLOOKUP(Table_sql2014a8.sandag.org_ws_FreewaySpeed[[#This Row],[LinkID]],Table_socioeca8.sandag.org_abm2_spd[[hwycov_id]:[speed_ev]],2,FALSE)</f>
        <v>58</v>
      </c>
      <c r="P401">
        <f>VLOOKUP(Table_sql2014a8.sandag.org_ws_FreewaySpeed[[#This Row],[LinkID]],Table_socioeca8.sandag.org_abm2_spd[[hwycov_id]:[speed_ev]],3,FALSE)</f>
        <v>56</v>
      </c>
      <c r="Q401">
        <f>VLOOKUP(Table_sql2014a8.sandag.org_ws_FreewaySpeed[[#This Row],[LinkID]],Table_socioeca8.sandag.org_abm2_spd[[hwycov_id]:[speed_ev]],4,FALSE)</f>
        <v>57</v>
      </c>
      <c r="R401">
        <f>VLOOKUP(Table_sql2014a8.sandag.org_ws_FreewaySpeed[[#This Row],[LinkID]],Table_socioeca8.sandag.org_abm2_spd[[hwycov_id]:[speed_ev]],5,FALSE)</f>
        <v>50</v>
      </c>
      <c r="S401">
        <f>VLOOKUP(Table_sql2014a8.sandag.org_ws_FreewaySpeed[[#This Row],[LinkID]],Table_socioeca8.sandag.org_abm2_spd[[hwycov_id]:[speed_ev]],6,FALSE)</f>
        <v>58</v>
      </c>
    </row>
    <row r="402" spans="5:19" x14ac:dyDescent="0.25">
      <c r="E402">
        <f t="shared" si="6"/>
        <v>376</v>
      </c>
      <c r="F402">
        <v>9300</v>
      </c>
      <c r="G402">
        <f>IFERROR(VLOOKUP(Table_socioeca8.sandag.org_abm2_spd[[#This Row],[hwycov_id]],[1]hwy_speed!$B$2:$G$1648,2,FALSE),0)</f>
        <v>58</v>
      </c>
      <c r="H402">
        <f>IFERROR(VLOOKUP(Table_socioeca8.sandag.org_abm2_spd[[#This Row],[hwycov_id]],[1]hwy_speed!$B$2:$G$1648,3,FALSE),0)</f>
        <v>37</v>
      </c>
      <c r="I402">
        <f>IFERROR(VLOOKUP(Table_socioeca8.sandag.org_abm2_spd[[#This Row],[hwycov_id]],[1]hwy_speed!$B$2:$G$1648,4,FALSE),0)</f>
        <v>57</v>
      </c>
      <c r="J402">
        <f>IFERROR(VLOOKUP(Table_socioeca8.sandag.org_abm2_spd[[#This Row],[hwycov_id]],[1]hwy_speed!$B$2:$G$1648,5,FALSE),0)</f>
        <v>57</v>
      </c>
      <c r="K402">
        <f>IFERROR(VLOOKUP(Table_socioeca8.sandag.org_abm2_spd[[#This Row],[hwycov_id]],[1]hwy_speed!$B$2:$G$1648,6,FALSE),0)</f>
        <v>58</v>
      </c>
      <c r="M402">
        <f>Table_socioeca8.sandag.org_abm2_spd[[#This Row],[scenario_id]]</f>
        <v>376</v>
      </c>
      <c r="N402" s="7">
        <v>27941</v>
      </c>
      <c r="O402">
        <f>VLOOKUP(Table_sql2014a8.sandag.org_ws_FreewaySpeed[[#This Row],[LinkID]],Table_socioeca8.sandag.org_abm2_spd[[hwycov_id]:[speed_ev]],2,FALSE)</f>
        <v>58</v>
      </c>
      <c r="P402">
        <f>VLOOKUP(Table_sql2014a8.sandag.org_ws_FreewaySpeed[[#This Row],[LinkID]],Table_socioeca8.sandag.org_abm2_spd[[hwycov_id]:[speed_ev]],3,FALSE)</f>
        <v>37</v>
      </c>
      <c r="Q402">
        <f>VLOOKUP(Table_sql2014a8.sandag.org_ws_FreewaySpeed[[#This Row],[LinkID]],Table_socioeca8.sandag.org_abm2_spd[[hwycov_id]:[speed_ev]],4,FALSE)</f>
        <v>53</v>
      </c>
      <c r="R402">
        <f>VLOOKUP(Table_sql2014a8.sandag.org_ws_FreewaySpeed[[#This Row],[LinkID]],Table_socioeca8.sandag.org_abm2_spd[[hwycov_id]:[speed_ev]],5,FALSE)</f>
        <v>55</v>
      </c>
      <c r="S402">
        <f>VLOOKUP(Table_sql2014a8.sandag.org_ws_FreewaySpeed[[#This Row],[LinkID]],Table_socioeca8.sandag.org_abm2_spd[[hwycov_id]:[speed_ev]],6,FALSE)</f>
        <v>58</v>
      </c>
    </row>
    <row r="403" spans="5:19" x14ac:dyDescent="0.25">
      <c r="E403">
        <f t="shared" si="6"/>
        <v>376</v>
      </c>
      <c r="F403">
        <v>9328</v>
      </c>
      <c r="G403">
        <f>IFERROR(VLOOKUP(Table_socioeca8.sandag.org_abm2_spd[[#This Row],[hwycov_id]],[1]hwy_speed!$B$2:$G$1648,2,FALSE),0)</f>
        <v>58</v>
      </c>
      <c r="H403">
        <f>IFERROR(VLOOKUP(Table_socioeca8.sandag.org_abm2_spd[[#This Row],[hwycov_id]],[1]hwy_speed!$B$2:$G$1648,3,FALSE),0)</f>
        <v>37</v>
      </c>
      <c r="I403">
        <f>IFERROR(VLOOKUP(Table_socioeca8.sandag.org_abm2_spd[[#This Row],[hwycov_id]],[1]hwy_speed!$B$2:$G$1648,4,FALSE),0)</f>
        <v>52</v>
      </c>
      <c r="J403">
        <f>IFERROR(VLOOKUP(Table_socioeca8.sandag.org_abm2_spd[[#This Row],[hwycov_id]],[1]hwy_speed!$B$2:$G$1648,5,FALSE),0)</f>
        <v>51</v>
      </c>
      <c r="K403">
        <f>IFERROR(VLOOKUP(Table_socioeca8.sandag.org_abm2_spd[[#This Row],[hwycov_id]],[1]hwy_speed!$B$2:$G$1648,6,FALSE),0)</f>
        <v>58</v>
      </c>
      <c r="M403">
        <f>Table_socioeca8.sandag.org_abm2_spd[[#This Row],[scenario_id]]</f>
        <v>376</v>
      </c>
      <c r="N403" s="7">
        <v>27942</v>
      </c>
      <c r="O403">
        <f>VLOOKUP(Table_sql2014a8.sandag.org_ws_FreewaySpeed[[#This Row],[LinkID]],Table_socioeca8.sandag.org_abm2_spd[[hwycov_id]:[speed_ev]],2,FALSE)</f>
        <v>57</v>
      </c>
      <c r="P403">
        <f>VLOOKUP(Table_sql2014a8.sandag.org_ws_FreewaySpeed[[#This Row],[LinkID]],Table_socioeca8.sandag.org_abm2_spd[[hwycov_id]:[speed_ev]],3,FALSE)</f>
        <v>55</v>
      </c>
      <c r="Q403">
        <f>VLOOKUP(Table_sql2014a8.sandag.org_ws_FreewaySpeed[[#This Row],[LinkID]],Table_socioeca8.sandag.org_abm2_spd[[hwycov_id]:[speed_ev]],4,FALSE)</f>
        <v>56</v>
      </c>
      <c r="R403">
        <f>VLOOKUP(Table_sql2014a8.sandag.org_ws_FreewaySpeed[[#This Row],[LinkID]],Table_socioeca8.sandag.org_abm2_spd[[hwycov_id]:[speed_ev]],5,FALSE)</f>
        <v>47</v>
      </c>
      <c r="S403">
        <f>VLOOKUP(Table_sql2014a8.sandag.org_ws_FreewaySpeed[[#This Row],[LinkID]],Table_socioeca8.sandag.org_abm2_spd[[hwycov_id]:[speed_ev]],6,FALSE)</f>
        <v>57</v>
      </c>
    </row>
    <row r="404" spans="5:19" x14ac:dyDescent="0.25">
      <c r="E404">
        <f t="shared" si="6"/>
        <v>376</v>
      </c>
      <c r="F404">
        <v>9330</v>
      </c>
      <c r="G404">
        <f>IFERROR(VLOOKUP(Table_socioeca8.sandag.org_abm2_spd[[#This Row],[hwycov_id]],[1]hwy_speed!$B$2:$G$1648,2,FALSE),0)</f>
        <v>58</v>
      </c>
      <c r="H404">
        <f>IFERROR(VLOOKUP(Table_socioeca8.sandag.org_abm2_spd[[#This Row],[hwycov_id]],[1]hwy_speed!$B$2:$G$1648,3,FALSE),0)</f>
        <v>50</v>
      </c>
      <c r="I404">
        <f>IFERROR(VLOOKUP(Table_socioeca8.sandag.org_abm2_spd[[#This Row],[hwycov_id]],[1]hwy_speed!$B$2:$G$1648,4,FALSE),0)</f>
        <v>54</v>
      </c>
      <c r="J404">
        <f>IFERROR(VLOOKUP(Table_socioeca8.sandag.org_abm2_spd[[#This Row],[hwycov_id]],[1]hwy_speed!$B$2:$G$1648,5,FALSE),0)</f>
        <v>45</v>
      </c>
      <c r="K404">
        <f>IFERROR(VLOOKUP(Table_socioeca8.sandag.org_abm2_spd[[#This Row],[hwycov_id]],[1]hwy_speed!$B$2:$G$1648,6,FALSE),0)</f>
        <v>58</v>
      </c>
      <c r="M404">
        <f>Table_socioeca8.sandag.org_abm2_spd[[#This Row],[scenario_id]]</f>
        <v>376</v>
      </c>
      <c r="N404" s="7">
        <v>27951</v>
      </c>
      <c r="O404">
        <f>VLOOKUP(Table_sql2014a8.sandag.org_ws_FreewaySpeed[[#This Row],[LinkID]],Table_socioeca8.sandag.org_abm2_spd[[hwycov_id]:[speed_ev]],2,FALSE)</f>
        <v>57</v>
      </c>
      <c r="P404">
        <f>VLOOKUP(Table_sql2014a8.sandag.org_ws_FreewaySpeed[[#This Row],[LinkID]],Table_socioeca8.sandag.org_abm2_spd[[hwycov_id]:[speed_ev]],3,FALSE)</f>
        <v>57</v>
      </c>
      <c r="Q404">
        <f>VLOOKUP(Table_sql2014a8.sandag.org_ws_FreewaySpeed[[#This Row],[LinkID]],Table_socioeca8.sandag.org_abm2_spd[[hwycov_id]:[speed_ev]],4,FALSE)</f>
        <v>57</v>
      </c>
      <c r="R404">
        <f>VLOOKUP(Table_sql2014a8.sandag.org_ws_FreewaySpeed[[#This Row],[LinkID]],Table_socioeca8.sandag.org_abm2_spd[[hwycov_id]:[speed_ev]],5,FALSE)</f>
        <v>50</v>
      </c>
      <c r="S404">
        <f>VLOOKUP(Table_sql2014a8.sandag.org_ws_FreewaySpeed[[#This Row],[LinkID]],Table_socioeca8.sandag.org_abm2_spd[[hwycov_id]:[speed_ev]],6,FALSE)</f>
        <v>57</v>
      </c>
    </row>
    <row r="405" spans="5:19" x14ac:dyDescent="0.25">
      <c r="E405">
        <f t="shared" si="6"/>
        <v>376</v>
      </c>
      <c r="F405">
        <v>9333</v>
      </c>
      <c r="G405">
        <f>IFERROR(VLOOKUP(Table_socioeca8.sandag.org_abm2_spd[[#This Row],[hwycov_id]],[1]hwy_speed!$B$2:$G$1648,2,FALSE),0)</f>
        <v>58</v>
      </c>
      <c r="H405">
        <f>IFERROR(VLOOKUP(Table_socioeca8.sandag.org_abm2_spd[[#This Row],[hwycov_id]],[1]hwy_speed!$B$2:$G$1648,3,FALSE),0)</f>
        <v>36</v>
      </c>
      <c r="I405">
        <f>IFERROR(VLOOKUP(Table_socioeca8.sandag.org_abm2_spd[[#This Row],[hwycov_id]],[1]hwy_speed!$B$2:$G$1648,4,FALSE),0)</f>
        <v>53</v>
      </c>
      <c r="J405">
        <f>IFERROR(VLOOKUP(Table_socioeca8.sandag.org_abm2_spd[[#This Row],[hwycov_id]],[1]hwy_speed!$B$2:$G$1648,5,FALSE),0)</f>
        <v>51</v>
      </c>
      <c r="K405">
        <f>IFERROR(VLOOKUP(Table_socioeca8.sandag.org_abm2_spd[[#This Row],[hwycov_id]],[1]hwy_speed!$B$2:$G$1648,6,FALSE),0)</f>
        <v>58</v>
      </c>
      <c r="M405">
        <f>Table_socioeca8.sandag.org_abm2_spd[[#This Row],[scenario_id]]</f>
        <v>376</v>
      </c>
      <c r="N405" s="7">
        <v>28197</v>
      </c>
      <c r="O405">
        <f>VLOOKUP(Table_sql2014a8.sandag.org_ws_FreewaySpeed[[#This Row],[LinkID]],Table_socioeca8.sandag.org_abm2_spd[[hwycov_id]:[speed_ev]],2,FALSE)</f>
        <v>58</v>
      </c>
      <c r="P405">
        <f>VLOOKUP(Table_sql2014a8.sandag.org_ws_FreewaySpeed[[#This Row],[LinkID]],Table_socioeca8.sandag.org_abm2_spd[[hwycov_id]:[speed_ev]],3,FALSE)</f>
        <v>37</v>
      </c>
      <c r="Q405">
        <f>VLOOKUP(Table_sql2014a8.sandag.org_ws_FreewaySpeed[[#This Row],[LinkID]],Table_socioeca8.sandag.org_abm2_spd[[hwycov_id]:[speed_ev]],4,FALSE)</f>
        <v>51</v>
      </c>
      <c r="R405">
        <f>VLOOKUP(Table_sql2014a8.sandag.org_ws_FreewaySpeed[[#This Row],[LinkID]],Table_socioeca8.sandag.org_abm2_spd[[hwycov_id]:[speed_ev]],5,FALSE)</f>
        <v>56</v>
      </c>
      <c r="S405">
        <f>VLOOKUP(Table_sql2014a8.sandag.org_ws_FreewaySpeed[[#This Row],[LinkID]],Table_socioeca8.sandag.org_abm2_spd[[hwycov_id]:[speed_ev]],6,FALSE)</f>
        <v>58</v>
      </c>
    </row>
    <row r="406" spans="5:19" x14ac:dyDescent="0.25">
      <c r="E406">
        <f t="shared" si="6"/>
        <v>376</v>
      </c>
      <c r="F406">
        <v>9335</v>
      </c>
      <c r="G406">
        <f>IFERROR(VLOOKUP(Table_socioeca8.sandag.org_abm2_spd[[#This Row],[hwycov_id]],[1]hwy_speed!$B$2:$G$1648,2,FALSE),0)</f>
        <v>58</v>
      </c>
      <c r="H406">
        <f>IFERROR(VLOOKUP(Table_socioeca8.sandag.org_abm2_spd[[#This Row],[hwycov_id]],[1]hwy_speed!$B$2:$G$1648,3,FALSE),0)</f>
        <v>45</v>
      </c>
      <c r="I406">
        <f>IFERROR(VLOOKUP(Table_socioeca8.sandag.org_abm2_spd[[#This Row],[hwycov_id]],[1]hwy_speed!$B$2:$G$1648,4,FALSE),0)</f>
        <v>51</v>
      </c>
      <c r="J406">
        <f>IFERROR(VLOOKUP(Table_socioeca8.sandag.org_abm2_spd[[#This Row],[hwycov_id]],[1]hwy_speed!$B$2:$G$1648,5,FALSE),0)</f>
        <v>40</v>
      </c>
      <c r="K406">
        <f>IFERROR(VLOOKUP(Table_socioeca8.sandag.org_abm2_spd[[#This Row],[hwycov_id]],[1]hwy_speed!$B$2:$G$1648,6,FALSE),0)</f>
        <v>58</v>
      </c>
      <c r="M406">
        <f>Table_socioeca8.sandag.org_abm2_spd[[#This Row],[scenario_id]]</f>
        <v>376</v>
      </c>
      <c r="N406" s="7">
        <v>28199</v>
      </c>
      <c r="O406">
        <f>VLOOKUP(Table_sql2014a8.sandag.org_ws_FreewaySpeed[[#This Row],[LinkID]],Table_socioeca8.sandag.org_abm2_spd[[hwycov_id]:[speed_ev]],2,FALSE)</f>
        <v>58</v>
      </c>
      <c r="P406">
        <f>VLOOKUP(Table_sql2014a8.sandag.org_ws_FreewaySpeed[[#This Row],[LinkID]],Table_socioeca8.sandag.org_abm2_spd[[hwycov_id]:[speed_ev]],3,FALSE)</f>
        <v>58</v>
      </c>
      <c r="Q406">
        <f>VLOOKUP(Table_sql2014a8.sandag.org_ws_FreewaySpeed[[#This Row],[LinkID]],Table_socioeca8.sandag.org_abm2_spd[[hwycov_id]:[speed_ev]],4,FALSE)</f>
        <v>57</v>
      </c>
      <c r="R406">
        <f>VLOOKUP(Table_sql2014a8.sandag.org_ws_FreewaySpeed[[#This Row],[LinkID]],Table_socioeca8.sandag.org_abm2_spd[[hwycov_id]:[speed_ev]],5,FALSE)</f>
        <v>54</v>
      </c>
      <c r="S406">
        <f>VLOOKUP(Table_sql2014a8.sandag.org_ws_FreewaySpeed[[#This Row],[LinkID]],Table_socioeca8.sandag.org_abm2_spd[[hwycov_id]:[speed_ev]],6,FALSE)</f>
        <v>58</v>
      </c>
    </row>
    <row r="407" spans="5:19" x14ac:dyDescent="0.25">
      <c r="E407">
        <f t="shared" si="6"/>
        <v>376</v>
      </c>
      <c r="F407">
        <v>9336</v>
      </c>
      <c r="G407">
        <f>IFERROR(VLOOKUP(Table_socioeca8.sandag.org_abm2_spd[[#This Row],[hwycov_id]],[1]hwy_speed!$B$2:$G$1648,2,FALSE),0)</f>
        <v>58</v>
      </c>
      <c r="H407">
        <f>IFERROR(VLOOKUP(Table_socioeca8.sandag.org_abm2_spd[[#This Row],[hwycov_id]],[1]hwy_speed!$B$2:$G$1648,3,FALSE),0)</f>
        <v>41</v>
      </c>
      <c r="I407">
        <f>IFERROR(VLOOKUP(Table_socioeca8.sandag.org_abm2_spd[[#This Row],[hwycov_id]],[1]hwy_speed!$B$2:$G$1648,4,FALSE),0)</f>
        <v>55</v>
      </c>
      <c r="J407">
        <f>IFERROR(VLOOKUP(Table_socioeca8.sandag.org_abm2_spd[[#This Row],[hwycov_id]],[1]hwy_speed!$B$2:$G$1648,5,FALSE),0)</f>
        <v>53</v>
      </c>
      <c r="K407">
        <f>IFERROR(VLOOKUP(Table_socioeca8.sandag.org_abm2_spd[[#This Row],[hwycov_id]],[1]hwy_speed!$B$2:$G$1648,6,FALSE),0)</f>
        <v>58</v>
      </c>
      <c r="M407">
        <f>Table_socioeca8.sandag.org_abm2_spd[[#This Row],[scenario_id]]</f>
        <v>376</v>
      </c>
      <c r="N407" s="7">
        <v>28200</v>
      </c>
      <c r="O407">
        <f>VLOOKUP(Table_sql2014a8.sandag.org_ws_FreewaySpeed[[#This Row],[LinkID]],Table_socioeca8.sandag.org_abm2_spd[[hwycov_id]:[speed_ev]],2,FALSE)</f>
        <v>58</v>
      </c>
      <c r="P407">
        <f>VLOOKUP(Table_sql2014a8.sandag.org_ws_FreewaySpeed[[#This Row],[LinkID]],Table_socioeca8.sandag.org_abm2_spd[[hwycov_id]:[speed_ev]],3,FALSE)</f>
        <v>47</v>
      </c>
      <c r="Q407">
        <f>VLOOKUP(Table_sql2014a8.sandag.org_ws_FreewaySpeed[[#This Row],[LinkID]],Table_socioeca8.sandag.org_abm2_spd[[hwycov_id]:[speed_ev]],4,FALSE)</f>
        <v>57</v>
      </c>
      <c r="R407">
        <f>VLOOKUP(Table_sql2014a8.sandag.org_ws_FreewaySpeed[[#This Row],[LinkID]],Table_socioeca8.sandag.org_abm2_spd[[hwycov_id]:[speed_ev]],5,FALSE)</f>
        <v>58</v>
      </c>
      <c r="S407">
        <f>VLOOKUP(Table_sql2014a8.sandag.org_ws_FreewaySpeed[[#This Row],[LinkID]],Table_socioeca8.sandag.org_abm2_spd[[hwycov_id]:[speed_ev]],6,FALSE)</f>
        <v>58</v>
      </c>
    </row>
    <row r="408" spans="5:19" x14ac:dyDescent="0.25">
      <c r="E408">
        <f t="shared" si="6"/>
        <v>376</v>
      </c>
      <c r="F408">
        <v>9337</v>
      </c>
      <c r="G408">
        <f>IFERROR(VLOOKUP(Table_socioeca8.sandag.org_abm2_spd[[#This Row],[hwycov_id]],[1]hwy_speed!$B$2:$G$1648,2,FALSE),0)</f>
        <v>58</v>
      </c>
      <c r="H408">
        <f>IFERROR(VLOOKUP(Table_socioeca8.sandag.org_abm2_spd[[#This Row],[hwycov_id]],[1]hwy_speed!$B$2:$G$1648,3,FALSE),0)</f>
        <v>50</v>
      </c>
      <c r="I408">
        <f>IFERROR(VLOOKUP(Table_socioeca8.sandag.org_abm2_spd[[#This Row],[hwycov_id]],[1]hwy_speed!$B$2:$G$1648,4,FALSE),0)</f>
        <v>57</v>
      </c>
      <c r="J408">
        <f>IFERROR(VLOOKUP(Table_socioeca8.sandag.org_abm2_spd[[#This Row],[hwycov_id]],[1]hwy_speed!$B$2:$G$1648,5,FALSE),0)</f>
        <v>54</v>
      </c>
      <c r="K408">
        <f>IFERROR(VLOOKUP(Table_socioeca8.sandag.org_abm2_spd[[#This Row],[hwycov_id]],[1]hwy_speed!$B$2:$G$1648,6,FALSE),0)</f>
        <v>58</v>
      </c>
      <c r="M408">
        <f>Table_socioeca8.sandag.org_abm2_spd[[#This Row],[scenario_id]]</f>
        <v>376</v>
      </c>
      <c r="N408" s="7">
        <v>28254</v>
      </c>
      <c r="O408">
        <f>VLOOKUP(Table_sql2014a8.sandag.org_ws_FreewaySpeed[[#This Row],[LinkID]],Table_socioeca8.sandag.org_abm2_spd[[hwycov_id]:[speed_ev]],2,FALSE)</f>
        <v>62</v>
      </c>
      <c r="P408">
        <f>VLOOKUP(Table_sql2014a8.sandag.org_ws_FreewaySpeed[[#This Row],[LinkID]],Table_socioeca8.sandag.org_abm2_spd[[hwycov_id]:[speed_ev]],3,FALSE)</f>
        <v>62</v>
      </c>
      <c r="Q408">
        <f>VLOOKUP(Table_sql2014a8.sandag.org_ws_FreewaySpeed[[#This Row],[LinkID]],Table_socioeca8.sandag.org_abm2_spd[[hwycov_id]:[speed_ev]],4,FALSE)</f>
        <v>62</v>
      </c>
      <c r="R408">
        <f>VLOOKUP(Table_sql2014a8.sandag.org_ws_FreewaySpeed[[#This Row],[LinkID]],Table_socioeca8.sandag.org_abm2_spd[[hwycov_id]:[speed_ev]],5,FALSE)</f>
        <v>62</v>
      </c>
      <c r="S408">
        <f>VLOOKUP(Table_sql2014a8.sandag.org_ws_FreewaySpeed[[#This Row],[LinkID]],Table_socioeca8.sandag.org_abm2_spd[[hwycov_id]:[speed_ev]],6,FALSE)</f>
        <v>62</v>
      </c>
    </row>
    <row r="409" spans="5:19" x14ac:dyDescent="0.25">
      <c r="E409">
        <f t="shared" si="6"/>
        <v>376</v>
      </c>
      <c r="F409">
        <v>9338</v>
      </c>
      <c r="G409">
        <f>IFERROR(VLOOKUP(Table_socioeca8.sandag.org_abm2_spd[[#This Row],[hwycov_id]],[1]hwy_speed!$B$2:$G$1648,2,FALSE),0)</f>
        <v>58</v>
      </c>
      <c r="H409">
        <f>IFERROR(VLOOKUP(Table_socioeca8.sandag.org_abm2_spd[[#This Row],[hwycov_id]],[1]hwy_speed!$B$2:$G$1648,3,FALSE),0)</f>
        <v>47</v>
      </c>
      <c r="I409">
        <f>IFERROR(VLOOKUP(Table_socioeca8.sandag.org_abm2_spd[[#This Row],[hwycov_id]],[1]hwy_speed!$B$2:$G$1648,4,FALSE),0)</f>
        <v>53</v>
      </c>
      <c r="J409">
        <f>IFERROR(VLOOKUP(Table_socioeca8.sandag.org_abm2_spd[[#This Row],[hwycov_id]],[1]hwy_speed!$B$2:$G$1648,5,FALSE),0)</f>
        <v>43</v>
      </c>
      <c r="K409">
        <f>IFERROR(VLOOKUP(Table_socioeca8.sandag.org_abm2_spd[[#This Row],[hwycov_id]],[1]hwy_speed!$B$2:$G$1648,6,FALSE),0)</f>
        <v>58</v>
      </c>
      <c r="M409">
        <f>Table_socioeca8.sandag.org_abm2_spd[[#This Row],[scenario_id]]</f>
        <v>376</v>
      </c>
      <c r="N409" s="7">
        <v>28276</v>
      </c>
      <c r="O409">
        <f>VLOOKUP(Table_sql2014a8.sandag.org_ws_FreewaySpeed[[#This Row],[LinkID]],Table_socioeca8.sandag.org_abm2_spd[[hwycov_id]:[speed_ev]],2,FALSE)</f>
        <v>62</v>
      </c>
      <c r="P409">
        <f>VLOOKUP(Table_sql2014a8.sandag.org_ws_FreewaySpeed[[#This Row],[LinkID]],Table_socioeca8.sandag.org_abm2_spd[[hwycov_id]:[speed_ev]],3,FALSE)</f>
        <v>60</v>
      </c>
      <c r="Q409">
        <f>VLOOKUP(Table_sql2014a8.sandag.org_ws_FreewaySpeed[[#This Row],[LinkID]],Table_socioeca8.sandag.org_abm2_spd[[hwycov_id]:[speed_ev]],4,FALSE)</f>
        <v>61</v>
      </c>
      <c r="R409">
        <f>VLOOKUP(Table_sql2014a8.sandag.org_ws_FreewaySpeed[[#This Row],[LinkID]],Table_socioeca8.sandag.org_abm2_spd[[hwycov_id]:[speed_ev]],5,FALSE)</f>
        <v>59</v>
      </c>
      <c r="S409">
        <f>VLOOKUP(Table_sql2014a8.sandag.org_ws_FreewaySpeed[[#This Row],[LinkID]],Table_socioeca8.sandag.org_abm2_spd[[hwycov_id]:[speed_ev]],6,FALSE)</f>
        <v>62</v>
      </c>
    </row>
    <row r="410" spans="5:19" x14ac:dyDescent="0.25">
      <c r="E410">
        <f t="shared" si="6"/>
        <v>376</v>
      </c>
      <c r="F410">
        <v>9339</v>
      </c>
      <c r="G410">
        <f>IFERROR(VLOOKUP(Table_socioeca8.sandag.org_abm2_spd[[#This Row],[hwycov_id]],[1]hwy_speed!$B$2:$G$1648,2,FALSE),0)</f>
        <v>57</v>
      </c>
      <c r="H410">
        <f>IFERROR(VLOOKUP(Table_socioeca8.sandag.org_abm2_spd[[#This Row],[hwycov_id]],[1]hwy_speed!$B$2:$G$1648,3,FALSE),0)</f>
        <v>43</v>
      </c>
      <c r="I410">
        <f>IFERROR(VLOOKUP(Table_socioeca8.sandag.org_abm2_spd[[#This Row],[hwycov_id]],[1]hwy_speed!$B$2:$G$1648,4,FALSE),0)</f>
        <v>51</v>
      </c>
      <c r="J410">
        <f>IFERROR(VLOOKUP(Table_socioeca8.sandag.org_abm2_spd[[#This Row],[hwycov_id]],[1]hwy_speed!$B$2:$G$1648,5,FALSE),0)</f>
        <v>41</v>
      </c>
      <c r="K410">
        <f>IFERROR(VLOOKUP(Table_socioeca8.sandag.org_abm2_spd[[#This Row],[hwycov_id]],[1]hwy_speed!$B$2:$G$1648,6,FALSE),0)</f>
        <v>57</v>
      </c>
      <c r="M410">
        <f>Table_socioeca8.sandag.org_abm2_spd[[#This Row],[scenario_id]]</f>
        <v>376</v>
      </c>
      <c r="N410" s="7">
        <v>28284</v>
      </c>
      <c r="O410">
        <f>VLOOKUP(Table_sql2014a8.sandag.org_ws_FreewaySpeed[[#This Row],[LinkID]],Table_socioeca8.sandag.org_abm2_spd[[hwycov_id]:[speed_ev]],2,FALSE)</f>
        <v>62</v>
      </c>
      <c r="P410">
        <f>VLOOKUP(Table_sql2014a8.sandag.org_ws_FreewaySpeed[[#This Row],[LinkID]],Table_socioeca8.sandag.org_abm2_spd[[hwycov_id]:[speed_ev]],3,FALSE)</f>
        <v>54</v>
      </c>
      <c r="Q410">
        <f>VLOOKUP(Table_sql2014a8.sandag.org_ws_FreewaySpeed[[#This Row],[LinkID]],Table_socioeca8.sandag.org_abm2_spd[[hwycov_id]:[speed_ev]],4,FALSE)</f>
        <v>60</v>
      </c>
      <c r="R410">
        <f>VLOOKUP(Table_sql2014a8.sandag.org_ws_FreewaySpeed[[#This Row],[LinkID]],Table_socioeca8.sandag.org_abm2_spd[[hwycov_id]:[speed_ev]],5,FALSE)</f>
        <v>58</v>
      </c>
      <c r="S410">
        <f>VLOOKUP(Table_sql2014a8.sandag.org_ws_FreewaySpeed[[#This Row],[LinkID]],Table_socioeca8.sandag.org_abm2_spd[[hwycov_id]:[speed_ev]],6,FALSE)</f>
        <v>62</v>
      </c>
    </row>
    <row r="411" spans="5:19" x14ac:dyDescent="0.25">
      <c r="E411">
        <f t="shared" si="6"/>
        <v>376</v>
      </c>
      <c r="F411">
        <v>9342</v>
      </c>
      <c r="G411">
        <f>IFERROR(VLOOKUP(Table_socioeca8.sandag.org_abm2_spd[[#This Row],[hwycov_id]],[1]hwy_speed!$B$2:$G$1648,2,FALSE),0)</f>
        <v>58</v>
      </c>
      <c r="H411">
        <f>IFERROR(VLOOKUP(Table_socioeca8.sandag.org_abm2_spd[[#This Row],[hwycov_id]],[1]hwy_speed!$B$2:$G$1648,3,FALSE),0)</f>
        <v>52</v>
      </c>
      <c r="I411">
        <f>IFERROR(VLOOKUP(Table_socioeca8.sandag.org_abm2_spd[[#This Row],[hwycov_id]],[1]hwy_speed!$B$2:$G$1648,4,FALSE),0)</f>
        <v>57</v>
      </c>
      <c r="J411">
        <f>IFERROR(VLOOKUP(Table_socioeca8.sandag.org_abm2_spd[[#This Row],[hwycov_id]],[1]hwy_speed!$B$2:$G$1648,5,FALSE),0)</f>
        <v>55</v>
      </c>
      <c r="K411">
        <f>IFERROR(VLOOKUP(Table_socioeca8.sandag.org_abm2_spd[[#This Row],[hwycov_id]],[1]hwy_speed!$B$2:$G$1648,6,FALSE),0)</f>
        <v>58</v>
      </c>
      <c r="M411">
        <f>Table_socioeca8.sandag.org_abm2_spd[[#This Row],[scenario_id]]</f>
        <v>376</v>
      </c>
      <c r="N411" s="7">
        <v>28473</v>
      </c>
      <c r="O411">
        <f>VLOOKUP(Table_sql2014a8.sandag.org_ws_FreewaySpeed[[#This Row],[LinkID]],Table_socioeca8.sandag.org_abm2_spd[[hwycov_id]:[speed_ev]],2,FALSE)</f>
        <v>62</v>
      </c>
      <c r="P411">
        <f>VLOOKUP(Table_sql2014a8.sandag.org_ws_FreewaySpeed[[#This Row],[LinkID]],Table_socioeca8.sandag.org_abm2_spd[[hwycov_id]:[speed_ev]],3,FALSE)</f>
        <v>53</v>
      </c>
      <c r="Q411">
        <f>VLOOKUP(Table_sql2014a8.sandag.org_ws_FreewaySpeed[[#This Row],[LinkID]],Table_socioeca8.sandag.org_abm2_spd[[hwycov_id]:[speed_ev]],4,FALSE)</f>
        <v>60</v>
      </c>
      <c r="R411">
        <f>VLOOKUP(Table_sql2014a8.sandag.org_ws_FreewaySpeed[[#This Row],[LinkID]],Table_socioeca8.sandag.org_abm2_spd[[hwycov_id]:[speed_ev]],5,FALSE)</f>
        <v>61</v>
      </c>
      <c r="S411">
        <f>VLOOKUP(Table_sql2014a8.sandag.org_ws_FreewaySpeed[[#This Row],[LinkID]],Table_socioeca8.sandag.org_abm2_spd[[hwycov_id]:[speed_ev]],6,FALSE)</f>
        <v>62</v>
      </c>
    </row>
    <row r="412" spans="5:19" x14ac:dyDescent="0.25">
      <c r="E412">
        <f t="shared" si="6"/>
        <v>376</v>
      </c>
      <c r="F412">
        <v>9343</v>
      </c>
      <c r="G412">
        <f>IFERROR(VLOOKUP(Table_socioeca8.sandag.org_abm2_spd[[#This Row],[hwycov_id]],[1]hwy_speed!$B$2:$G$1648,2,FALSE),0)</f>
        <v>57</v>
      </c>
      <c r="H412">
        <f>IFERROR(VLOOKUP(Table_socioeca8.sandag.org_abm2_spd[[#This Row],[hwycov_id]],[1]hwy_speed!$B$2:$G$1648,3,FALSE),0)</f>
        <v>47</v>
      </c>
      <c r="I412">
        <f>IFERROR(VLOOKUP(Table_socioeca8.sandag.org_abm2_spd[[#This Row],[hwycov_id]],[1]hwy_speed!$B$2:$G$1648,4,FALSE),0)</f>
        <v>54</v>
      </c>
      <c r="J412">
        <f>IFERROR(VLOOKUP(Table_socioeca8.sandag.org_abm2_spd[[#This Row],[hwycov_id]],[1]hwy_speed!$B$2:$G$1648,5,FALSE),0)</f>
        <v>45</v>
      </c>
      <c r="K412">
        <f>IFERROR(VLOOKUP(Table_socioeca8.sandag.org_abm2_spd[[#This Row],[hwycov_id]],[1]hwy_speed!$B$2:$G$1648,6,FALSE),0)</f>
        <v>57</v>
      </c>
      <c r="M412">
        <f>Table_socioeca8.sandag.org_abm2_spd[[#This Row],[scenario_id]]</f>
        <v>376</v>
      </c>
      <c r="N412" s="7">
        <v>28479</v>
      </c>
      <c r="O412">
        <f>VLOOKUP(Table_sql2014a8.sandag.org_ws_FreewaySpeed[[#This Row],[LinkID]],Table_socioeca8.sandag.org_abm2_spd[[hwycov_id]:[speed_ev]],2,FALSE)</f>
        <v>53</v>
      </c>
      <c r="P412">
        <f>VLOOKUP(Table_sql2014a8.sandag.org_ws_FreewaySpeed[[#This Row],[LinkID]],Table_socioeca8.sandag.org_abm2_spd[[hwycov_id]:[speed_ev]],3,FALSE)</f>
        <v>44</v>
      </c>
      <c r="Q412">
        <f>VLOOKUP(Table_sql2014a8.sandag.org_ws_FreewaySpeed[[#This Row],[LinkID]],Table_socioeca8.sandag.org_abm2_spd[[hwycov_id]:[speed_ev]],4,FALSE)</f>
        <v>52</v>
      </c>
      <c r="R412">
        <f>VLOOKUP(Table_sql2014a8.sandag.org_ws_FreewaySpeed[[#This Row],[LinkID]],Table_socioeca8.sandag.org_abm2_spd[[hwycov_id]:[speed_ev]],5,FALSE)</f>
        <v>49</v>
      </c>
      <c r="S412">
        <f>VLOOKUP(Table_sql2014a8.sandag.org_ws_FreewaySpeed[[#This Row],[LinkID]],Table_socioeca8.sandag.org_abm2_spd[[hwycov_id]:[speed_ev]],6,FALSE)</f>
        <v>53</v>
      </c>
    </row>
    <row r="413" spans="5:19" x14ac:dyDescent="0.25">
      <c r="E413">
        <f t="shared" si="6"/>
        <v>376</v>
      </c>
      <c r="F413">
        <v>9468</v>
      </c>
      <c r="G413">
        <f>IFERROR(VLOOKUP(Table_socioeca8.sandag.org_abm2_spd[[#This Row],[hwycov_id]],[1]hwy_speed!$B$2:$G$1648,2,FALSE),0)</f>
        <v>57</v>
      </c>
      <c r="H413">
        <f>IFERROR(VLOOKUP(Table_socioeca8.sandag.org_abm2_spd[[#This Row],[hwycov_id]],[1]hwy_speed!$B$2:$G$1648,3,FALSE),0)</f>
        <v>57</v>
      </c>
      <c r="I413">
        <f>IFERROR(VLOOKUP(Table_socioeca8.sandag.org_abm2_spd[[#This Row],[hwycov_id]],[1]hwy_speed!$B$2:$G$1648,4,FALSE),0)</f>
        <v>57</v>
      </c>
      <c r="J413">
        <f>IFERROR(VLOOKUP(Table_socioeca8.sandag.org_abm2_spd[[#This Row],[hwycov_id]],[1]hwy_speed!$B$2:$G$1648,5,FALSE),0)</f>
        <v>57</v>
      </c>
      <c r="K413">
        <f>IFERROR(VLOOKUP(Table_socioeca8.sandag.org_abm2_spd[[#This Row],[hwycov_id]],[1]hwy_speed!$B$2:$G$1648,6,FALSE),0)</f>
        <v>57</v>
      </c>
      <c r="M413">
        <f>Table_socioeca8.sandag.org_abm2_spd[[#This Row],[scenario_id]]</f>
        <v>376</v>
      </c>
      <c r="N413" s="7">
        <v>28486</v>
      </c>
      <c r="O413">
        <f>VLOOKUP(Table_sql2014a8.sandag.org_ws_FreewaySpeed[[#This Row],[LinkID]],Table_socioeca8.sandag.org_abm2_spd[[hwycov_id]:[speed_ev]],2,FALSE)</f>
        <v>58</v>
      </c>
      <c r="P413">
        <f>VLOOKUP(Table_sql2014a8.sandag.org_ws_FreewaySpeed[[#This Row],[LinkID]],Table_socioeca8.sandag.org_abm2_spd[[hwycov_id]:[speed_ev]],3,FALSE)</f>
        <v>57</v>
      </c>
      <c r="Q413">
        <f>VLOOKUP(Table_sql2014a8.sandag.org_ws_FreewaySpeed[[#This Row],[LinkID]],Table_socioeca8.sandag.org_abm2_spd[[hwycov_id]:[speed_ev]],4,FALSE)</f>
        <v>57</v>
      </c>
      <c r="R413">
        <f>VLOOKUP(Table_sql2014a8.sandag.org_ws_FreewaySpeed[[#This Row],[LinkID]],Table_socioeca8.sandag.org_abm2_spd[[hwycov_id]:[speed_ev]],5,FALSE)</f>
        <v>57</v>
      </c>
      <c r="S413">
        <f>VLOOKUP(Table_sql2014a8.sandag.org_ws_FreewaySpeed[[#This Row],[LinkID]],Table_socioeca8.sandag.org_abm2_spd[[hwycov_id]:[speed_ev]],6,FALSE)</f>
        <v>58</v>
      </c>
    </row>
    <row r="414" spans="5:19" x14ac:dyDescent="0.25">
      <c r="E414">
        <f t="shared" si="6"/>
        <v>376</v>
      </c>
      <c r="F414">
        <v>9472</v>
      </c>
      <c r="G414">
        <f>IFERROR(VLOOKUP(Table_socioeca8.sandag.org_abm2_spd[[#This Row],[hwycov_id]],[1]hwy_speed!$B$2:$G$1648,2,FALSE),0)</f>
        <v>57</v>
      </c>
      <c r="H414">
        <f>IFERROR(VLOOKUP(Table_socioeca8.sandag.org_abm2_spd[[#This Row],[hwycov_id]],[1]hwy_speed!$B$2:$G$1648,3,FALSE),0)</f>
        <v>57</v>
      </c>
      <c r="I414">
        <f>IFERROR(VLOOKUP(Table_socioeca8.sandag.org_abm2_spd[[#This Row],[hwycov_id]],[1]hwy_speed!$B$2:$G$1648,4,FALSE),0)</f>
        <v>57</v>
      </c>
      <c r="J414">
        <f>IFERROR(VLOOKUP(Table_socioeca8.sandag.org_abm2_spd[[#This Row],[hwycov_id]],[1]hwy_speed!$B$2:$G$1648,5,FALSE),0)</f>
        <v>57</v>
      </c>
      <c r="K414">
        <f>IFERROR(VLOOKUP(Table_socioeca8.sandag.org_abm2_spd[[#This Row],[hwycov_id]],[1]hwy_speed!$B$2:$G$1648,6,FALSE),0)</f>
        <v>57</v>
      </c>
      <c r="M414">
        <f>Table_socioeca8.sandag.org_abm2_spd[[#This Row],[scenario_id]]</f>
        <v>376</v>
      </c>
      <c r="N414" s="7">
        <v>28490</v>
      </c>
      <c r="O414">
        <f>VLOOKUP(Table_sql2014a8.sandag.org_ws_FreewaySpeed[[#This Row],[LinkID]],Table_socioeca8.sandag.org_abm2_spd[[hwycov_id]:[speed_ev]],2,FALSE)</f>
        <v>58</v>
      </c>
      <c r="P414">
        <f>VLOOKUP(Table_sql2014a8.sandag.org_ws_FreewaySpeed[[#This Row],[LinkID]],Table_socioeca8.sandag.org_abm2_spd[[hwycov_id]:[speed_ev]],3,FALSE)</f>
        <v>53</v>
      </c>
      <c r="Q414">
        <f>VLOOKUP(Table_sql2014a8.sandag.org_ws_FreewaySpeed[[#This Row],[LinkID]],Table_socioeca8.sandag.org_abm2_spd[[hwycov_id]:[speed_ev]],4,FALSE)</f>
        <v>57</v>
      </c>
      <c r="R414">
        <f>VLOOKUP(Table_sql2014a8.sandag.org_ws_FreewaySpeed[[#This Row],[LinkID]],Table_socioeca8.sandag.org_abm2_spd[[hwycov_id]:[speed_ev]],5,FALSE)</f>
        <v>57</v>
      </c>
      <c r="S414">
        <f>VLOOKUP(Table_sql2014a8.sandag.org_ws_FreewaySpeed[[#This Row],[LinkID]],Table_socioeca8.sandag.org_abm2_spd[[hwycov_id]:[speed_ev]],6,FALSE)</f>
        <v>58</v>
      </c>
    </row>
    <row r="415" spans="5:19" x14ac:dyDescent="0.25">
      <c r="E415">
        <f t="shared" si="6"/>
        <v>376</v>
      </c>
      <c r="F415">
        <v>9473</v>
      </c>
      <c r="G415">
        <f>IFERROR(VLOOKUP(Table_socioeca8.sandag.org_abm2_spd[[#This Row],[hwycov_id]],[1]hwy_speed!$B$2:$G$1648,2,FALSE),0)</f>
        <v>57</v>
      </c>
      <c r="H415">
        <f>IFERROR(VLOOKUP(Table_socioeca8.sandag.org_abm2_spd[[#This Row],[hwycov_id]],[1]hwy_speed!$B$2:$G$1648,3,FALSE),0)</f>
        <v>57</v>
      </c>
      <c r="I415">
        <f>IFERROR(VLOOKUP(Table_socioeca8.sandag.org_abm2_spd[[#This Row],[hwycov_id]],[1]hwy_speed!$B$2:$G$1648,4,FALSE),0)</f>
        <v>57</v>
      </c>
      <c r="J415">
        <f>IFERROR(VLOOKUP(Table_socioeca8.sandag.org_abm2_spd[[#This Row],[hwycov_id]],[1]hwy_speed!$B$2:$G$1648,5,FALSE),0)</f>
        <v>57</v>
      </c>
      <c r="K415">
        <f>IFERROR(VLOOKUP(Table_socioeca8.sandag.org_abm2_spd[[#This Row],[hwycov_id]],[1]hwy_speed!$B$2:$G$1648,6,FALSE),0)</f>
        <v>57</v>
      </c>
      <c r="M415">
        <f>Table_socioeca8.sandag.org_abm2_spd[[#This Row],[scenario_id]]</f>
        <v>376</v>
      </c>
      <c r="N415" s="7">
        <v>28492</v>
      </c>
      <c r="O415">
        <f>VLOOKUP(Table_sql2014a8.sandag.org_ws_FreewaySpeed[[#This Row],[LinkID]],Table_socioeca8.sandag.org_abm2_spd[[hwycov_id]:[speed_ev]],2,FALSE)</f>
        <v>58</v>
      </c>
      <c r="P415">
        <f>VLOOKUP(Table_sql2014a8.sandag.org_ws_FreewaySpeed[[#This Row],[LinkID]],Table_socioeca8.sandag.org_abm2_spd[[hwycov_id]:[speed_ev]],3,FALSE)</f>
        <v>45</v>
      </c>
      <c r="Q415">
        <f>VLOOKUP(Table_sql2014a8.sandag.org_ws_FreewaySpeed[[#This Row],[LinkID]],Table_socioeca8.sandag.org_abm2_spd[[hwycov_id]:[speed_ev]],4,FALSE)</f>
        <v>53</v>
      </c>
      <c r="R415">
        <f>VLOOKUP(Table_sql2014a8.sandag.org_ws_FreewaySpeed[[#This Row],[LinkID]],Table_socioeca8.sandag.org_abm2_spd[[hwycov_id]:[speed_ev]],5,FALSE)</f>
        <v>55</v>
      </c>
      <c r="S415">
        <f>VLOOKUP(Table_sql2014a8.sandag.org_ws_FreewaySpeed[[#This Row],[LinkID]],Table_socioeca8.sandag.org_abm2_spd[[hwycov_id]:[speed_ev]],6,FALSE)</f>
        <v>58</v>
      </c>
    </row>
    <row r="416" spans="5:19" x14ac:dyDescent="0.25">
      <c r="E416">
        <f t="shared" si="6"/>
        <v>376</v>
      </c>
      <c r="F416">
        <v>9474</v>
      </c>
      <c r="G416">
        <f>IFERROR(VLOOKUP(Table_socioeca8.sandag.org_abm2_spd[[#This Row],[hwycov_id]],[1]hwy_speed!$B$2:$G$1648,2,FALSE),0)</f>
        <v>57</v>
      </c>
      <c r="H416">
        <f>IFERROR(VLOOKUP(Table_socioeca8.sandag.org_abm2_spd[[#This Row],[hwycov_id]],[1]hwy_speed!$B$2:$G$1648,3,FALSE),0)</f>
        <v>57</v>
      </c>
      <c r="I416">
        <f>IFERROR(VLOOKUP(Table_socioeca8.sandag.org_abm2_spd[[#This Row],[hwycov_id]],[1]hwy_speed!$B$2:$G$1648,4,FALSE),0)</f>
        <v>57</v>
      </c>
      <c r="J416">
        <f>IFERROR(VLOOKUP(Table_socioeca8.sandag.org_abm2_spd[[#This Row],[hwycov_id]],[1]hwy_speed!$B$2:$G$1648,5,FALSE),0)</f>
        <v>57</v>
      </c>
      <c r="K416">
        <f>IFERROR(VLOOKUP(Table_socioeca8.sandag.org_abm2_spd[[#This Row],[hwycov_id]],[1]hwy_speed!$B$2:$G$1648,6,FALSE),0)</f>
        <v>57</v>
      </c>
      <c r="M416">
        <f>Table_socioeca8.sandag.org_abm2_spd[[#This Row],[scenario_id]]</f>
        <v>376</v>
      </c>
      <c r="N416" s="7">
        <v>28564</v>
      </c>
      <c r="O416">
        <f>VLOOKUP(Table_sql2014a8.sandag.org_ws_FreewaySpeed[[#This Row],[LinkID]],Table_socioeca8.sandag.org_abm2_spd[[hwycov_id]:[speed_ev]],2,FALSE)</f>
        <v>62</v>
      </c>
      <c r="P416">
        <f>VLOOKUP(Table_sql2014a8.sandag.org_ws_FreewaySpeed[[#This Row],[LinkID]],Table_socioeca8.sandag.org_abm2_spd[[hwycov_id]:[speed_ev]],3,FALSE)</f>
        <v>61</v>
      </c>
      <c r="Q416">
        <f>VLOOKUP(Table_sql2014a8.sandag.org_ws_FreewaySpeed[[#This Row],[LinkID]],Table_socioeca8.sandag.org_abm2_spd[[hwycov_id]:[speed_ev]],4,FALSE)</f>
        <v>62</v>
      </c>
      <c r="R416">
        <f>VLOOKUP(Table_sql2014a8.sandag.org_ws_FreewaySpeed[[#This Row],[LinkID]],Table_socioeca8.sandag.org_abm2_spd[[hwycov_id]:[speed_ev]],5,FALSE)</f>
        <v>62</v>
      </c>
      <c r="S416">
        <f>VLOOKUP(Table_sql2014a8.sandag.org_ws_FreewaySpeed[[#This Row],[LinkID]],Table_socioeca8.sandag.org_abm2_spd[[hwycov_id]:[speed_ev]],6,FALSE)</f>
        <v>62</v>
      </c>
    </row>
    <row r="417" spans="5:19" x14ac:dyDescent="0.25">
      <c r="E417">
        <f t="shared" si="6"/>
        <v>376</v>
      </c>
      <c r="F417">
        <v>9477</v>
      </c>
      <c r="G417">
        <f>IFERROR(VLOOKUP(Table_socioeca8.sandag.org_abm2_spd[[#This Row],[hwycov_id]],[1]hwy_speed!$B$2:$G$1648,2,FALSE),0)</f>
        <v>57</v>
      </c>
      <c r="H417">
        <f>IFERROR(VLOOKUP(Table_socioeca8.sandag.org_abm2_spd[[#This Row],[hwycov_id]],[1]hwy_speed!$B$2:$G$1648,3,FALSE),0)</f>
        <v>57</v>
      </c>
      <c r="I417">
        <f>IFERROR(VLOOKUP(Table_socioeca8.sandag.org_abm2_spd[[#This Row],[hwycov_id]],[1]hwy_speed!$B$2:$G$1648,4,FALSE),0)</f>
        <v>57</v>
      </c>
      <c r="J417">
        <f>IFERROR(VLOOKUP(Table_socioeca8.sandag.org_abm2_spd[[#This Row],[hwycov_id]],[1]hwy_speed!$B$2:$G$1648,5,FALSE),0)</f>
        <v>57</v>
      </c>
      <c r="K417">
        <f>IFERROR(VLOOKUP(Table_socioeca8.sandag.org_abm2_spd[[#This Row],[hwycov_id]],[1]hwy_speed!$B$2:$G$1648,6,FALSE),0)</f>
        <v>57</v>
      </c>
      <c r="M417">
        <f>Table_socioeca8.sandag.org_abm2_spd[[#This Row],[scenario_id]]</f>
        <v>376</v>
      </c>
      <c r="N417" s="7">
        <v>28568</v>
      </c>
      <c r="O417">
        <f>VLOOKUP(Table_sql2014a8.sandag.org_ws_FreewaySpeed[[#This Row],[LinkID]],Table_socioeca8.sandag.org_abm2_spd[[hwycov_id]:[speed_ev]],2,FALSE)</f>
        <v>57</v>
      </c>
      <c r="P417">
        <f>VLOOKUP(Table_sql2014a8.sandag.org_ws_FreewaySpeed[[#This Row],[LinkID]],Table_socioeca8.sandag.org_abm2_spd[[hwycov_id]:[speed_ev]],3,FALSE)</f>
        <v>57</v>
      </c>
      <c r="Q417">
        <f>VLOOKUP(Table_sql2014a8.sandag.org_ws_FreewaySpeed[[#This Row],[LinkID]],Table_socioeca8.sandag.org_abm2_spd[[hwycov_id]:[speed_ev]],4,FALSE)</f>
        <v>57</v>
      </c>
      <c r="R417">
        <f>VLOOKUP(Table_sql2014a8.sandag.org_ws_FreewaySpeed[[#This Row],[LinkID]],Table_socioeca8.sandag.org_abm2_spd[[hwycov_id]:[speed_ev]],5,FALSE)</f>
        <v>55</v>
      </c>
      <c r="S417">
        <f>VLOOKUP(Table_sql2014a8.sandag.org_ws_FreewaySpeed[[#This Row],[LinkID]],Table_socioeca8.sandag.org_abm2_spd[[hwycov_id]:[speed_ev]],6,FALSE)</f>
        <v>57</v>
      </c>
    </row>
    <row r="418" spans="5:19" x14ac:dyDescent="0.25">
      <c r="E418">
        <f t="shared" si="6"/>
        <v>376</v>
      </c>
      <c r="F418">
        <v>9483</v>
      </c>
      <c r="G418">
        <f>IFERROR(VLOOKUP(Table_socioeca8.sandag.org_abm2_spd[[#This Row],[hwycov_id]],[1]hwy_speed!$B$2:$G$1648,2,FALSE),0)</f>
        <v>57</v>
      </c>
      <c r="H418">
        <f>IFERROR(VLOOKUP(Table_socioeca8.sandag.org_abm2_spd[[#This Row],[hwycov_id]],[1]hwy_speed!$B$2:$G$1648,3,FALSE),0)</f>
        <v>57</v>
      </c>
      <c r="I418">
        <f>IFERROR(VLOOKUP(Table_socioeca8.sandag.org_abm2_spd[[#This Row],[hwycov_id]],[1]hwy_speed!$B$2:$G$1648,4,FALSE),0)</f>
        <v>57</v>
      </c>
      <c r="J418">
        <f>IFERROR(VLOOKUP(Table_socioeca8.sandag.org_abm2_spd[[#This Row],[hwycov_id]],[1]hwy_speed!$B$2:$G$1648,5,FALSE),0)</f>
        <v>57</v>
      </c>
      <c r="K418">
        <f>IFERROR(VLOOKUP(Table_socioeca8.sandag.org_abm2_spd[[#This Row],[hwycov_id]],[1]hwy_speed!$B$2:$G$1648,6,FALSE),0)</f>
        <v>57</v>
      </c>
      <c r="M418">
        <f>Table_socioeca8.sandag.org_abm2_spd[[#This Row],[scenario_id]]</f>
        <v>376</v>
      </c>
      <c r="N418" s="7">
        <v>28569</v>
      </c>
      <c r="O418">
        <f>VLOOKUP(Table_sql2014a8.sandag.org_ws_FreewaySpeed[[#This Row],[LinkID]],Table_socioeca8.sandag.org_abm2_spd[[hwycov_id]:[speed_ev]],2,FALSE)</f>
        <v>58</v>
      </c>
      <c r="P418">
        <f>VLOOKUP(Table_sql2014a8.sandag.org_ws_FreewaySpeed[[#This Row],[LinkID]],Table_socioeca8.sandag.org_abm2_spd[[hwycov_id]:[speed_ev]],3,FALSE)</f>
        <v>56</v>
      </c>
      <c r="Q418">
        <f>VLOOKUP(Table_sql2014a8.sandag.org_ws_FreewaySpeed[[#This Row],[LinkID]],Table_socioeca8.sandag.org_abm2_spd[[hwycov_id]:[speed_ev]],4,FALSE)</f>
        <v>57</v>
      </c>
      <c r="R418">
        <f>VLOOKUP(Table_sql2014a8.sandag.org_ws_FreewaySpeed[[#This Row],[LinkID]],Table_socioeca8.sandag.org_abm2_spd[[hwycov_id]:[speed_ev]],5,FALSE)</f>
        <v>58</v>
      </c>
      <c r="S418">
        <f>VLOOKUP(Table_sql2014a8.sandag.org_ws_FreewaySpeed[[#This Row],[LinkID]],Table_socioeca8.sandag.org_abm2_spd[[hwycov_id]:[speed_ev]],6,FALSE)</f>
        <v>58</v>
      </c>
    </row>
    <row r="419" spans="5:19" x14ac:dyDescent="0.25">
      <c r="E419">
        <f t="shared" si="6"/>
        <v>376</v>
      </c>
      <c r="F419">
        <v>9484</v>
      </c>
      <c r="G419">
        <f>IFERROR(VLOOKUP(Table_socioeca8.sandag.org_abm2_spd[[#This Row],[hwycov_id]],[1]hwy_speed!$B$2:$G$1648,2,FALSE),0)</f>
        <v>57</v>
      </c>
      <c r="H419">
        <f>IFERROR(VLOOKUP(Table_socioeca8.sandag.org_abm2_spd[[#This Row],[hwycov_id]],[1]hwy_speed!$B$2:$G$1648,3,FALSE),0)</f>
        <v>57</v>
      </c>
      <c r="I419">
        <f>IFERROR(VLOOKUP(Table_socioeca8.sandag.org_abm2_spd[[#This Row],[hwycov_id]],[1]hwy_speed!$B$2:$G$1648,4,FALSE),0)</f>
        <v>57</v>
      </c>
      <c r="J419">
        <f>IFERROR(VLOOKUP(Table_socioeca8.sandag.org_abm2_spd[[#This Row],[hwycov_id]],[1]hwy_speed!$B$2:$G$1648,5,FALSE),0)</f>
        <v>57</v>
      </c>
      <c r="K419">
        <f>IFERROR(VLOOKUP(Table_socioeca8.sandag.org_abm2_spd[[#This Row],[hwycov_id]],[1]hwy_speed!$B$2:$G$1648,6,FALSE),0)</f>
        <v>57</v>
      </c>
      <c r="M419">
        <f>Table_socioeca8.sandag.org_abm2_spd[[#This Row],[scenario_id]]</f>
        <v>376</v>
      </c>
      <c r="N419" s="7">
        <v>28636</v>
      </c>
      <c r="O419">
        <f>VLOOKUP(Table_sql2014a8.sandag.org_ws_FreewaySpeed[[#This Row],[LinkID]],Table_socioeca8.sandag.org_abm2_spd[[hwycov_id]:[speed_ev]],2,FALSE)</f>
        <v>58</v>
      </c>
      <c r="P419">
        <f>VLOOKUP(Table_sql2014a8.sandag.org_ws_FreewaySpeed[[#This Row],[LinkID]],Table_socioeca8.sandag.org_abm2_spd[[hwycov_id]:[speed_ev]],3,FALSE)</f>
        <v>58</v>
      </c>
      <c r="Q419">
        <f>VLOOKUP(Table_sql2014a8.sandag.org_ws_FreewaySpeed[[#This Row],[LinkID]],Table_socioeca8.sandag.org_abm2_spd[[hwycov_id]:[speed_ev]],4,FALSE)</f>
        <v>57</v>
      </c>
      <c r="R419">
        <f>VLOOKUP(Table_sql2014a8.sandag.org_ws_FreewaySpeed[[#This Row],[LinkID]],Table_socioeca8.sandag.org_abm2_spd[[hwycov_id]:[speed_ev]],5,FALSE)</f>
        <v>50</v>
      </c>
      <c r="S419">
        <f>VLOOKUP(Table_sql2014a8.sandag.org_ws_FreewaySpeed[[#This Row],[LinkID]],Table_socioeca8.sandag.org_abm2_spd[[hwycov_id]:[speed_ev]],6,FALSE)</f>
        <v>58</v>
      </c>
    </row>
    <row r="420" spans="5:19" x14ac:dyDescent="0.25">
      <c r="E420">
        <f t="shared" si="6"/>
        <v>376</v>
      </c>
      <c r="F420">
        <v>9485</v>
      </c>
      <c r="G420">
        <f>IFERROR(VLOOKUP(Table_socioeca8.sandag.org_abm2_spd[[#This Row],[hwycov_id]],[1]hwy_speed!$B$2:$G$1648,2,FALSE),0)</f>
        <v>57</v>
      </c>
      <c r="H420">
        <f>IFERROR(VLOOKUP(Table_socioeca8.sandag.org_abm2_spd[[#This Row],[hwycov_id]],[1]hwy_speed!$B$2:$G$1648,3,FALSE),0)</f>
        <v>57</v>
      </c>
      <c r="I420">
        <f>IFERROR(VLOOKUP(Table_socioeca8.sandag.org_abm2_spd[[#This Row],[hwycov_id]],[1]hwy_speed!$B$2:$G$1648,4,FALSE),0)</f>
        <v>57</v>
      </c>
      <c r="J420">
        <f>IFERROR(VLOOKUP(Table_socioeca8.sandag.org_abm2_spd[[#This Row],[hwycov_id]],[1]hwy_speed!$B$2:$G$1648,5,FALSE),0)</f>
        <v>57</v>
      </c>
      <c r="K420">
        <f>IFERROR(VLOOKUP(Table_socioeca8.sandag.org_abm2_spd[[#This Row],[hwycov_id]],[1]hwy_speed!$B$2:$G$1648,6,FALSE),0)</f>
        <v>57</v>
      </c>
      <c r="M420">
        <f>Table_socioeca8.sandag.org_abm2_spd[[#This Row],[scenario_id]]</f>
        <v>376</v>
      </c>
      <c r="N420" s="7">
        <v>28696</v>
      </c>
      <c r="O420">
        <f>VLOOKUP(Table_sql2014a8.sandag.org_ws_FreewaySpeed[[#This Row],[LinkID]],Table_socioeca8.sandag.org_abm2_spd[[hwycov_id]:[speed_ev]],2,FALSE)</f>
        <v>57</v>
      </c>
      <c r="P420">
        <f>VLOOKUP(Table_sql2014a8.sandag.org_ws_FreewaySpeed[[#This Row],[LinkID]],Table_socioeca8.sandag.org_abm2_spd[[hwycov_id]:[speed_ev]],3,FALSE)</f>
        <v>42</v>
      </c>
      <c r="Q420">
        <f>VLOOKUP(Table_sql2014a8.sandag.org_ws_FreewaySpeed[[#This Row],[LinkID]],Table_socioeca8.sandag.org_abm2_spd[[hwycov_id]:[speed_ev]],4,FALSE)</f>
        <v>56</v>
      </c>
      <c r="R420">
        <f>VLOOKUP(Table_sql2014a8.sandag.org_ws_FreewaySpeed[[#This Row],[LinkID]],Table_socioeca8.sandag.org_abm2_spd[[hwycov_id]:[speed_ev]],5,FALSE)</f>
        <v>56</v>
      </c>
      <c r="S420">
        <f>VLOOKUP(Table_sql2014a8.sandag.org_ws_FreewaySpeed[[#This Row],[LinkID]],Table_socioeca8.sandag.org_abm2_spd[[hwycov_id]:[speed_ev]],6,FALSE)</f>
        <v>57</v>
      </c>
    </row>
    <row r="421" spans="5:19" x14ac:dyDescent="0.25">
      <c r="E421">
        <f t="shared" si="6"/>
        <v>376</v>
      </c>
      <c r="F421">
        <v>9488</v>
      </c>
      <c r="G421">
        <f>IFERROR(VLOOKUP(Table_socioeca8.sandag.org_abm2_spd[[#This Row],[hwycov_id]],[1]hwy_speed!$B$2:$G$1648,2,FALSE),0)</f>
        <v>57</v>
      </c>
      <c r="H421">
        <f>IFERROR(VLOOKUP(Table_socioeca8.sandag.org_abm2_spd[[#This Row],[hwycov_id]],[1]hwy_speed!$B$2:$G$1648,3,FALSE),0)</f>
        <v>57</v>
      </c>
      <c r="I421">
        <f>IFERROR(VLOOKUP(Table_socioeca8.sandag.org_abm2_spd[[#This Row],[hwycov_id]],[1]hwy_speed!$B$2:$G$1648,4,FALSE),0)</f>
        <v>57</v>
      </c>
      <c r="J421">
        <f>IFERROR(VLOOKUP(Table_socioeca8.sandag.org_abm2_spd[[#This Row],[hwycov_id]],[1]hwy_speed!$B$2:$G$1648,5,FALSE),0)</f>
        <v>57</v>
      </c>
      <c r="K421">
        <f>IFERROR(VLOOKUP(Table_socioeca8.sandag.org_abm2_spd[[#This Row],[hwycov_id]],[1]hwy_speed!$B$2:$G$1648,6,FALSE),0)</f>
        <v>57</v>
      </c>
      <c r="M421">
        <f>Table_socioeca8.sandag.org_abm2_spd[[#This Row],[scenario_id]]</f>
        <v>376</v>
      </c>
      <c r="N421" s="7">
        <v>28700</v>
      </c>
      <c r="O421">
        <f>VLOOKUP(Table_sql2014a8.sandag.org_ws_FreewaySpeed[[#This Row],[LinkID]],Table_socioeca8.sandag.org_abm2_spd[[hwycov_id]:[speed_ev]],2,FALSE)</f>
        <v>57</v>
      </c>
      <c r="P421">
        <f>VLOOKUP(Table_sql2014a8.sandag.org_ws_FreewaySpeed[[#This Row],[LinkID]],Table_socioeca8.sandag.org_abm2_spd[[hwycov_id]:[speed_ev]],3,FALSE)</f>
        <v>56</v>
      </c>
      <c r="Q421">
        <f>VLOOKUP(Table_sql2014a8.sandag.org_ws_FreewaySpeed[[#This Row],[LinkID]],Table_socioeca8.sandag.org_abm2_spd[[hwycov_id]:[speed_ev]],4,FALSE)</f>
        <v>56</v>
      </c>
      <c r="R421">
        <f>VLOOKUP(Table_sql2014a8.sandag.org_ws_FreewaySpeed[[#This Row],[LinkID]],Table_socioeca8.sandag.org_abm2_spd[[hwycov_id]:[speed_ev]],5,FALSE)</f>
        <v>53</v>
      </c>
      <c r="S421">
        <f>VLOOKUP(Table_sql2014a8.sandag.org_ws_FreewaySpeed[[#This Row],[LinkID]],Table_socioeca8.sandag.org_abm2_spd[[hwycov_id]:[speed_ev]],6,FALSE)</f>
        <v>57</v>
      </c>
    </row>
    <row r="422" spans="5:19" x14ac:dyDescent="0.25">
      <c r="E422">
        <f t="shared" si="6"/>
        <v>376</v>
      </c>
      <c r="F422">
        <v>9489</v>
      </c>
      <c r="G422">
        <f>IFERROR(VLOOKUP(Table_socioeca8.sandag.org_abm2_spd[[#This Row],[hwycov_id]],[1]hwy_speed!$B$2:$G$1648,2,FALSE),0)</f>
        <v>57</v>
      </c>
      <c r="H422">
        <f>IFERROR(VLOOKUP(Table_socioeca8.sandag.org_abm2_spd[[#This Row],[hwycov_id]],[1]hwy_speed!$B$2:$G$1648,3,FALSE),0)</f>
        <v>57</v>
      </c>
      <c r="I422">
        <f>IFERROR(VLOOKUP(Table_socioeca8.sandag.org_abm2_spd[[#This Row],[hwycov_id]],[1]hwy_speed!$B$2:$G$1648,4,FALSE),0)</f>
        <v>57</v>
      </c>
      <c r="J422">
        <f>IFERROR(VLOOKUP(Table_socioeca8.sandag.org_abm2_spd[[#This Row],[hwycov_id]],[1]hwy_speed!$B$2:$G$1648,5,FALSE),0)</f>
        <v>57</v>
      </c>
      <c r="K422">
        <f>IFERROR(VLOOKUP(Table_socioeca8.sandag.org_abm2_spd[[#This Row],[hwycov_id]],[1]hwy_speed!$B$2:$G$1648,6,FALSE),0)</f>
        <v>57</v>
      </c>
      <c r="M422">
        <f>Table_socioeca8.sandag.org_abm2_spd[[#This Row],[scenario_id]]</f>
        <v>376</v>
      </c>
      <c r="N422" s="7">
        <v>28701</v>
      </c>
      <c r="O422">
        <f>VLOOKUP(Table_sql2014a8.sandag.org_ws_FreewaySpeed[[#This Row],[LinkID]],Table_socioeca8.sandag.org_abm2_spd[[hwycov_id]:[speed_ev]],2,FALSE)</f>
        <v>53</v>
      </c>
      <c r="P422">
        <f>VLOOKUP(Table_sql2014a8.sandag.org_ws_FreewaySpeed[[#This Row],[LinkID]],Table_socioeca8.sandag.org_abm2_spd[[hwycov_id]:[speed_ev]],3,FALSE)</f>
        <v>52</v>
      </c>
      <c r="Q422">
        <f>VLOOKUP(Table_sql2014a8.sandag.org_ws_FreewaySpeed[[#This Row],[LinkID]],Table_socioeca8.sandag.org_abm2_spd[[hwycov_id]:[speed_ev]],4,FALSE)</f>
        <v>52</v>
      </c>
      <c r="R422">
        <f>VLOOKUP(Table_sql2014a8.sandag.org_ws_FreewaySpeed[[#This Row],[LinkID]],Table_socioeca8.sandag.org_abm2_spd[[hwycov_id]:[speed_ev]],5,FALSE)</f>
        <v>45</v>
      </c>
      <c r="S422">
        <f>VLOOKUP(Table_sql2014a8.sandag.org_ws_FreewaySpeed[[#This Row],[LinkID]],Table_socioeca8.sandag.org_abm2_spd[[hwycov_id]:[speed_ev]],6,FALSE)</f>
        <v>53</v>
      </c>
    </row>
    <row r="423" spans="5:19" x14ac:dyDescent="0.25">
      <c r="E423">
        <f t="shared" si="6"/>
        <v>376</v>
      </c>
      <c r="F423">
        <v>9490</v>
      </c>
      <c r="G423">
        <f>IFERROR(VLOOKUP(Table_socioeca8.sandag.org_abm2_spd[[#This Row],[hwycov_id]],[1]hwy_speed!$B$2:$G$1648,2,FALSE),0)</f>
        <v>57</v>
      </c>
      <c r="H423">
        <f>IFERROR(VLOOKUP(Table_socioeca8.sandag.org_abm2_spd[[#This Row],[hwycov_id]],[1]hwy_speed!$B$2:$G$1648,3,FALSE),0)</f>
        <v>57</v>
      </c>
      <c r="I423">
        <f>IFERROR(VLOOKUP(Table_socioeca8.sandag.org_abm2_spd[[#This Row],[hwycov_id]],[1]hwy_speed!$B$2:$G$1648,4,FALSE),0)</f>
        <v>57</v>
      </c>
      <c r="J423">
        <f>IFERROR(VLOOKUP(Table_socioeca8.sandag.org_abm2_spd[[#This Row],[hwycov_id]],[1]hwy_speed!$B$2:$G$1648,5,FALSE),0)</f>
        <v>57</v>
      </c>
      <c r="K423">
        <f>IFERROR(VLOOKUP(Table_socioeca8.sandag.org_abm2_spd[[#This Row],[hwycov_id]],[1]hwy_speed!$B$2:$G$1648,6,FALSE),0)</f>
        <v>57</v>
      </c>
      <c r="M423">
        <f>Table_socioeca8.sandag.org_abm2_spd[[#This Row],[scenario_id]]</f>
        <v>376</v>
      </c>
      <c r="N423" s="7">
        <v>28705</v>
      </c>
      <c r="O423">
        <f>VLOOKUP(Table_sql2014a8.sandag.org_ws_FreewaySpeed[[#This Row],[LinkID]],Table_socioeca8.sandag.org_abm2_spd[[hwycov_id]:[speed_ev]],2,FALSE)</f>
        <v>53</v>
      </c>
      <c r="P423">
        <f>VLOOKUP(Table_sql2014a8.sandag.org_ws_FreewaySpeed[[#This Row],[LinkID]],Table_socioeca8.sandag.org_abm2_spd[[hwycov_id]:[speed_ev]],3,FALSE)</f>
        <v>53</v>
      </c>
      <c r="Q423">
        <f>VLOOKUP(Table_sql2014a8.sandag.org_ws_FreewaySpeed[[#This Row],[LinkID]],Table_socioeca8.sandag.org_abm2_spd[[hwycov_id]:[speed_ev]],4,FALSE)</f>
        <v>52</v>
      </c>
      <c r="R423">
        <f>VLOOKUP(Table_sql2014a8.sandag.org_ws_FreewaySpeed[[#This Row],[LinkID]],Table_socioeca8.sandag.org_abm2_spd[[hwycov_id]:[speed_ev]],5,FALSE)</f>
        <v>42</v>
      </c>
      <c r="S423">
        <f>VLOOKUP(Table_sql2014a8.sandag.org_ws_FreewaySpeed[[#This Row],[LinkID]],Table_socioeca8.sandag.org_abm2_spd[[hwycov_id]:[speed_ev]],6,FALSE)</f>
        <v>53</v>
      </c>
    </row>
    <row r="424" spans="5:19" x14ac:dyDescent="0.25">
      <c r="E424">
        <f t="shared" si="6"/>
        <v>376</v>
      </c>
      <c r="F424">
        <v>9509</v>
      </c>
      <c r="G424">
        <f>IFERROR(VLOOKUP(Table_socioeca8.sandag.org_abm2_spd[[#This Row],[hwycov_id]],[1]hwy_speed!$B$2:$G$1648,2,FALSE),0)</f>
        <v>57</v>
      </c>
      <c r="H424">
        <f>IFERROR(VLOOKUP(Table_socioeca8.sandag.org_abm2_spd[[#This Row],[hwycov_id]],[1]hwy_speed!$B$2:$G$1648,3,FALSE),0)</f>
        <v>57</v>
      </c>
      <c r="I424">
        <f>IFERROR(VLOOKUP(Table_socioeca8.sandag.org_abm2_spd[[#This Row],[hwycov_id]],[1]hwy_speed!$B$2:$G$1648,4,FALSE),0)</f>
        <v>57</v>
      </c>
      <c r="J424">
        <f>IFERROR(VLOOKUP(Table_socioeca8.sandag.org_abm2_spd[[#This Row],[hwycov_id]],[1]hwy_speed!$B$2:$G$1648,5,FALSE),0)</f>
        <v>57</v>
      </c>
      <c r="K424">
        <f>IFERROR(VLOOKUP(Table_socioeca8.sandag.org_abm2_spd[[#This Row],[hwycov_id]],[1]hwy_speed!$B$2:$G$1648,6,FALSE),0)</f>
        <v>57</v>
      </c>
      <c r="M424">
        <f>Table_socioeca8.sandag.org_abm2_spd[[#This Row],[scenario_id]]</f>
        <v>376</v>
      </c>
      <c r="N424" s="7">
        <v>28706</v>
      </c>
      <c r="O424">
        <f>VLOOKUP(Table_sql2014a8.sandag.org_ws_FreewaySpeed[[#This Row],[LinkID]],Table_socioeca8.sandag.org_abm2_spd[[hwycov_id]:[speed_ev]],2,FALSE)</f>
        <v>53</v>
      </c>
      <c r="P424">
        <f>VLOOKUP(Table_sql2014a8.sandag.org_ws_FreewaySpeed[[#This Row],[LinkID]],Table_socioeca8.sandag.org_abm2_spd[[hwycov_id]:[speed_ev]],3,FALSE)</f>
        <v>53</v>
      </c>
      <c r="Q424">
        <f>VLOOKUP(Table_sql2014a8.sandag.org_ws_FreewaySpeed[[#This Row],[LinkID]],Table_socioeca8.sandag.org_abm2_spd[[hwycov_id]:[speed_ev]],4,FALSE)</f>
        <v>53</v>
      </c>
      <c r="R424">
        <f>VLOOKUP(Table_sql2014a8.sandag.org_ws_FreewaySpeed[[#This Row],[LinkID]],Table_socioeca8.sandag.org_abm2_spd[[hwycov_id]:[speed_ev]],5,FALSE)</f>
        <v>44</v>
      </c>
      <c r="S424">
        <f>VLOOKUP(Table_sql2014a8.sandag.org_ws_FreewaySpeed[[#This Row],[LinkID]],Table_socioeca8.sandag.org_abm2_spd[[hwycov_id]:[speed_ev]],6,FALSE)</f>
        <v>53</v>
      </c>
    </row>
    <row r="425" spans="5:19" x14ac:dyDescent="0.25">
      <c r="E425">
        <f t="shared" si="6"/>
        <v>376</v>
      </c>
      <c r="F425">
        <v>9510</v>
      </c>
      <c r="G425">
        <f>IFERROR(VLOOKUP(Table_socioeca8.sandag.org_abm2_spd[[#This Row],[hwycov_id]],[1]hwy_speed!$B$2:$G$1648,2,FALSE),0)</f>
        <v>57</v>
      </c>
      <c r="H425">
        <f>IFERROR(VLOOKUP(Table_socioeca8.sandag.org_abm2_spd[[#This Row],[hwycov_id]],[1]hwy_speed!$B$2:$G$1648,3,FALSE),0)</f>
        <v>57</v>
      </c>
      <c r="I425">
        <f>IFERROR(VLOOKUP(Table_socioeca8.sandag.org_abm2_spd[[#This Row],[hwycov_id]],[1]hwy_speed!$B$2:$G$1648,4,FALSE),0)</f>
        <v>57</v>
      </c>
      <c r="J425">
        <f>IFERROR(VLOOKUP(Table_socioeca8.sandag.org_abm2_spd[[#This Row],[hwycov_id]],[1]hwy_speed!$B$2:$G$1648,5,FALSE),0)</f>
        <v>57</v>
      </c>
      <c r="K425">
        <f>IFERROR(VLOOKUP(Table_socioeca8.sandag.org_abm2_spd[[#This Row],[hwycov_id]],[1]hwy_speed!$B$2:$G$1648,6,FALSE),0)</f>
        <v>57</v>
      </c>
      <c r="M425">
        <f>Table_socioeca8.sandag.org_abm2_spd[[#This Row],[scenario_id]]</f>
        <v>376</v>
      </c>
      <c r="N425" s="7">
        <v>28716</v>
      </c>
      <c r="O425">
        <f>VLOOKUP(Table_sql2014a8.sandag.org_ws_FreewaySpeed[[#This Row],[LinkID]],Table_socioeca8.sandag.org_abm2_spd[[hwycov_id]:[speed_ev]],2,FALSE)</f>
        <v>53</v>
      </c>
      <c r="P425">
        <f>VLOOKUP(Table_sql2014a8.sandag.org_ws_FreewaySpeed[[#This Row],[LinkID]],Table_socioeca8.sandag.org_abm2_spd[[hwycov_id]:[speed_ev]],3,FALSE)</f>
        <v>51</v>
      </c>
      <c r="Q425">
        <f>VLOOKUP(Table_sql2014a8.sandag.org_ws_FreewaySpeed[[#This Row],[LinkID]],Table_socioeca8.sandag.org_abm2_spd[[hwycov_id]:[speed_ev]],4,FALSE)</f>
        <v>50</v>
      </c>
      <c r="R425">
        <f>VLOOKUP(Table_sql2014a8.sandag.org_ws_FreewaySpeed[[#This Row],[LinkID]],Table_socioeca8.sandag.org_abm2_spd[[hwycov_id]:[speed_ev]],5,FALSE)</f>
        <v>33</v>
      </c>
      <c r="S425">
        <f>VLOOKUP(Table_sql2014a8.sandag.org_ws_FreewaySpeed[[#This Row],[LinkID]],Table_socioeca8.sandag.org_abm2_spd[[hwycov_id]:[speed_ev]],6,FALSE)</f>
        <v>53</v>
      </c>
    </row>
    <row r="426" spans="5:19" x14ac:dyDescent="0.25">
      <c r="E426">
        <f t="shared" si="6"/>
        <v>376</v>
      </c>
      <c r="F426">
        <v>9512</v>
      </c>
      <c r="G426">
        <f>IFERROR(VLOOKUP(Table_socioeca8.sandag.org_abm2_spd[[#This Row],[hwycov_id]],[1]hwy_speed!$B$2:$G$1648,2,FALSE),0)</f>
        <v>57</v>
      </c>
      <c r="H426">
        <f>IFERROR(VLOOKUP(Table_socioeca8.sandag.org_abm2_spd[[#This Row],[hwycov_id]],[1]hwy_speed!$B$2:$G$1648,3,FALSE),0)</f>
        <v>57</v>
      </c>
      <c r="I426">
        <f>IFERROR(VLOOKUP(Table_socioeca8.sandag.org_abm2_spd[[#This Row],[hwycov_id]],[1]hwy_speed!$B$2:$G$1648,4,FALSE),0)</f>
        <v>57</v>
      </c>
      <c r="J426">
        <f>IFERROR(VLOOKUP(Table_socioeca8.sandag.org_abm2_spd[[#This Row],[hwycov_id]],[1]hwy_speed!$B$2:$G$1648,5,FALSE),0)</f>
        <v>57</v>
      </c>
      <c r="K426">
        <f>IFERROR(VLOOKUP(Table_socioeca8.sandag.org_abm2_spd[[#This Row],[hwycov_id]],[1]hwy_speed!$B$2:$G$1648,6,FALSE),0)</f>
        <v>57</v>
      </c>
      <c r="M426">
        <f>Table_socioeca8.sandag.org_abm2_spd[[#This Row],[scenario_id]]</f>
        <v>376</v>
      </c>
      <c r="N426" s="7">
        <v>28718</v>
      </c>
      <c r="O426">
        <f>VLOOKUP(Table_sql2014a8.sandag.org_ws_FreewaySpeed[[#This Row],[LinkID]],Table_socioeca8.sandag.org_abm2_spd[[hwycov_id]:[speed_ev]],2,FALSE)</f>
        <v>58</v>
      </c>
      <c r="P426">
        <f>VLOOKUP(Table_sql2014a8.sandag.org_ws_FreewaySpeed[[#This Row],[LinkID]],Table_socioeca8.sandag.org_abm2_spd[[hwycov_id]:[speed_ev]],3,FALSE)</f>
        <v>33</v>
      </c>
      <c r="Q426">
        <f>VLOOKUP(Table_sql2014a8.sandag.org_ws_FreewaySpeed[[#This Row],[LinkID]],Table_socioeca8.sandag.org_abm2_spd[[hwycov_id]:[speed_ev]],4,FALSE)</f>
        <v>51</v>
      </c>
      <c r="R426">
        <f>VLOOKUP(Table_sql2014a8.sandag.org_ws_FreewaySpeed[[#This Row],[LinkID]],Table_socioeca8.sandag.org_abm2_spd[[hwycov_id]:[speed_ev]],5,FALSE)</f>
        <v>53</v>
      </c>
      <c r="S426">
        <f>VLOOKUP(Table_sql2014a8.sandag.org_ws_FreewaySpeed[[#This Row],[LinkID]],Table_socioeca8.sandag.org_abm2_spd[[hwycov_id]:[speed_ev]],6,FALSE)</f>
        <v>58</v>
      </c>
    </row>
    <row r="427" spans="5:19" x14ac:dyDescent="0.25">
      <c r="E427">
        <f t="shared" si="6"/>
        <v>376</v>
      </c>
      <c r="F427">
        <v>9513</v>
      </c>
      <c r="G427">
        <f>IFERROR(VLOOKUP(Table_socioeca8.sandag.org_abm2_spd[[#This Row],[hwycov_id]],[1]hwy_speed!$B$2:$G$1648,2,FALSE),0)</f>
        <v>57</v>
      </c>
      <c r="H427">
        <f>IFERROR(VLOOKUP(Table_socioeca8.sandag.org_abm2_spd[[#This Row],[hwycov_id]],[1]hwy_speed!$B$2:$G$1648,3,FALSE),0)</f>
        <v>57</v>
      </c>
      <c r="I427">
        <f>IFERROR(VLOOKUP(Table_socioeca8.sandag.org_abm2_spd[[#This Row],[hwycov_id]],[1]hwy_speed!$B$2:$G$1648,4,FALSE),0)</f>
        <v>57</v>
      </c>
      <c r="J427">
        <f>IFERROR(VLOOKUP(Table_socioeca8.sandag.org_abm2_spd[[#This Row],[hwycov_id]],[1]hwy_speed!$B$2:$G$1648,5,FALSE),0)</f>
        <v>57</v>
      </c>
      <c r="K427">
        <f>IFERROR(VLOOKUP(Table_socioeca8.sandag.org_abm2_spd[[#This Row],[hwycov_id]],[1]hwy_speed!$B$2:$G$1648,6,FALSE),0)</f>
        <v>57</v>
      </c>
      <c r="M427">
        <f>Table_socioeca8.sandag.org_abm2_spd[[#This Row],[scenario_id]]</f>
        <v>376</v>
      </c>
      <c r="N427" s="7">
        <v>28722</v>
      </c>
      <c r="O427">
        <f>VLOOKUP(Table_sql2014a8.sandag.org_ws_FreewaySpeed[[#This Row],[LinkID]],Table_socioeca8.sandag.org_abm2_spd[[hwycov_id]:[speed_ev]],2,FALSE)</f>
        <v>53</v>
      </c>
      <c r="P427">
        <f>VLOOKUP(Table_sql2014a8.sandag.org_ws_FreewaySpeed[[#This Row],[LinkID]],Table_socioeca8.sandag.org_abm2_spd[[hwycov_id]:[speed_ev]],3,FALSE)</f>
        <v>50</v>
      </c>
      <c r="Q427">
        <f>VLOOKUP(Table_sql2014a8.sandag.org_ws_FreewaySpeed[[#This Row],[LinkID]],Table_socioeca8.sandag.org_abm2_spd[[hwycov_id]:[speed_ev]],4,FALSE)</f>
        <v>48</v>
      </c>
      <c r="R427">
        <f>VLOOKUP(Table_sql2014a8.sandag.org_ws_FreewaySpeed[[#This Row],[LinkID]],Table_socioeca8.sandag.org_abm2_spd[[hwycov_id]:[speed_ev]],5,FALSE)</f>
        <v>33</v>
      </c>
      <c r="S427">
        <f>VLOOKUP(Table_sql2014a8.sandag.org_ws_FreewaySpeed[[#This Row],[LinkID]],Table_socioeca8.sandag.org_abm2_spd[[hwycov_id]:[speed_ev]],6,FALSE)</f>
        <v>53</v>
      </c>
    </row>
    <row r="428" spans="5:19" x14ac:dyDescent="0.25">
      <c r="E428">
        <f t="shared" si="6"/>
        <v>376</v>
      </c>
      <c r="F428">
        <v>9516</v>
      </c>
      <c r="G428">
        <f>IFERROR(VLOOKUP(Table_socioeca8.sandag.org_abm2_spd[[#This Row],[hwycov_id]],[1]hwy_speed!$B$2:$G$1648,2,FALSE),0)</f>
        <v>57</v>
      </c>
      <c r="H428">
        <f>IFERROR(VLOOKUP(Table_socioeca8.sandag.org_abm2_spd[[#This Row],[hwycov_id]],[1]hwy_speed!$B$2:$G$1648,3,FALSE),0)</f>
        <v>57</v>
      </c>
      <c r="I428">
        <f>IFERROR(VLOOKUP(Table_socioeca8.sandag.org_abm2_spd[[#This Row],[hwycov_id]],[1]hwy_speed!$B$2:$G$1648,4,FALSE),0)</f>
        <v>57</v>
      </c>
      <c r="J428">
        <f>IFERROR(VLOOKUP(Table_socioeca8.sandag.org_abm2_spd[[#This Row],[hwycov_id]],[1]hwy_speed!$B$2:$G$1648,5,FALSE),0)</f>
        <v>57</v>
      </c>
      <c r="K428">
        <f>IFERROR(VLOOKUP(Table_socioeca8.sandag.org_abm2_spd[[#This Row],[hwycov_id]],[1]hwy_speed!$B$2:$G$1648,6,FALSE),0)</f>
        <v>57</v>
      </c>
      <c r="M428">
        <f>Table_socioeca8.sandag.org_abm2_spd[[#This Row],[scenario_id]]</f>
        <v>376</v>
      </c>
      <c r="N428" s="7">
        <v>28726</v>
      </c>
      <c r="O428">
        <f>VLOOKUP(Table_sql2014a8.sandag.org_ws_FreewaySpeed[[#This Row],[LinkID]],Table_socioeca8.sandag.org_abm2_spd[[hwycov_id]:[speed_ev]],2,FALSE)</f>
        <v>53</v>
      </c>
      <c r="P428">
        <f>VLOOKUP(Table_sql2014a8.sandag.org_ws_FreewaySpeed[[#This Row],[LinkID]],Table_socioeca8.sandag.org_abm2_spd[[hwycov_id]:[speed_ev]],3,FALSE)</f>
        <v>50</v>
      </c>
      <c r="Q428">
        <f>VLOOKUP(Table_sql2014a8.sandag.org_ws_FreewaySpeed[[#This Row],[LinkID]],Table_socioeca8.sandag.org_abm2_spd[[hwycov_id]:[speed_ev]],4,FALSE)</f>
        <v>49</v>
      </c>
      <c r="R428">
        <f>VLOOKUP(Table_sql2014a8.sandag.org_ws_FreewaySpeed[[#This Row],[LinkID]],Table_socioeca8.sandag.org_abm2_spd[[hwycov_id]:[speed_ev]],5,FALSE)</f>
        <v>34</v>
      </c>
      <c r="S428">
        <f>VLOOKUP(Table_sql2014a8.sandag.org_ws_FreewaySpeed[[#This Row],[LinkID]],Table_socioeca8.sandag.org_abm2_spd[[hwycov_id]:[speed_ev]],6,FALSE)</f>
        <v>53</v>
      </c>
    </row>
    <row r="429" spans="5:19" x14ac:dyDescent="0.25">
      <c r="E429">
        <f t="shared" si="6"/>
        <v>376</v>
      </c>
      <c r="F429">
        <v>9517</v>
      </c>
      <c r="G429">
        <f>IFERROR(VLOOKUP(Table_socioeca8.sandag.org_abm2_spd[[#This Row],[hwycov_id]],[1]hwy_speed!$B$2:$G$1648,2,FALSE),0)</f>
        <v>58</v>
      </c>
      <c r="H429">
        <f>IFERROR(VLOOKUP(Table_socioeca8.sandag.org_abm2_spd[[#This Row],[hwycov_id]],[1]hwy_speed!$B$2:$G$1648,3,FALSE),0)</f>
        <v>46</v>
      </c>
      <c r="I429">
        <f>IFERROR(VLOOKUP(Table_socioeca8.sandag.org_abm2_spd[[#This Row],[hwycov_id]],[1]hwy_speed!$B$2:$G$1648,4,FALSE),0)</f>
        <v>49</v>
      </c>
      <c r="J429">
        <f>IFERROR(VLOOKUP(Table_socioeca8.sandag.org_abm2_spd[[#This Row],[hwycov_id]],[1]hwy_speed!$B$2:$G$1648,5,FALSE),0)</f>
        <v>45</v>
      </c>
      <c r="K429">
        <f>IFERROR(VLOOKUP(Table_socioeca8.sandag.org_abm2_spd[[#This Row],[hwycov_id]],[1]hwy_speed!$B$2:$G$1648,6,FALSE),0)</f>
        <v>58</v>
      </c>
      <c r="M429">
        <f>Table_socioeca8.sandag.org_abm2_spd[[#This Row],[scenario_id]]</f>
        <v>376</v>
      </c>
      <c r="N429" s="7">
        <v>28727</v>
      </c>
      <c r="O429">
        <f>VLOOKUP(Table_sql2014a8.sandag.org_ws_FreewaySpeed[[#This Row],[LinkID]],Table_socioeca8.sandag.org_abm2_spd[[hwycov_id]:[speed_ev]],2,FALSE)</f>
        <v>58</v>
      </c>
      <c r="P429">
        <f>VLOOKUP(Table_sql2014a8.sandag.org_ws_FreewaySpeed[[#This Row],[LinkID]],Table_socioeca8.sandag.org_abm2_spd[[hwycov_id]:[speed_ev]],3,FALSE)</f>
        <v>18</v>
      </c>
      <c r="Q429">
        <f>VLOOKUP(Table_sql2014a8.sandag.org_ws_FreewaySpeed[[#This Row],[LinkID]],Table_socioeca8.sandag.org_abm2_spd[[hwycov_id]:[speed_ev]],4,FALSE)</f>
        <v>40</v>
      </c>
      <c r="R429">
        <f>VLOOKUP(Table_sql2014a8.sandag.org_ws_FreewaySpeed[[#This Row],[LinkID]],Table_socioeca8.sandag.org_abm2_spd[[hwycov_id]:[speed_ev]],5,FALSE)</f>
        <v>41</v>
      </c>
      <c r="S429">
        <f>VLOOKUP(Table_sql2014a8.sandag.org_ws_FreewaySpeed[[#This Row],[LinkID]],Table_socioeca8.sandag.org_abm2_spd[[hwycov_id]:[speed_ev]],6,FALSE)</f>
        <v>58</v>
      </c>
    </row>
    <row r="430" spans="5:19" x14ac:dyDescent="0.25">
      <c r="E430">
        <f t="shared" si="6"/>
        <v>376</v>
      </c>
      <c r="F430">
        <v>9518</v>
      </c>
      <c r="G430">
        <f>IFERROR(VLOOKUP(Table_socioeca8.sandag.org_abm2_spd[[#This Row],[hwycov_id]],[1]hwy_speed!$B$2:$G$1648,2,FALSE),0)</f>
        <v>58</v>
      </c>
      <c r="H430">
        <f>IFERROR(VLOOKUP(Table_socioeca8.sandag.org_abm2_spd[[#This Row],[hwycov_id]],[1]hwy_speed!$B$2:$G$1648,3,FALSE),0)</f>
        <v>46</v>
      </c>
      <c r="I430">
        <f>IFERROR(VLOOKUP(Table_socioeca8.sandag.org_abm2_spd[[#This Row],[hwycov_id]],[1]hwy_speed!$B$2:$G$1648,4,FALSE),0)</f>
        <v>53</v>
      </c>
      <c r="J430">
        <f>IFERROR(VLOOKUP(Table_socioeca8.sandag.org_abm2_spd[[#This Row],[hwycov_id]],[1]hwy_speed!$B$2:$G$1648,5,FALSE),0)</f>
        <v>45</v>
      </c>
      <c r="K430">
        <f>IFERROR(VLOOKUP(Table_socioeca8.sandag.org_abm2_spd[[#This Row],[hwycov_id]],[1]hwy_speed!$B$2:$G$1648,6,FALSE),0)</f>
        <v>58</v>
      </c>
      <c r="M430">
        <f>Table_socioeca8.sandag.org_abm2_spd[[#This Row],[scenario_id]]</f>
        <v>376</v>
      </c>
      <c r="N430" s="7">
        <v>28730</v>
      </c>
      <c r="O430">
        <f>VLOOKUP(Table_sql2014a8.sandag.org_ws_FreewaySpeed[[#This Row],[LinkID]],Table_socioeca8.sandag.org_abm2_spd[[hwycov_id]:[speed_ev]],2,FALSE)</f>
        <v>58</v>
      </c>
      <c r="P430">
        <f>VLOOKUP(Table_sql2014a8.sandag.org_ws_FreewaySpeed[[#This Row],[LinkID]],Table_socioeca8.sandag.org_abm2_spd[[hwycov_id]:[speed_ev]],3,FALSE)</f>
        <v>34</v>
      </c>
      <c r="Q430">
        <f>VLOOKUP(Table_sql2014a8.sandag.org_ws_FreewaySpeed[[#This Row],[LinkID]],Table_socioeca8.sandag.org_abm2_spd[[hwycov_id]:[speed_ev]],4,FALSE)</f>
        <v>49</v>
      </c>
      <c r="R430">
        <f>VLOOKUP(Table_sql2014a8.sandag.org_ws_FreewaySpeed[[#This Row],[LinkID]],Table_socioeca8.sandag.org_abm2_spd[[hwycov_id]:[speed_ev]],5,FALSE)</f>
        <v>50</v>
      </c>
      <c r="S430">
        <f>VLOOKUP(Table_sql2014a8.sandag.org_ws_FreewaySpeed[[#This Row],[LinkID]],Table_socioeca8.sandag.org_abm2_spd[[hwycov_id]:[speed_ev]],6,FALSE)</f>
        <v>58</v>
      </c>
    </row>
    <row r="431" spans="5:19" x14ac:dyDescent="0.25">
      <c r="E431">
        <f t="shared" si="6"/>
        <v>376</v>
      </c>
      <c r="F431">
        <v>9519</v>
      </c>
      <c r="G431">
        <f>IFERROR(VLOOKUP(Table_socioeca8.sandag.org_abm2_spd[[#This Row],[hwycov_id]],[1]hwy_speed!$B$2:$G$1648,2,FALSE),0)</f>
        <v>57</v>
      </c>
      <c r="H431">
        <f>IFERROR(VLOOKUP(Table_socioeca8.sandag.org_abm2_spd[[#This Row],[hwycov_id]],[1]hwy_speed!$B$2:$G$1648,3,FALSE),0)</f>
        <v>57</v>
      </c>
      <c r="I431">
        <f>IFERROR(VLOOKUP(Table_socioeca8.sandag.org_abm2_spd[[#This Row],[hwycov_id]],[1]hwy_speed!$B$2:$G$1648,4,FALSE),0)</f>
        <v>57</v>
      </c>
      <c r="J431">
        <f>IFERROR(VLOOKUP(Table_socioeca8.sandag.org_abm2_spd[[#This Row],[hwycov_id]],[1]hwy_speed!$B$2:$G$1648,5,FALSE),0)</f>
        <v>57</v>
      </c>
      <c r="K431">
        <f>IFERROR(VLOOKUP(Table_socioeca8.sandag.org_abm2_spd[[#This Row],[hwycov_id]],[1]hwy_speed!$B$2:$G$1648,6,FALSE),0)</f>
        <v>57</v>
      </c>
      <c r="M431">
        <f>Table_socioeca8.sandag.org_abm2_spd[[#This Row],[scenario_id]]</f>
        <v>376</v>
      </c>
      <c r="N431" s="7">
        <v>28746</v>
      </c>
      <c r="O431">
        <f>VLOOKUP(Table_sql2014a8.sandag.org_ws_FreewaySpeed[[#This Row],[LinkID]],Table_socioeca8.sandag.org_abm2_spd[[hwycov_id]:[speed_ev]],2,FALSE)</f>
        <v>57</v>
      </c>
      <c r="P431">
        <f>VLOOKUP(Table_sql2014a8.sandag.org_ws_FreewaySpeed[[#This Row],[LinkID]],Table_socioeca8.sandag.org_abm2_spd[[hwycov_id]:[speed_ev]],3,FALSE)</f>
        <v>34</v>
      </c>
      <c r="Q431">
        <f>VLOOKUP(Table_sql2014a8.sandag.org_ws_FreewaySpeed[[#This Row],[LinkID]],Table_socioeca8.sandag.org_abm2_spd[[hwycov_id]:[speed_ev]],4,FALSE)</f>
        <v>53</v>
      </c>
      <c r="R431">
        <f>VLOOKUP(Table_sql2014a8.sandag.org_ws_FreewaySpeed[[#This Row],[LinkID]],Table_socioeca8.sandag.org_abm2_spd[[hwycov_id]:[speed_ev]],5,FALSE)</f>
        <v>54</v>
      </c>
      <c r="S431">
        <f>VLOOKUP(Table_sql2014a8.sandag.org_ws_FreewaySpeed[[#This Row],[LinkID]],Table_socioeca8.sandag.org_abm2_spd[[hwycov_id]:[speed_ev]],6,FALSE)</f>
        <v>57</v>
      </c>
    </row>
    <row r="432" spans="5:19" x14ac:dyDescent="0.25">
      <c r="E432">
        <f t="shared" si="6"/>
        <v>376</v>
      </c>
      <c r="F432">
        <v>9540</v>
      </c>
      <c r="G432">
        <f>IFERROR(VLOOKUP(Table_socioeca8.sandag.org_abm2_spd[[#This Row],[hwycov_id]],[1]hwy_speed!$B$2:$G$1648,2,FALSE),0)</f>
        <v>57</v>
      </c>
      <c r="H432">
        <f>IFERROR(VLOOKUP(Table_socioeca8.sandag.org_abm2_spd[[#This Row],[hwycov_id]],[1]hwy_speed!$B$2:$G$1648,3,FALSE),0)</f>
        <v>57</v>
      </c>
      <c r="I432">
        <f>IFERROR(VLOOKUP(Table_socioeca8.sandag.org_abm2_spd[[#This Row],[hwycov_id]],[1]hwy_speed!$B$2:$G$1648,4,FALSE),0)</f>
        <v>57</v>
      </c>
      <c r="J432">
        <f>IFERROR(VLOOKUP(Table_socioeca8.sandag.org_abm2_spd[[#This Row],[hwycov_id]],[1]hwy_speed!$B$2:$G$1648,5,FALSE),0)</f>
        <v>57</v>
      </c>
      <c r="K432">
        <f>IFERROR(VLOOKUP(Table_socioeca8.sandag.org_abm2_spd[[#This Row],[hwycov_id]],[1]hwy_speed!$B$2:$G$1648,6,FALSE),0)</f>
        <v>57</v>
      </c>
      <c r="M432">
        <f>Table_socioeca8.sandag.org_abm2_spd[[#This Row],[scenario_id]]</f>
        <v>376</v>
      </c>
      <c r="N432" s="7">
        <v>28747</v>
      </c>
      <c r="O432">
        <f>VLOOKUP(Table_sql2014a8.sandag.org_ws_FreewaySpeed[[#This Row],[LinkID]],Table_socioeca8.sandag.org_abm2_spd[[hwycov_id]:[speed_ev]],2,FALSE)</f>
        <v>57</v>
      </c>
      <c r="P432">
        <f>VLOOKUP(Table_sql2014a8.sandag.org_ws_FreewaySpeed[[#This Row],[LinkID]],Table_socioeca8.sandag.org_abm2_spd[[hwycov_id]:[speed_ev]],3,FALSE)</f>
        <v>39</v>
      </c>
      <c r="Q432">
        <f>VLOOKUP(Table_sql2014a8.sandag.org_ws_FreewaySpeed[[#This Row],[LinkID]],Table_socioeca8.sandag.org_abm2_spd[[hwycov_id]:[speed_ev]],4,FALSE)</f>
        <v>55</v>
      </c>
      <c r="R432">
        <f>VLOOKUP(Table_sql2014a8.sandag.org_ws_FreewaySpeed[[#This Row],[LinkID]],Table_socioeca8.sandag.org_abm2_spd[[hwycov_id]:[speed_ev]],5,FALSE)</f>
        <v>55</v>
      </c>
      <c r="S432">
        <f>VLOOKUP(Table_sql2014a8.sandag.org_ws_FreewaySpeed[[#This Row],[LinkID]],Table_socioeca8.sandag.org_abm2_spd[[hwycov_id]:[speed_ev]],6,FALSE)</f>
        <v>57</v>
      </c>
    </row>
    <row r="433" spans="5:19" x14ac:dyDescent="0.25">
      <c r="E433">
        <f t="shared" si="6"/>
        <v>376</v>
      </c>
      <c r="F433">
        <v>9808</v>
      </c>
      <c r="G433">
        <f>IFERROR(VLOOKUP(Table_socioeca8.sandag.org_abm2_spd[[#This Row],[hwycov_id]],[1]hwy_speed!$B$2:$G$1648,2,FALSE),0)</f>
        <v>58</v>
      </c>
      <c r="H433">
        <f>IFERROR(VLOOKUP(Table_socioeca8.sandag.org_abm2_spd[[#This Row],[hwycov_id]],[1]hwy_speed!$B$2:$G$1648,3,FALSE),0)</f>
        <v>58</v>
      </c>
      <c r="I433">
        <f>IFERROR(VLOOKUP(Table_socioeca8.sandag.org_abm2_spd[[#This Row],[hwycov_id]],[1]hwy_speed!$B$2:$G$1648,4,FALSE),0)</f>
        <v>58</v>
      </c>
      <c r="J433">
        <f>IFERROR(VLOOKUP(Table_socioeca8.sandag.org_abm2_spd[[#This Row],[hwycov_id]],[1]hwy_speed!$B$2:$G$1648,5,FALSE),0)</f>
        <v>55</v>
      </c>
      <c r="K433">
        <f>IFERROR(VLOOKUP(Table_socioeca8.sandag.org_abm2_spd[[#This Row],[hwycov_id]],[1]hwy_speed!$B$2:$G$1648,6,FALSE),0)</f>
        <v>58</v>
      </c>
      <c r="M433">
        <f>Table_socioeca8.sandag.org_abm2_spd[[#This Row],[scenario_id]]</f>
        <v>376</v>
      </c>
      <c r="N433" s="7">
        <v>28798</v>
      </c>
      <c r="O433">
        <f>VLOOKUP(Table_sql2014a8.sandag.org_ws_FreewaySpeed[[#This Row],[LinkID]],Table_socioeca8.sandag.org_abm2_spd[[hwycov_id]:[speed_ev]],2,FALSE)</f>
        <v>53</v>
      </c>
      <c r="P433">
        <f>VLOOKUP(Table_sql2014a8.sandag.org_ws_FreewaySpeed[[#This Row],[LinkID]],Table_socioeca8.sandag.org_abm2_spd[[hwycov_id]:[speed_ev]],3,FALSE)</f>
        <v>34</v>
      </c>
      <c r="Q433">
        <f>VLOOKUP(Table_sql2014a8.sandag.org_ws_FreewaySpeed[[#This Row],[LinkID]],Table_socioeca8.sandag.org_abm2_spd[[hwycov_id]:[speed_ev]],4,FALSE)</f>
        <v>52</v>
      </c>
      <c r="R433">
        <f>VLOOKUP(Table_sql2014a8.sandag.org_ws_FreewaySpeed[[#This Row],[LinkID]],Table_socioeca8.sandag.org_abm2_spd[[hwycov_id]:[speed_ev]],5,FALSE)</f>
        <v>49</v>
      </c>
      <c r="S433">
        <f>VLOOKUP(Table_sql2014a8.sandag.org_ws_FreewaySpeed[[#This Row],[LinkID]],Table_socioeca8.sandag.org_abm2_spd[[hwycov_id]:[speed_ev]],6,FALSE)</f>
        <v>53</v>
      </c>
    </row>
    <row r="434" spans="5:19" x14ac:dyDescent="0.25">
      <c r="E434">
        <f t="shared" si="6"/>
        <v>376</v>
      </c>
      <c r="F434">
        <v>9872</v>
      </c>
      <c r="G434">
        <f>IFERROR(VLOOKUP(Table_socioeca8.sandag.org_abm2_spd[[#This Row],[hwycov_id]],[1]hwy_speed!$B$2:$G$1648,2,FALSE),0)</f>
        <v>58</v>
      </c>
      <c r="H434">
        <f>IFERROR(VLOOKUP(Table_socioeca8.sandag.org_abm2_spd[[#This Row],[hwycov_id]],[1]hwy_speed!$B$2:$G$1648,3,FALSE),0)</f>
        <v>51</v>
      </c>
      <c r="I434">
        <f>IFERROR(VLOOKUP(Table_socioeca8.sandag.org_abm2_spd[[#This Row],[hwycov_id]],[1]hwy_speed!$B$2:$G$1648,4,FALSE),0)</f>
        <v>48</v>
      </c>
      <c r="J434">
        <f>IFERROR(VLOOKUP(Table_socioeca8.sandag.org_abm2_spd[[#This Row],[hwycov_id]],[1]hwy_speed!$B$2:$G$1648,5,FALSE),0)</f>
        <v>26</v>
      </c>
      <c r="K434">
        <f>IFERROR(VLOOKUP(Table_socioeca8.sandag.org_abm2_spd[[#This Row],[hwycov_id]],[1]hwy_speed!$B$2:$G$1648,6,FALSE),0)</f>
        <v>58</v>
      </c>
      <c r="M434">
        <f>Table_socioeca8.sandag.org_abm2_spd[[#This Row],[scenario_id]]</f>
        <v>376</v>
      </c>
      <c r="N434" s="7">
        <v>28805</v>
      </c>
      <c r="O434">
        <f>VLOOKUP(Table_sql2014a8.sandag.org_ws_FreewaySpeed[[#This Row],[LinkID]],Table_socioeca8.sandag.org_abm2_spd[[hwycov_id]:[speed_ev]],2,FALSE)</f>
        <v>53</v>
      </c>
      <c r="P434">
        <f>VLOOKUP(Table_sql2014a8.sandag.org_ws_FreewaySpeed[[#This Row],[LinkID]],Table_socioeca8.sandag.org_abm2_spd[[hwycov_id]:[speed_ev]],3,FALSE)</f>
        <v>50</v>
      </c>
      <c r="Q434">
        <f>VLOOKUP(Table_sql2014a8.sandag.org_ws_FreewaySpeed[[#This Row],[LinkID]],Table_socioeca8.sandag.org_abm2_spd[[hwycov_id]:[speed_ev]],4,FALSE)</f>
        <v>52</v>
      </c>
      <c r="R434">
        <f>VLOOKUP(Table_sql2014a8.sandag.org_ws_FreewaySpeed[[#This Row],[LinkID]],Table_socioeca8.sandag.org_abm2_spd[[hwycov_id]:[speed_ev]],5,FALSE)</f>
        <v>49</v>
      </c>
      <c r="S434">
        <f>VLOOKUP(Table_sql2014a8.sandag.org_ws_FreewaySpeed[[#This Row],[LinkID]],Table_socioeca8.sandag.org_abm2_spd[[hwycov_id]:[speed_ev]],6,FALSE)</f>
        <v>53</v>
      </c>
    </row>
    <row r="435" spans="5:19" x14ac:dyDescent="0.25">
      <c r="E435">
        <f t="shared" si="6"/>
        <v>376</v>
      </c>
      <c r="F435">
        <v>9873</v>
      </c>
      <c r="G435">
        <f>IFERROR(VLOOKUP(Table_socioeca8.sandag.org_abm2_spd[[#This Row],[hwycov_id]],[1]hwy_speed!$B$2:$G$1648,2,FALSE),0)</f>
        <v>57</v>
      </c>
      <c r="H435">
        <f>IFERROR(VLOOKUP(Table_socioeca8.sandag.org_abm2_spd[[#This Row],[hwycov_id]],[1]hwy_speed!$B$2:$G$1648,3,FALSE),0)</f>
        <v>27</v>
      </c>
      <c r="I435">
        <f>IFERROR(VLOOKUP(Table_socioeca8.sandag.org_abm2_spd[[#This Row],[hwycov_id]],[1]hwy_speed!$B$2:$G$1648,4,FALSE),0)</f>
        <v>48</v>
      </c>
      <c r="J435">
        <f>IFERROR(VLOOKUP(Table_socioeca8.sandag.org_abm2_spd[[#This Row],[hwycov_id]],[1]hwy_speed!$B$2:$G$1648,5,FALSE),0)</f>
        <v>53</v>
      </c>
      <c r="K435">
        <f>IFERROR(VLOOKUP(Table_socioeca8.sandag.org_abm2_spd[[#This Row],[hwycov_id]],[1]hwy_speed!$B$2:$G$1648,6,FALSE),0)</f>
        <v>58</v>
      </c>
      <c r="M435">
        <f>Table_socioeca8.sandag.org_abm2_spd[[#This Row],[scenario_id]]</f>
        <v>376</v>
      </c>
      <c r="N435" s="7">
        <v>28806</v>
      </c>
      <c r="O435">
        <f>VLOOKUP(Table_sql2014a8.sandag.org_ws_FreewaySpeed[[#This Row],[LinkID]],Table_socioeca8.sandag.org_abm2_spd[[hwycov_id]:[speed_ev]],2,FALSE)</f>
        <v>53</v>
      </c>
      <c r="P435">
        <f>VLOOKUP(Table_sql2014a8.sandag.org_ws_FreewaySpeed[[#This Row],[LinkID]],Table_socioeca8.sandag.org_abm2_spd[[hwycov_id]:[speed_ev]],3,FALSE)</f>
        <v>53</v>
      </c>
      <c r="Q435">
        <f>VLOOKUP(Table_sql2014a8.sandag.org_ws_FreewaySpeed[[#This Row],[LinkID]],Table_socioeca8.sandag.org_abm2_spd[[hwycov_id]:[speed_ev]],4,FALSE)</f>
        <v>53</v>
      </c>
      <c r="R435">
        <f>VLOOKUP(Table_sql2014a8.sandag.org_ws_FreewaySpeed[[#This Row],[LinkID]],Table_socioeca8.sandag.org_abm2_spd[[hwycov_id]:[speed_ev]],5,FALSE)</f>
        <v>51</v>
      </c>
      <c r="S435">
        <f>VLOOKUP(Table_sql2014a8.sandag.org_ws_FreewaySpeed[[#This Row],[LinkID]],Table_socioeca8.sandag.org_abm2_spd[[hwycov_id]:[speed_ev]],6,FALSE)</f>
        <v>54</v>
      </c>
    </row>
    <row r="436" spans="5:19" x14ac:dyDescent="0.25">
      <c r="E436">
        <f t="shared" si="6"/>
        <v>376</v>
      </c>
      <c r="F436">
        <v>9903</v>
      </c>
      <c r="G436">
        <f>IFERROR(VLOOKUP(Table_socioeca8.sandag.org_abm2_spd[[#This Row],[hwycov_id]],[1]hwy_speed!$B$2:$G$1648,2,FALSE),0)</f>
        <v>53</v>
      </c>
      <c r="H436">
        <f>IFERROR(VLOOKUP(Table_socioeca8.sandag.org_abm2_spd[[#This Row],[hwycov_id]],[1]hwy_speed!$B$2:$G$1648,3,FALSE),0)</f>
        <v>53</v>
      </c>
      <c r="I436">
        <f>IFERROR(VLOOKUP(Table_socioeca8.sandag.org_abm2_spd[[#This Row],[hwycov_id]],[1]hwy_speed!$B$2:$G$1648,4,FALSE),0)</f>
        <v>53</v>
      </c>
      <c r="J436">
        <f>IFERROR(VLOOKUP(Table_socioeca8.sandag.org_abm2_spd[[#This Row],[hwycov_id]],[1]hwy_speed!$B$2:$G$1648,5,FALSE),0)</f>
        <v>53</v>
      </c>
      <c r="K436">
        <f>IFERROR(VLOOKUP(Table_socioeca8.sandag.org_abm2_spd[[#This Row],[hwycov_id]],[1]hwy_speed!$B$2:$G$1648,6,FALSE),0)</f>
        <v>53</v>
      </c>
      <c r="M436">
        <f>Table_socioeca8.sandag.org_abm2_spd[[#This Row],[scenario_id]]</f>
        <v>376</v>
      </c>
      <c r="N436" s="7">
        <v>28810</v>
      </c>
      <c r="O436">
        <f>VLOOKUP(Table_sql2014a8.sandag.org_ws_FreewaySpeed[[#This Row],[LinkID]],Table_socioeca8.sandag.org_abm2_spd[[hwycov_id]:[speed_ev]],2,FALSE)</f>
        <v>58</v>
      </c>
      <c r="P436">
        <f>VLOOKUP(Table_sql2014a8.sandag.org_ws_FreewaySpeed[[#This Row],[LinkID]],Table_socioeca8.sandag.org_abm2_spd[[hwycov_id]:[speed_ev]],3,FALSE)</f>
        <v>56</v>
      </c>
      <c r="Q436">
        <f>VLOOKUP(Table_sql2014a8.sandag.org_ws_FreewaySpeed[[#This Row],[LinkID]],Table_socioeca8.sandag.org_abm2_spd[[hwycov_id]:[speed_ev]],4,FALSE)</f>
        <v>56</v>
      </c>
      <c r="R436">
        <f>VLOOKUP(Table_sql2014a8.sandag.org_ws_FreewaySpeed[[#This Row],[LinkID]],Table_socioeca8.sandag.org_abm2_spd[[hwycov_id]:[speed_ev]],5,FALSE)</f>
        <v>40</v>
      </c>
      <c r="S436">
        <f>VLOOKUP(Table_sql2014a8.sandag.org_ws_FreewaySpeed[[#This Row],[LinkID]],Table_socioeca8.sandag.org_abm2_spd[[hwycov_id]:[speed_ev]],6,FALSE)</f>
        <v>58</v>
      </c>
    </row>
    <row r="437" spans="5:19" x14ac:dyDescent="0.25">
      <c r="E437">
        <f t="shared" si="6"/>
        <v>376</v>
      </c>
      <c r="F437">
        <v>9904</v>
      </c>
      <c r="G437">
        <f>IFERROR(VLOOKUP(Table_socioeca8.sandag.org_abm2_spd[[#This Row],[hwycov_id]],[1]hwy_speed!$B$2:$G$1648,2,FALSE),0)</f>
        <v>53</v>
      </c>
      <c r="H437">
        <f>IFERROR(VLOOKUP(Table_socioeca8.sandag.org_abm2_spd[[#This Row],[hwycov_id]],[1]hwy_speed!$B$2:$G$1648,3,FALSE),0)</f>
        <v>53</v>
      </c>
      <c r="I437">
        <f>IFERROR(VLOOKUP(Table_socioeca8.sandag.org_abm2_spd[[#This Row],[hwycov_id]],[1]hwy_speed!$B$2:$G$1648,4,FALSE),0)</f>
        <v>53</v>
      </c>
      <c r="J437">
        <f>IFERROR(VLOOKUP(Table_socioeca8.sandag.org_abm2_spd[[#This Row],[hwycov_id]],[1]hwy_speed!$B$2:$G$1648,5,FALSE),0)</f>
        <v>53</v>
      </c>
      <c r="K437">
        <f>IFERROR(VLOOKUP(Table_socioeca8.sandag.org_abm2_spd[[#This Row],[hwycov_id]],[1]hwy_speed!$B$2:$G$1648,6,FALSE),0)</f>
        <v>53</v>
      </c>
      <c r="M437">
        <f>Table_socioeca8.sandag.org_abm2_spd[[#This Row],[scenario_id]]</f>
        <v>376</v>
      </c>
      <c r="N437" s="7">
        <v>28839</v>
      </c>
      <c r="O437">
        <f>VLOOKUP(Table_sql2014a8.sandag.org_ws_FreewaySpeed[[#This Row],[LinkID]],Table_socioeca8.sandag.org_abm2_spd[[hwycov_id]:[speed_ev]],2,FALSE)</f>
        <v>58</v>
      </c>
      <c r="P437">
        <f>VLOOKUP(Table_sql2014a8.sandag.org_ws_FreewaySpeed[[#This Row],[LinkID]],Table_socioeca8.sandag.org_abm2_spd[[hwycov_id]:[speed_ev]],3,FALSE)</f>
        <v>54</v>
      </c>
      <c r="Q437">
        <f>VLOOKUP(Table_sql2014a8.sandag.org_ws_FreewaySpeed[[#This Row],[LinkID]],Table_socioeca8.sandag.org_abm2_spd[[hwycov_id]:[speed_ev]],4,FALSE)</f>
        <v>56</v>
      </c>
      <c r="R437">
        <f>VLOOKUP(Table_sql2014a8.sandag.org_ws_FreewaySpeed[[#This Row],[LinkID]],Table_socioeca8.sandag.org_abm2_spd[[hwycov_id]:[speed_ev]],5,FALSE)</f>
        <v>57</v>
      </c>
      <c r="S437">
        <f>VLOOKUP(Table_sql2014a8.sandag.org_ws_FreewaySpeed[[#This Row],[LinkID]],Table_socioeca8.sandag.org_abm2_spd[[hwycov_id]:[speed_ev]],6,FALSE)</f>
        <v>58</v>
      </c>
    </row>
    <row r="438" spans="5:19" x14ac:dyDescent="0.25">
      <c r="E438">
        <f t="shared" si="6"/>
        <v>376</v>
      </c>
      <c r="F438">
        <v>9910</v>
      </c>
      <c r="G438">
        <f>IFERROR(VLOOKUP(Table_socioeca8.sandag.org_abm2_spd[[#This Row],[hwycov_id]],[1]hwy_speed!$B$2:$G$1648,2,FALSE),0)</f>
        <v>57</v>
      </c>
      <c r="H438">
        <f>IFERROR(VLOOKUP(Table_socioeca8.sandag.org_abm2_spd[[#This Row],[hwycov_id]],[1]hwy_speed!$B$2:$G$1648,3,FALSE),0)</f>
        <v>57</v>
      </c>
      <c r="I438">
        <f>IFERROR(VLOOKUP(Table_socioeca8.sandag.org_abm2_spd[[#This Row],[hwycov_id]],[1]hwy_speed!$B$2:$G$1648,4,FALSE),0)</f>
        <v>57</v>
      </c>
      <c r="J438">
        <f>IFERROR(VLOOKUP(Table_socioeca8.sandag.org_abm2_spd[[#This Row],[hwycov_id]],[1]hwy_speed!$B$2:$G$1648,5,FALSE),0)</f>
        <v>57</v>
      </c>
      <c r="K438">
        <f>IFERROR(VLOOKUP(Table_socioeca8.sandag.org_abm2_spd[[#This Row],[hwycov_id]],[1]hwy_speed!$B$2:$G$1648,6,FALSE),0)</f>
        <v>57</v>
      </c>
      <c r="M438">
        <f>Table_socioeca8.sandag.org_abm2_spd[[#This Row],[scenario_id]]</f>
        <v>376</v>
      </c>
      <c r="N438" s="7">
        <v>28849</v>
      </c>
      <c r="O438">
        <f>VLOOKUP(Table_sql2014a8.sandag.org_ws_FreewaySpeed[[#This Row],[LinkID]],Table_socioeca8.sandag.org_abm2_spd[[hwycov_id]:[speed_ev]],2,FALSE)</f>
        <v>58</v>
      </c>
      <c r="P438">
        <f>VLOOKUP(Table_sql2014a8.sandag.org_ws_FreewaySpeed[[#This Row],[LinkID]],Table_socioeca8.sandag.org_abm2_spd[[hwycov_id]:[speed_ev]],3,FALSE)</f>
        <v>51</v>
      </c>
      <c r="Q438">
        <f>VLOOKUP(Table_sql2014a8.sandag.org_ws_FreewaySpeed[[#This Row],[LinkID]],Table_socioeca8.sandag.org_abm2_spd[[hwycov_id]:[speed_ev]],4,FALSE)</f>
        <v>52</v>
      </c>
      <c r="R438">
        <f>VLOOKUP(Table_sql2014a8.sandag.org_ws_FreewaySpeed[[#This Row],[LinkID]],Table_socioeca8.sandag.org_abm2_spd[[hwycov_id]:[speed_ev]],5,FALSE)</f>
        <v>54</v>
      </c>
      <c r="S438">
        <f>VLOOKUP(Table_sql2014a8.sandag.org_ws_FreewaySpeed[[#This Row],[LinkID]],Table_socioeca8.sandag.org_abm2_spd[[hwycov_id]:[speed_ev]],6,FALSE)</f>
        <v>58</v>
      </c>
    </row>
    <row r="439" spans="5:19" x14ac:dyDescent="0.25">
      <c r="E439">
        <f t="shared" si="6"/>
        <v>376</v>
      </c>
      <c r="F439">
        <v>9914</v>
      </c>
      <c r="G439">
        <f>IFERROR(VLOOKUP(Table_socioeca8.sandag.org_abm2_spd[[#This Row],[hwycov_id]],[1]hwy_speed!$B$2:$G$1648,2,FALSE),0)</f>
        <v>53</v>
      </c>
      <c r="H439">
        <f>IFERROR(VLOOKUP(Table_socioeca8.sandag.org_abm2_spd[[#This Row],[hwycov_id]],[1]hwy_speed!$B$2:$G$1648,3,FALSE),0)</f>
        <v>53</v>
      </c>
      <c r="I439">
        <f>IFERROR(VLOOKUP(Table_socioeca8.sandag.org_abm2_spd[[#This Row],[hwycov_id]],[1]hwy_speed!$B$2:$G$1648,4,FALSE),0)</f>
        <v>53</v>
      </c>
      <c r="J439">
        <f>IFERROR(VLOOKUP(Table_socioeca8.sandag.org_abm2_spd[[#This Row],[hwycov_id]],[1]hwy_speed!$B$2:$G$1648,5,FALSE),0)</f>
        <v>53</v>
      </c>
      <c r="K439">
        <f>IFERROR(VLOOKUP(Table_socioeca8.sandag.org_abm2_spd[[#This Row],[hwycov_id]],[1]hwy_speed!$B$2:$G$1648,6,FALSE),0)</f>
        <v>53</v>
      </c>
      <c r="M439">
        <f>Table_socioeca8.sandag.org_abm2_spd[[#This Row],[scenario_id]]</f>
        <v>376</v>
      </c>
      <c r="N439" s="7">
        <v>28899</v>
      </c>
      <c r="O439">
        <f>VLOOKUP(Table_sql2014a8.sandag.org_ws_FreewaySpeed[[#This Row],[LinkID]],Table_socioeca8.sandag.org_abm2_spd[[hwycov_id]:[speed_ev]],2,FALSE)</f>
        <v>58</v>
      </c>
      <c r="P439">
        <f>VLOOKUP(Table_sql2014a8.sandag.org_ws_FreewaySpeed[[#This Row],[LinkID]],Table_socioeca8.sandag.org_abm2_spd[[hwycov_id]:[speed_ev]],3,FALSE)</f>
        <v>52</v>
      </c>
      <c r="Q439">
        <f>VLOOKUP(Table_sql2014a8.sandag.org_ws_FreewaySpeed[[#This Row],[LinkID]],Table_socioeca8.sandag.org_abm2_spd[[hwycov_id]:[speed_ev]],4,FALSE)</f>
        <v>57</v>
      </c>
      <c r="R439">
        <f>VLOOKUP(Table_sql2014a8.sandag.org_ws_FreewaySpeed[[#This Row],[LinkID]],Table_socioeca8.sandag.org_abm2_spd[[hwycov_id]:[speed_ev]],5,FALSE)</f>
        <v>56</v>
      </c>
      <c r="S439">
        <f>VLOOKUP(Table_sql2014a8.sandag.org_ws_FreewaySpeed[[#This Row],[LinkID]],Table_socioeca8.sandag.org_abm2_spd[[hwycov_id]:[speed_ev]],6,FALSE)</f>
        <v>58</v>
      </c>
    </row>
    <row r="440" spans="5:19" x14ac:dyDescent="0.25">
      <c r="E440">
        <f t="shared" si="6"/>
        <v>376</v>
      </c>
      <c r="F440">
        <v>9915</v>
      </c>
      <c r="G440">
        <f>IFERROR(VLOOKUP(Table_socioeca8.sandag.org_abm2_spd[[#This Row],[hwycov_id]],[1]hwy_speed!$B$2:$G$1648,2,FALSE),0)</f>
        <v>52</v>
      </c>
      <c r="H440">
        <f>IFERROR(VLOOKUP(Table_socioeca8.sandag.org_abm2_spd[[#This Row],[hwycov_id]],[1]hwy_speed!$B$2:$G$1648,3,FALSE),0)</f>
        <v>52</v>
      </c>
      <c r="I440">
        <f>IFERROR(VLOOKUP(Table_socioeca8.sandag.org_abm2_spd[[#This Row],[hwycov_id]],[1]hwy_speed!$B$2:$G$1648,4,FALSE),0)</f>
        <v>52</v>
      </c>
      <c r="J440">
        <f>IFERROR(VLOOKUP(Table_socioeca8.sandag.org_abm2_spd[[#This Row],[hwycov_id]],[1]hwy_speed!$B$2:$G$1648,5,FALSE),0)</f>
        <v>52</v>
      </c>
      <c r="K440">
        <f>IFERROR(VLOOKUP(Table_socioeca8.sandag.org_abm2_spd[[#This Row],[hwycov_id]],[1]hwy_speed!$B$2:$G$1648,6,FALSE),0)</f>
        <v>52</v>
      </c>
      <c r="M440">
        <f>Table_socioeca8.sandag.org_abm2_spd[[#This Row],[scenario_id]]</f>
        <v>376</v>
      </c>
      <c r="N440" s="7">
        <v>28902</v>
      </c>
      <c r="O440">
        <f>VLOOKUP(Table_sql2014a8.sandag.org_ws_FreewaySpeed[[#This Row],[LinkID]],Table_socioeca8.sandag.org_abm2_spd[[hwycov_id]:[speed_ev]],2,FALSE)</f>
        <v>60</v>
      </c>
      <c r="P440">
        <f>VLOOKUP(Table_sql2014a8.sandag.org_ws_FreewaySpeed[[#This Row],[LinkID]],Table_socioeca8.sandag.org_abm2_spd[[hwycov_id]:[speed_ev]],3,FALSE)</f>
        <v>60</v>
      </c>
      <c r="Q440">
        <f>VLOOKUP(Table_sql2014a8.sandag.org_ws_FreewaySpeed[[#This Row],[LinkID]],Table_socioeca8.sandag.org_abm2_spd[[hwycov_id]:[speed_ev]],4,FALSE)</f>
        <v>60</v>
      </c>
      <c r="R440">
        <f>VLOOKUP(Table_sql2014a8.sandag.org_ws_FreewaySpeed[[#This Row],[LinkID]],Table_socioeca8.sandag.org_abm2_spd[[hwycov_id]:[speed_ev]],5,FALSE)</f>
        <v>57</v>
      </c>
      <c r="S440">
        <f>VLOOKUP(Table_sql2014a8.sandag.org_ws_FreewaySpeed[[#This Row],[LinkID]],Table_socioeca8.sandag.org_abm2_spd[[hwycov_id]:[speed_ev]],6,FALSE)</f>
        <v>60</v>
      </c>
    </row>
    <row r="441" spans="5:19" x14ac:dyDescent="0.25">
      <c r="E441">
        <f t="shared" si="6"/>
        <v>376</v>
      </c>
      <c r="F441">
        <v>9919</v>
      </c>
      <c r="G441">
        <f>IFERROR(VLOOKUP(Table_socioeca8.sandag.org_abm2_spd[[#This Row],[hwycov_id]],[1]hwy_speed!$B$2:$G$1648,2,FALSE),0)</f>
        <v>58</v>
      </c>
      <c r="H441">
        <f>IFERROR(VLOOKUP(Table_socioeca8.sandag.org_abm2_spd[[#This Row],[hwycov_id]],[1]hwy_speed!$B$2:$G$1648,3,FALSE),0)</f>
        <v>58</v>
      </c>
      <c r="I441">
        <f>IFERROR(VLOOKUP(Table_socioeca8.sandag.org_abm2_spd[[#This Row],[hwycov_id]],[1]hwy_speed!$B$2:$G$1648,4,FALSE),0)</f>
        <v>58</v>
      </c>
      <c r="J441">
        <f>IFERROR(VLOOKUP(Table_socioeca8.sandag.org_abm2_spd[[#This Row],[hwycov_id]],[1]hwy_speed!$B$2:$G$1648,5,FALSE),0)</f>
        <v>58</v>
      </c>
      <c r="K441">
        <f>IFERROR(VLOOKUP(Table_socioeca8.sandag.org_abm2_spd[[#This Row],[hwycov_id]],[1]hwy_speed!$B$2:$G$1648,6,FALSE),0)</f>
        <v>58</v>
      </c>
      <c r="M441">
        <f>Table_socioeca8.sandag.org_abm2_spd[[#This Row],[scenario_id]]</f>
        <v>376</v>
      </c>
      <c r="N441" s="7">
        <v>28920</v>
      </c>
      <c r="O441">
        <f>VLOOKUP(Table_sql2014a8.sandag.org_ws_FreewaySpeed[[#This Row],[LinkID]],Table_socioeca8.sandag.org_abm2_spd[[hwycov_id]:[speed_ev]],2,FALSE)</f>
        <v>61</v>
      </c>
      <c r="P441">
        <f>VLOOKUP(Table_sql2014a8.sandag.org_ws_FreewaySpeed[[#This Row],[LinkID]],Table_socioeca8.sandag.org_abm2_spd[[hwycov_id]:[speed_ev]],3,FALSE)</f>
        <v>61</v>
      </c>
      <c r="Q441">
        <f>VLOOKUP(Table_sql2014a8.sandag.org_ws_FreewaySpeed[[#This Row],[LinkID]],Table_socioeca8.sandag.org_abm2_spd[[hwycov_id]:[speed_ev]],4,FALSE)</f>
        <v>61</v>
      </c>
      <c r="R441">
        <f>VLOOKUP(Table_sql2014a8.sandag.org_ws_FreewaySpeed[[#This Row],[LinkID]],Table_socioeca8.sandag.org_abm2_spd[[hwycov_id]:[speed_ev]],5,FALSE)</f>
        <v>61</v>
      </c>
      <c r="S441">
        <f>VLOOKUP(Table_sql2014a8.sandag.org_ws_FreewaySpeed[[#This Row],[LinkID]],Table_socioeca8.sandag.org_abm2_spd[[hwycov_id]:[speed_ev]],6,FALSE)</f>
        <v>61</v>
      </c>
    </row>
    <row r="442" spans="5:19" x14ac:dyDescent="0.25">
      <c r="E442">
        <f t="shared" si="6"/>
        <v>376</v>
      </c>
      <c r="F442">
        <v>9930</v>
      </c>
      <c r="G442">
        <f>IFERROR(VLOOKUP(Table_socioeca8.sandag.org_abm2_spd[[#This Row],[hwycov_id]],[1]hwy_speed!$B$2:$G$1648,2,FALSE),0)</f>
        <v>49</v>
      </c>
      <c r="H442">
        <f>IFERROR(VLOOKUP(Table_socioeca8.sandag.org_abm2_spd[[#This Row],[hwycov_id]],[1]hwy_speed!$B$2:$G$1648,3,FALSE),0)</f>
        <v>48</v>
      </c>
      <c r="I442">
        <f>IFERROR(VLOOKUP(Table_socioeca8.sandag.org_abm2_spd[[#This Row],[hwycov_id]],[1]hwy_speed!$B$2:$G$1648,4,FALSE),0)</f>
        <v>49</v>
      </c>
      <c r="J442">
        <f>IFERROR(VLOOKUP(Table_socioeca8.sandag.org_abm2_spd[[#This Row],[hwycov_id]],[1]hwy_speed!$B$2:$G$1648,5,FALSE),0)</f>
        <v>49</v>
      </c>
      <c r="K442">
        <f>IFERROR(VLOOKUP(Table_socioeca8.sandag.org_abm2_spd[[#This Row],[hwycov_id]],[1]hwy_speed!$B$2:$G$1648,6,FALSE),0)</f>
        <v>49</v>
      </c>
      <c r="M442">
        <f>Table_socioeca8.sandag.org_abm2_spd[[#This Row],[scenario_id]]</f>
        <v>376</v>
      </c>
      <c r="N442" s="7">
        <v>28923</v>
      </c>
      <c r="O442">
        <f>VLOOKUP(Table_sql2014a8.sandag.org_ws_FreewaySpeed[[#This Row],[LinkID]],Table_socioeca8.sandag.org_abm2_spd[[hwycov_id]:[speed_ev]],2,FALSE)</f>
        <v>58</v>
      </c>
      <c r="P442">
        <f>VLOOKUP(Table_sql2014a8.sandag.org_ws_FreewaySpeed[[#This Row],[LinkID]],Table_socioeca8.sandag.org_abm2_spd[[hwycov_id]:[speed_ev]],3,FALSE)</f>
        <v>56</v>
      </c>
      <c r="Q442">
        <f>VLOOKUP(Table_sql2014a8.sandag.org_ws_FreewaySpeed[[#This Row],[LinkID]],Table_socioeca8.sandag.org_abm2_spd[[hwycov_id]:[speed_ev]],4,FALSE)</f>
        <v>56</v>
      </c>
      <c r="R442">
        <f>VLOOKUP(Table_sql2014a8.sandag.org_ws_FreewaySpeed[[#This Row],[LinkID]],Table_socioeca8.sandag.org_abm2_spd[[hwycov_id]:[speed_ev]],5,FALSE)</f>
        <v>55</v>
      </c>
      <c r="S442">
        <f>VLOOKUP(Table_sql2014a8.sandag.org_ws_FreewaySpeed[[#This Row],[LinkID]],Table_socioeca8.sandag.org_abm2_spd[[hwycov_id]:[speed_ev]],6,FALSE)</f>
        <v>58</v>
      </c>
    </row>
    <row r="443" spans="5:19" x14ac:dyDescent="0.25">
      <c r="E443">
        <f t="shared" si="6"/>
        <v>376</v>
      </c>
      <c r="F443">
        <v>9931</v>
      </c>
      <c r="G443">
        <f>IFERROR(VLOOKUP(Table_socioeca8.sandag.org_abm2_spd[[#This Row],[hwycov_id]],[1]hwy_speed!$B$2:$G$1648,2,FALSE),0)</f>
        <v>58</v>
      </c>
      <c r="H443">
        <f>IFERROR(VLOOKUP(Table_socioeca8.sandag.org_abm2_spd[[#This Row],[hwycov_id]],[1]hwy_speed!$B$2:$G$1648,3,FALSE),0)</f>
        <v>58</v>
      </c>
      <c r="I443">
        <f>IFERROR(VLOOKUP(Table_socioeca8.sandag.org_abm2_spd[[#This Row],[hwycov_id]],[1]hwy_speed!$B$2:$G$1648,4,FALSE),0)</f>
        <v>58</v>
      </c>
      <c r="J443">
        <f>IFERROR(VLOOKUP(Table_socioeca8.sandag.org_abm2_spd[[#This Row],[hwycov_id]],[1]hwy_speed!$B$2:$G$1648,5,FALSE),0)</f>
        <v>58</v>
      </c>
      <c r="K443">
        <f>IFERROR(VLOOKUP(Table_socioeca8.sandag.org_abm2_spd[[#This Row],[hwycov_id]],[1]hwy_speed!$B$2:$G$1648,6,FALSE),0)</f>
        <v>58</v>
      </c>
      <c r="M443">
        <f>Table_socioeca8.sandag.org_abm2_spd[[#This Row],[scenario_id]]</f>
        <v>376</v>
      </c>
      <c r="N443" s="7">
        <v>28925</v>
      </c>
      <c r="O443">
        <f>VLOOKUP(Table_sql2014a8.sandag.org_ws_FreewaySpeed[[#This Row],[LinkID]],Table_socioeca8.sandag.org_abm2_spd[[hwycov_id]:[speed_ev]],2,FALSE)</f>
        <v>62</v>
      </c>
      <c r="P443">
        <f>VLOOKUP(Table_sql2014a8.sandag.org_ws_FreewaySpeed[[#This Row],[LinkID]],Table_socioeca8.sandag.org_abm2_spd[[hwycov_id]:[speed_ev]],3,FALSE)</f>
        <v>62</v>
      </c>
      <c r="Q443">
        <f>VLOOKUP(Table_sql2014a8.sandag.org_ws_FreewaySpeed[[#This Row],[LinkID]],Table_socioeca8.sandag.org_abm2_spd[[hwycov_id]:[speed_ev]],4,FALSE)</f>
        <v>62</v>
      </c>
      <c r="R443">
        <f>VLOOKUP(Table_sql2014a8.sandag.org_ws_FreewaySpeed[[#This Row],[LinkID]],Table_socioeca8.sandag.org_abm2_spd[[hwycov_id]:[speed_ev]],5,FALSE)</f>
        <v>62</v>
      </c>
      <c r="S443">
        <f>VLOOKUP(Table_sql2014a8.sandag.org_ws_FreewaySpeed[[#This Row],[LinkID]],Table_socioeca8.sandag.org_abm2_spd[[hwycov_id]:[speed_ev]],6,FALSE)</f>
        <v>62</v>
      </c>
    </row>
    <row r="444" spans="5:19" x14ac:dyDescent="0.25">
      <c r="E444">
        <f t="shared" si="6"/>
        <v>376</v>
      </c>
      <c r="F444">
        <v>9953</v>
      </c>
      <c r="G444">
        <f>IFERROR(VLOOKUP(Table_socioeca8.sandag.org_abm2_spd[[#This Row],[hwycov_id]],[1]hwy_speed!$B$2:$G$1648,2,FALSE),0)</f>
        <v>58</v>
      </c>
      <c r="H444">
        <f>IFERROR(VLOOKUP(Table_socioeca8.sandag.org_abm2_spd[[#This Row],[hwycov_id]],[1]hwy_speed!$B$2:$G$1648,3,FALSE),0)</f>
        <v>58</v>
      </c>
      <c r="I444">
        <f>IFERROR(VLOOKUP(Table_socioeca8.sandag.org_abm2_spd[[#This Row],[hwycov_id]],[1]hwy_speed!$B$2:$G$1648,4,FALSE),0)</f>
        <v>58</v>
      </c>
      <c r="J444">
        <f>IFERROR(VLOOKUP(Table_socioeca8.sandag.org_abm2_spd[[#This Row],[hwycov_id]],[1]hwy_speed!$B$2:$G$1648,5,FALSE),0)</f>
        <v>58</v>
      </c>
      <c r="K444">
        <f>IFERROR(VLOOKUP(Table_socioeca8.sandag.org_abm2_spd[[#This Row],[hwycov_id]],[1]hwy_speed!$B$2:$G$1648,6,FALSE),0)</f>
        <v>58</v>
      </c>
      <c r="M444">
        <f>Table_socioeca8.sandag.org_abm2_spd[[#This Row],[scenario_id]]</f>
        <v>376</v>
      </c>
      <c r="N444" s="7">
        <v>28945</v>
      </c>
      <c r="O444">
        <f>VLOOKUP(Table_sql2014a8.sandag.org_ws_FreewaySpeed[[#This Row],[LinkID]],Table_socioeca8.sandag.org_abm2_spd[[hwycov_id]:[speed_ev]],2,FALSE)</f>
        <v>58</v>
      </c>
      <c r="P444">
        <f>VLOOKUP(Table_sql2014a8.sandag.org_ws_FreewaySpeed[[#This Row],[LinkID]],Table_socioeca8.sandag.org_abm2_spd[[hwycov_id]:[speed_ev]],3,FALSE)</f>
        <v>58</v>
      </c>
      <c r="Q444">
        <f>VLOOKUP(Table_sql2014a8.sandag.org_ws_FreewaySpeed[[#This Row],[LinkID]],Table_socioeca8.sandag.org_abm2_spd[[hwycov_id]:[speed_ev]],4,FALSE)</f>
        <v>58</v>
      </c>
      <c r="R444">
        <f>VLOOKUP(Table_sql2014a8.sandag.org_ws_FreewaySpeed[[#This Row],[LinkID]],Table_socioeca8.sandag.org_abm2_spd[[hwycov_id]:[speed_ev]],5,FALSE)</f>
        <v>58</v>
      </c>
      <c r="S444">
        <f>VLOOKUP(Table_sql2014a8.sandag.org_ws_FreewaySpeed[[#This Row],[LinkID]],Table_socioeca8.sandag.org_abm2_spd[[hwycov_id]:[speed_ev]],6,FALSE)</f>
        <v>58</v>
      </c>
    </row>
    <row r="445" spans="5:19" x14ac:dyDescent="0.25">
      <c r="E445">
        <f t="shared" si="6"/>
        <v>376</v>
      </c>
      <c r="F445">
        <v>10002</v>
      </c>
      <c r="G445">
        <f>IFERROR(VLOOKUP(Table_socioeca8.sandag.org_abm2_spd[[#This Row],[hwycov_id]],[1]hwy_speed!$B$2:$G$1648,2,FALSE),0)</f>
        <v>58</v>
      </c>
      <c r="H445">
        <f>IFERROR(VLOOKUP(Table_socioeca8.sandag.org_abm2_spd[[#This Row],[hwycov_id]],[1]hwy_speed!$B$2:$G$1648,3,FALSE),0)</f>
        <v>58</v>
      </c>
      <c r="I445">
        <f>IFERROR(VLOOKUP(Table_socioeca8.sandag.org_abm2_spd[[#This Row],[hwycov_id]],[1]hwy_speed!$B$2:$G$1648,4,FALSE),0)</f>
        <v>58</v>
      </c>
      <c r="J445">
        <f>IFERROR(VLOOKUP(Table_socioeca8.sandag.org_abm2_spd[[#This Row],[hwycov_id]],[1]hwy_speed!$B$2:$G$1648,5,FALSE),0)</f>
        <v>58</v>
      </c>
      <c r="K445">
        <f>IFERROR(VLOOKUP(Table_socioeca8.sandag.org_abm2_spd[[#This Row],[hwycov_id]],[1]hwy_speed!$B$2:$G$1648,6,FALSE),0)</f>
        <v>58</v>
      </c>
      <c r="M445">
        <f>Table_socioeca8.sandag.org_abm2_spd[[#This Row],[scenario_id]]</f>
        <v>376</v>
      </c>
      <c r="N445" s="7">
        <v>28948</v>
      </c>
      <c r="O445">
        <f>VLOOKUP(Table_sql2014a8.sandag.org_ws_FreewaySpeed[[#This Row],[LinkID]],Table_socioeca8.sandag.org_abm2_spd[[hwycov_id]:[speed_ev]],2,FALSE)</f>
        <v>58</v>
      </c>
      <c r="P445">
        <f>VLOOKUP(Table_sql2014a8.sandag.org_ws_FreewaySpeed[[#This Row],[LinkID]],Table_socioeca8.sandag.org_abm2_spd[[hwycov_id]:[speed_ev]],3,FALSE)</f>
        <v>58</v>
      </c>
      <c r="Q445">
        <f>VLOOKUP(Table_sql2014a8.sandag.org_ws_FreewaySpeed[[#This Row],[LinkID]],Table_socioeca8.sandag.org_abm2_spd[[hwycov_id]:[speed_ev]],4,FALSE)</f>
        <v>58</v>
      </c>
      <c r="R445">
        <f>VLOOKUP(Table_sql2014a8.sandag.org_ws_FreewaySpeed[[#This Row],[LinkID]],Table_socioeca8.sandag.org_abm2_spd[[hwycov_id]:[speed_ev]],5,FALSE)</f>
        <v>58</v>
      </c>
      <c r="S445">
        <f>VLOOKUP(Table_sql2014a8.sandag.org_ws_FreewaySpeed[[#This Row],[LinkID]],Table_socioeca8.sandag.org_abm2_spd[[hwycov_id]:[speed_ev]],6,FALSE)</f>
        <v>58</v>
      </c>
    </row>
    <row r="446" spans="5:19" x14ac:dyDescent="0.25">
      <c r="E446">
        <f t="shared" si="6"/>
        <v>376</v>
      </c>
      <c r="F446">
        <v>10003</v>
      </c>
      <c r="G446">
        <f>IFERROR(VLOOKUP(Table_socioeca8.sandag.org_abm2_spd[[#This Row],[hwycov_id]],[1]hwy_speed!$B$2:$G$1648,2,FALSE),0)</f>
        <v>58</v>
      </c>
      <c r="H446">
        <f>IFERROR(VLOOKUP(Table_socioeca8.sandag.org_abm2_spd[[#This Row],[hwycov_id]],[1]hwy_speed!$B$2:$G$1648,3,FALSE),0)</f>
        <v>58</v>
      </c>
      <c r="I446">
        <f>IFERROR(VLOOKUP(Table_socioeca8.sandag.org_abm2_spd[[#This Row],[hwycov_id]],[1]hwy_speed!$B$2:$G$1648,4,FALSE),0)</f>
        <v>58</v>
      </c>
      <c r="J446">
        <f>IFERROR(VLOOKUP(Table_socioeca8.sandag.org_abm2_spd[[#This Row],[hwycov_id]],[1]hwy_speed!$B$2:$G$1648,5,FALSE),0)</f>
        <v>58</v>
      </c>
      <c r="K446">
        <f>IFERROR(VLOOKUP(Table_socioeca8.sandag.org_abm2_spd[[#This Row],[hwycov_id]],[1]hwy_speed!$B$2:$G$1648,6,FALSE),0)</f>
        <v>58</v>
      </c>
      <c r="M446">
        <f>Table_socioeca8.sandag.org_abm2_spd[[#This Row],[scenario_id]]</f>
        <v>376</v>
      </c>
      <c r="N446" s="7">
        <v>29016</v>
      </c>
      <c r="O446">
        <f>VLOOKUP(Table_sql2014a8.sandag.org_ws_FreewaySpeed[[#This Row],[LinkID]],Table_socioeca8.sandag.org_abm2_spd[[hwycov_id]:[speed_ev]],2,FALSE)</f>
        <v>53</v>
      </c>
      <c r="P446">
        <f>VLOOKUP(Table_sql2014a8.sandag.org_ws_FreewaySpeed[[#This Row],[LinkID]],Table_socioeca8.sandag.org_abm2_spd[[hwycov_id]:[speed_ev]],3,FALSE)</f>
        <v>42</v>
      </c>
      <c r="Q446">
        <f>VLOOKUP(Table_sql2014a8.sandag.org_ws_FreewaySpeed[[#This Row],[LinkID]],Table_socioeca8.sandag.org_abm2_spd[[hwycov_id]:[speed_ev]],4,FALSE)</f>
        <v>52</v>
      </c>
      <c r="R446">
        <f>VLOOKUP(Table_sql2014a8.sandag.org_ws_FreewaySpeed[[#This Row],[LinkID]],Table_socioeca8.sandag.org_abm2_spd[[hwycov_id]:[speed_ev]],5,FALSE)</f>
        <v>53</v>
      </c>
      <c r="S446">
        <f>VLOOKUP(Table_sql2014a8.sandag.org_ws_FreewaySpeed[[#This Row],[LinkID]],Table_socioeca8.sandag.org_abm2_spd[[hwycov_id]:[speed_ev]],6,FALSE)</f>
        <v>53</v>
      </c>
    </row>
    <row r="447" spans="5:19" x14ac:dyDescent="0.25">
      <c r="E447">
        <f t="shared" si="6"/>
        <v>376</v>
      </c>
      <c r="F447">
        <v>10013</v>
      </c>
      <c r="G447">
        <f>IFERROR(VLOOKUP(Table_socioeca8.sandag.org_abm2_spd[[#This Row],[hwycov_id]],[1]hwy_speed!$B$2:$G$1648,2,FALSE),0)</f>
        <v>58</v>
      </c>
      <c r="H447">
        <f>IFERROR(VLOOKUP(Table_socioeca8.sandag.org_abm2_spd[[#This Row],[hwycov_id]],[1]hwy_speed!$B$2:$G$1648,3,FALSE),0)</f>
        <v>58</v>
      </c>
      <c r="I447">
        <f>IFERROR(VLOOKUP(Table_socioeca8.sandag.org_abm2_spd[[#This Row],[hwycov_id]],[1]hwy_speed!$B$2:$G$1648,4,FALSE),0)</f>
        <v>58</v>
      </c>
      <c r="J447">
        <f>IFERROR(VLOOKUP(Table_socioeca8.sandag.org_abm2_spd[[#This Row],[hwycov_id]],[1]hwy_speed!$B$2:$G$1648,5,FALSE),0)</f>
        <v>58</v>
      </c>
      <c r="K447">
        <f>IFERROR(VLOOKUP(Table_socioeca8.sandag.org_abm2_spd[[#This Row],[hwycov_id]],[1]hwy_speed!$B$2:$G$1648,6,FALSE),0)</f>
        <v>58</v>
      </c>
      <c r="M447">
        <f>Table_socioeca8.sandag.org_abm2_spd[[#This Row],[scenario_id]]</f>
        <v>376</v>
      </c>
      <c r="N447" s="7">
        <v>29109</v>
      </c>
      <c r="O447">
        <f>VLOOKUP(Table_sql2014a8.sandag.org_ws_FreewaySpeed[[#This Row],[LinkID]],Table_socioeca8.sandag.org_abm2_spd[[hwycov_id]:[speed_ev]],2,FALSE)</f>
        <v>56</v>
      </c>
      <c r="P447">
        <f>VLOOKUP(Table_sql2014a8.sandag.org_ws_FreewaySpeed[[#This Row],[LinkID]],Table_socioeca8.sandag.org_abm2_spd[[hwycov_id]:[speed_ev]],3,FALSE)</f>
        <v>56</v>
      </c>
      <c r="Q447">
        <f>VLOOKUP(Table_sql2014a8.sandag.org_ws_FreewaySpeed[[#This Row],[LinkID]],Table_socioeca8.sandag.org_abm2_spd[[hwycov_id]:[speed_ev]],4,FALSE)</f>
        <v>55</v>
      </c>
      <c r="R447">
        <f>VLOOKUP(Table_sql2014a8.sandag.org_ws_FreewaySpeed[[#This Row],[LinkID]],Table_socioeca8.sandag.org_abm2_spd[[hwycov_id]:[speed_ev]],5,FALSE)</f>
        <v>51</v>
      </c>
      <c r="S447">
        <f>VLOOKUP(Table_sql2014a8.sandag.org_ws_FreewaySpeed[[#This Row],[LinkID]],Table_socioeca8.sandag.org_abm2_spd[[hwycov_id]:[speed_ev]],6,FALSE)</f>
        <v>56</v>
      </c>
    </row>
    <row r="448" spans="5:19" x14ac:dyDescent="0.25">
      <c r="E448">
        <f t="shared" si="6"/>
        <v>376</v>
      </c>
      <c r="F448">
        <v>10015</v>
      </c>
      <c r="G448">
        <f>IFERROR(VLOOKUP(Table_socioeca8.sandag.org_abm2_spd[[#This Row],[hwycov_id]],[1]hwy_speed!$B$2:$G$1648,2,FALSE),0)</f>
        <v>58</v>
      </c>
      <c r="H448">
        <f>IFERROR(VLOOKUP(Table_socioeca8.sandag.org_abm2_spd[[#This Row],[hwycov_id]],[1]hwy_speed!$B$2:$G$1648,3,FALSE),0)</f>
        <v>58</v>
      </c>
      <c r="I448">
        <f>IFERROR(VLOOKUP(Table_socioeca8.sandag.org_abm2_spd[[#This Row],[hwycov_id]],[1]hwy_speed!$B$2:$G$1648,4,FALSE),0)</f>
        <v>58</v>
      </c>
      <c r="J448">
        <f>IFERROR(VLOOKUP(Table_socioeca8.sandag.org_abm2_spd[[#This Row],[hwycov_id]],[1]hwy_speed!$B$2:$G$1648,5,FALSE),0)</f>
        <v>58</v>
      </c>
      <c r="K448">
        <f>IFERROR(VLOOKUP(Table_socioeca8.sandag.org_abm2_spd[[#This Row],[hwycov_id]],[1]hwy_speed!$B$2:$G$1648,6,FALSE),0)</f>
        <v>58</v>
      </c>
      <c r="M448">
        <f>Table_socioeca8.sandag.org_abm2_spd[[#This Row],[scenario_id]]</f>
        <v>376</v>
      </c>
      <c r="N448" s="7">
        <v>29756</v>
      </c>
      <c r="O448">
        <f>VLOOKUP(Table_sql2014a8.sandag.org_ws_FreewaySpeed[[#This Row],[LinkID]],Table_socioeca8.sandag.org_abm2_spd[[hwycov_id]:[speed_ev]],2,FALSE)</f>
        <v>56</v>
      </c>
      <c r="P448">
        <f>VLOOKUP(Table_sql2014a8.sandag.org_ws_FreewaySpeed[[#This Row],[LinkID]],Table_socioeca8.sandag.org_abm2_spd[[hwycov_id]:[speed_ev]],3,FALSE)</f>
        <v>37</v>
      </c>
      <c r="Q448">
        <f>VLOOKUP(Table_sql2014a8.sandag.org_ws_FreewaySpeed[[#This Row],[LinkID]],Table_socioeca8.sandag.org_abm2_spd[[hwycov_id]:[speed_ev]],4,FALSE)</f>
        <v>53</v>
      </c>
      <c r="R448">
        <f>VLOOKUP(Table_sql2014a8.sandag.org_ws_FreewaySpeed[[#This Row],[LinkID]],Table_socioeca8.sandag.org_abm2_spd[[hwycov_id]:[speed_ev]],5,FALSE)</f>
        <v>54</v>
      </c>
      <c r="S448">
        <f>VLOOKUP(Table_sql2014a8.sandag.org_ws_FreewaySpeed[[#This Row],[LinkID]],Table_socioeca8.sandag.org_abm2_spd[[hwycov_id]:[speed_ev]],6,FALSE)</f>
        <v>56</v>
      </c>
    </row>
    <row r="449" spans="5:19" x14ac:dyDescent="0.25">
      <c r="E449">
        <f t="shared" si="6"/>
        <v>376</v>
      </c>
      <c r="F449">
        <v>10016</v>
      </c>
      <c r="G449">
        <f>IFERROR(VLOOKUP(Table_socioeca8.sandag.org_abm2_spd[[#This Row],[hwycov_id]],[1]hwy_speed!$B$2:$G$1648,2,FALSE),0)</f>
        <v>58</v>
      </c>
      <c r="H449">
        <f>IFERROR(VLOOKUP(Table_socioeca8.sandag.org_abm2_spd[[#This Row],[hwycov_id]],[1]hwy_speed!$B$2:$G$1648,3,FALSE),0)</f>
        <v>58</v>
      </c>
      <c r="I449">
        <f>IFERROR(VLOOKUP(Table_socioeca8.sandag.org_abm2_spd[[#This Row],[hwycov_id]],[1]hwy_speed!$B$2:$G$1648,4,FALSE),0)</f>
        <v>58</v>
      </c>
      <c r="J449">
        <f>IFERROR(VLOOKUP(Table_socioeca8.sandag.org_abm2_spd[[#This Row],[hwycov_id]],[1]hwy_speed!$B$2:$G$1648,5,FALSE),0)</f>
        <v>58</v>
      </c>
      <c r="K449">
        <f>IFERROR(VLOOKUP(Table_socioeca8.sandag.org_abm2_spd[[#This Row],[hwycov_id]],[1]hwy_speed!$B$2:$G$1648,6,FALSE),0)</f>
        <v>58</v>
      </c>
      <c r="M449">
        <f>Table_socioeca8.sandag.org_abm2_spd[[#This Row],[scenario_id]]</f>
        <v>376</v>
      </c>
      <c r="N449" s="7">
        <v>29816</v>
      </c>
      <c r="O449">
        <f>VLOOKUP(Table_sql2014a8.sandag.org_ws_FreewaySpeed[[#This Row],[LinkID]],Table_socioeca8.sandag.org_abm2_spd[[hwycov_id]:[speed_ev]],2,FALSE)</f>
        <v>58</v>
      </c>
      <c r="P449">
        <f>VLOOKUP(Table_sql2014a8.sandag.org_ws_FreewaySpeed[[#This Row],[LinkID]],Table_socioeca8.sandag.org_abm2_spd[[hwycov_id]:[speed_ev]],3,FALSE)</f>
        <v>50</v>
      </c>
      <c r="Q449">
        <f>VLOOKUP(Table_sql2014a8.sandag.org_ws_FreewaySpeed[[#This Row],[LinkID]],Table_socioeca8.sandag.org_abm2_spd[[hwycov_id]:[speed_ev]],4,FALSE)</f>
        <v>48</v>
      </c>
      <c r="R449">
        <f>VLOOKUP(Table_sql2014a8.sandag.org_ws_FreewaySpeed[[#This Row],[LinkID]],Table_socioeca8.sandag.org_abm2_spd[[hwycov_id]:[speed_ev]],5,FALSE)</f>
        <v>30</v>
      </c>
      <c r="S449">
        <f>VLOOKUP(Table_sql2014a8.sandag.org_ws_FreewaySpeed[[#This Row],[LinkID]],Table_socioeca8.sandag.org_abm2_spd[[hwycov_id]:[speed_ev]],6,FALSE)</f>
        <v>58</v>
      </c>
    </row>
    <row r="450" spans="5:19" x14ac:dyDescent="0.25">
      <c r="E450">
        <f t="shared" si="6"/>
        <v>376</v>
      </c>
      <c r="F450">
        <v>10044</v>
      </c>
      <c r="G450">
        <f>IFERROR(VLOOKUP(Table_socioeca8.sandag.org_abm2_spd[[#This Row],[hwycov_id]],[1]hwy_speed!$B$2:$G$1648,2,FALSE),0)</f>
        <v>58</v>
      </c>
      <c r="H450">
        <f>IFERROR(VLOOKUP(Table_socioeca8.sandag.org_abm2_spd[[#This Row],[hwycov_id]],[1]hwy_speed!$B$2:$G$1648,3,FALSE),0)</f>
        <v>58</v>
      </c>
      <c r="I450">
        <f>IFERROR(VLOOKUP(Table_socioeca8.sandag.org_abm2_spd[[#This Row],[hwycov_id]],[1]hwy_speed!$B$2:$G$1648,4,FALSE),0)</f>
        <v>58</v>
      </c>
      <c r="J450">
        <f>IFERROR(VLOOKUP(Table_socioeca8.sandag.org_abm2_spd[[#This Row],[hwycov_id]],[1]hwy_speed!$B$2:$G$1648,5,FALSE),0)</f>
        <v>58</v>
      </c>
      <c r="K450">
        <f>IFERROR(VLOOKUP(Table_socioeca8.sandag.org_abm2_spd[[#This Row],[hwycov_id]],[1]hwy_speed!$B$2:$G$1648,6,FALSE),0)</f>
        <v>58</v>
      </c>
      <c r="M450">
        <f>Table_socioeca8.sandag.org_abm2_spd[[#This Row],[scenario_id]]</f>
        <v>376</v>
      </c>
      <c r="N450" s="7">
        <v>30080</v>
      </c>
      <c r="O450">
        <f>VLOOKUP(Table_sql2014a8.sandag.org_ws_FreewaySpeed[[#This Row],[LinkID]],Table_socioeca8.sandag.org_abm2_spd[[hwycov_id]:[speed_ev]],2,FALSE)</f>
        <v>58</v>
      </c>
      <c r="P450">
        <f>VLOOKUP(Table_sql2014a8.sandag.org_ws_FreewaySpeed[[#This Row],[LinkID]],Table_socioeca8.sandag.org_abm2_spd[[hwycov_id]:[speed_ev]],3,FALSE)</f>
        <v>40</v>
      </c>
      <c r="Q450">
        <f>VLOOKUP(Table_sql2014a8.sandag.org_ws_FreewaySpeed[[#This Row],[LinkID]],Table_socioeca8.sandag.org_abm2_spd[[hwycov_id]:[speed_ev]],4,FALSE)</f>
        <v>42</v>
      </c>
      <c r="R450">
        <f>VLOOKUP(Table_sql2014a8.sandag.org_ws_FreewaySpeed[[#This Row],[LinkID]],Table_socioeca8.sandag.org_abm2_spd[[hwycov_id]:[speed_ev]],5,FALSE)</f>
        <v>40</v>
      </c>
      <c r="S450">
        <f>VLOOKUP(Table_sql2014a8.sandag.org_ws_FreewaySpeed[[#This Row],[LinkID]],Table_socioeca8.sandag.org_abm2_spd[[hwycov_id]:[speed_ev]],6,FALSE)</f>
        <v>58</v>
      </c>
    </row>
    <row r="451" spans="5:19" x14ac:dyDescent="0.25">
      <c r="E451">
        <f t="shared" si="6"/>
        <v>376</v>
      </c>
      <c r="F451">
        <v>10056</v>
      </c>
      <c r="G451">
        <f>IFERROR(VLOOKUP(Table_socioeca8.sandag.org_abm2_spd[[#This Row],[hwycov_id]],[1]hwy_speed!$B$2:$G$1648,2,FALSE),0)</f>
        <v>48</v>
      </c>
      <c r="H451">
        <f>IFERROR(VLOOKUP(Table_socioeca8.sandag.org_abm2_spd[[#This Row],[hwycov_id]],[1]hwy_speed!$B$2:$G$1648,3,FALSE),0)</f>
        <v>48</v>
      </c>
      <c r="I451">
        <f>IFERROR(VLOOKUP(Table_socioeca8.sandag.org_abm2_spd[[#This Row],[hwycov_id]],[1]hwy_speed!$B$2:$G$1648,4,FALSE),0)</f>
        <v>48</v>
      </c>
      <c r="J451">
        <f>IFERROR(VLOOKUP(Table_socioeca8.sandag.org_abm2_spd[[#This Row],[hwycov_id]],[1]hwy_speed!$B$2:$G$1648,5,FALSE),0)</f>
        <v>48</v>
      </c>
      <c r="K451">
        <f>IFERROR(VLOOKUP(Table_socioeca8.sandag.org_abm2_spd[[#This Row],[hwycov_id]],[1]hwy_speed!$B$2:$G$1648,6,FALSE),0)</f>
        <v>48</v>
      </c>
      <c r="M451">
        <f>Table_socioeca8.sandag.org_abm2_spd[[#This Row],[scenario_id]]</f>
        <v>376</v>
      </c>
      <c r="N451" s="7">
        <v>30706</v>
      </c>
      <c r="O451">
        <f>VLOOKUP(Table_sql2014a8.sandag.org_ws_FreewaySpeed[[#This Row],[LinkID]],Table_socioeca8.sandag.org_abm2_spd[[hwycov_id]:[speed_ev]],2,FALSE)</f>
        <v>61</v>
      </c>
      <c r="P451">
        <f>VLOOKUP(Table_sql2014a8.sandag.org_ws_FreewaySpeed[[#This Row],[LinkID]],Table_socioeca8.sandag.org_abm2_spd[[hwycov_id]:[speed_ev]],3,FALSE)</f>
        <v>52</v>
      </c>
      <c r="Q451">
        <f>VLOOKUP(Table_sql2014a8.sandag.org_ws_FreewaySpeed[[#This Row],[LinkID]],Table_socioeca8.sandag.org_abm2_spd[[hwycov_id]:[speed_ev]],4,FALSE)</f>
        <v>60</v>
      </c>
      <c r="R451">
        <f>VLOOKUP(Table_sql2014a8.sandag.org_ws_FreewaySpeed[[#This Row],[LinkID]],Table_socioeca8.sandag.org_abm2_spd[[hwycov_id]:[speed_ev]],5,FALSE)</f>
        <v>56</v>
      </c>
      <c r="S451">
        <f>VLOOKUP(Table_sql2014a8.sandag.org_ws_FreewaySpeed[[#This Row],[LinkID]],Table_socioeca8.sandag.org_abm2_spd[[hwycov_id]:[speed_ev]],6,FALSE)</f>
        <v>61</v>
      </c>
    </row>
    <row r="452" spans="5:19" x14ac:dyDescent="0.25">
      <c r="E452">
        <f t="shared" ref="E452:E515" si="7">E451</f>
        <v>376</v>
      </c>
      <c r="F452">
        <v>10057</v>
      </c>
      <c r="G452">
        <f>IFERROR(VLOOKUP(Table_socioeca8.sandag.org_abm2_spd[[#This Row],[hwycov_id]],[1]hwy_speed!$B$2:$G$1648,2,FALSE),0)</f>
        <v>49</v>
      </c>
      <c r="H452">
        <f>IFERROR(VLOOKUP(Table_socioeca8.sandag.org_abm2_spd[[#This Row],[hwycov_id]],[1]hwy_speed!$B$2:$G$1648,3,FALSE),0)</f>
        <v>48</v>
      </c>
      <c r="I452">
        <f>IFERROR(VLOOKUP(Table_socioeca8.sandag.org_abm2_spd[[#This Row],[hwycov_id]],[1]hwy_speed!$B$2:$G$1648,4,FALSE),0)</f>
        <v>48</v>
      </c>
      <c r="J452">
        <f>IFERROR(VLOOKUP(Table_socioeca8.sandag.org_abm2_spd[[#This Row],[hwycov_id]],[1]hwy_speed!$B$2:$G$1648,5,FALSE),0)</f>
        <v>49</v>
      </c>
      <c r="K452">
        <f>IFERROR(VLOOKUP(Table_socioeca8.sandag.org_abm2_spd[[#This Row],[hwycov_id]],[1]hwy_speed!$B$2:$G$1648,6,FALSE),0)</f>
        <v>49</v>
      </c>
      <c r="M452">
        <f>Table_socioeca8.sandag.org_abm2_spd[[#This Row],[scenario_id]]</f>
        <v>376</v>
      </c>
      <c r="N452" s="7">
        <v>30791</v>
      </c>
      <c r="O452">
        <f>VLOOKUP(Table_sql2014a8.sandag.org_ws_FreewaySpeed[[#This Row],[LinkID]],Table_socioeca8.sandag.org_abm2_spd[[hwycov_id]:[speed_ev]],2,FALSE)</f>
        <v>58</v>
      </c>
      <c r="P452">
        <f>VLOOKUP(Table_sql2014a8.sandag.org_ws_FreewaySpeed[[#This Row],[LinkID]],Table_socioeca8.sandag.org_abm2_spd[[hwycov_id]:[speed_ev]],3,FALSE)</f>
        <v>43</v>
      </c>
      <c r="Q452">
        <f>VLOOKUP(Table_sql2014a8.sandag.org_ws_FreewaySpeed[[#This Row],[LinkID]],Table_socioeca8.sandag.org_abm2_spd[[hwycov_id]:[speed_ev]],4,FALSE)</f>
        <v>50</v>
      </c>
      <c r="R452">
        <f>VLOOKUP(Table_sql2014a8.sandag.org_ws_FreewaySpeed[[#This Row],[LinkID]],Table_socioeca8.sandag.org_abm2_spd[[hwycov_id]:[speed_ev]],5,FALSE)</f>
        <v>50</v>
      </c>
      <c r="S452">
        <f>VLOOKUP(Table_sql2014a8.sandag.org_ws_FreewaySpeed[[#This Row],[LinkID]],Table_socioeca8.sandag.org_abm2_spd[[hwycov_id]:[speed_ev]],6,FALSE)</f>
        <v>58</v>
      </c>
    </row>
    <row r="453" spans="5:19" x14ac:dyDescent="0.25">
      <c r="E453">
        <f t="shared" si="7"/>
        <v>376</v>
      </c>
      <c r="F453">
        <v>10067</v>
      </c>
      <c r="G453">
        <f>IFERROR(VLOOKUP(Table_socioeca8.sandag.org_abm2_spd[[#This Row],[hwycov_id]],[1]hwy_speed!$B$2:$G$1648,2,FALSE),0)</f>
        <v>58</v>
      </c>
      <c r="H453">
        <f>IFERROR(VLOOKUP(Table_socioeca8.sandag.org_abm2_spd[[#This Row],[hwycov_id]],[1]hwy_speed!$B$2:$G$1648,3,FALSE),0)</f>
        <v>58</v>
      </c>
      <c r="I453">
        <f>IFERROR(VLOOKUP(Table_socioeca8.sandag.org_abm2_spd[[#This Row],[hwycov_id]],[1]hwy_speed!$B$2:$G$1648,4,FALSE),0)</f>
        <v>58</v>
      </c>
      <c r="J453">
        <f>IFERROR(VLOOKUP(Table_socioeca8.sandag.org_abm2_spd[[#This Row],[hwycov_id]],[1]hwy_speed!$B$2:$G$1648,5,FALSE),0)</f>
        <v>58</v>
      </c>
      <c r="K453">
        <f>IFERROR(VLOOKUP(Table_socioeca8.sandag.org_abm2_spd[[#This Row],[hwycov_id]],[1]hwy_speed!$B$2:$G$1648,6,FALSE),0)</f>
        <v>58</v>
      </c>
      <c r="M453">
        <f>Table_socioeca8.sandag.org_abm2_spd[[#This Row],[scenario_id]]</f>
        <v>376</v>
      </c>
      <c r="N453" s="7">
        <v>30815</v>
      </c>
      <c r="O453">
        <f>VLOOKUP(Table_sql2014a8.sandag.org_ws_FreewaySpeed[[#This Row],[LinkID]],Table_socioeca8.sandag.org_abm2_spd[[hwycov_id]:[speed_ev]],2,FALSE)</f>
        <v>62</v>
      </c>
      <c r="P453">
        <f>VLOOKUP(Table_sql2014a8.sandag.org_ws_FreewaySpeed[[#This Row],[LinkID]],Table_socioeca8.sandag.org_abm2_spd[[hwycov_id]:[speed_ev]],3,FALSE)</f>
        <v>42</v>
      </c>
      <c r="Q453">
        <f>VLOOKUP(Table_sql2014a8.sandag.org_ws_FreewaySpeed[[#This Row],[LinkID]],Table_socioeca8.sandag.org_abm2_spd[[hwycov_id]:[speed_ev]],4,FALSE)</f>
        <v>55</v>
      </c>
      <c r="R453">
        <f>VLOOKUP(Table_sql2014a8.sandag.org_ws_FreewaySpeed[[#This Row],[LinkID]],Table_socioeca8.sandag.org_abm2_spd[[hwycov_id]:[speed_ev]],5,FALSE)</f>
        <v>49</v>
      </c>
      <c r="S453">
        <f>VLOOKUP(Table_sql2014a8.sandag.org_ws_FreewaySpeed[[#This Row],[LinkID]],Table_socioeca8.sandag.org_abm2_spd[[hwycov_id]:[speed_ev]],6,FALSE)</f>
        <v>62</v>
      </c>
    </row>
    <row r="454" spans="5:19" x14ac:dyDescent="0.25">
      <c r="E454">
        <f t="shared" si="7"/>
        <v>376</v>
      </c>
      <c r="F454">
        <v>10158</v>
      </c>
      <c r="G454">
        <f>IFERROR(VLOOKUP(Table_socioeca8.sandag.org_abm2_spd[[#This Row],[hwycov_id]],[1]hwy_speed!$B$2:$G$1648,2,FALSE),0)</f>
        <v>57</v>
      </c>
      <c r="H454">
        <f>IFERROR(VLOOKUP(Table_socioeca8.sandag.org_abm2_spd[[#This Row],[hwycov_id]],[1]hwy_speed!$B$2:$G$1648,3,FALSE),0)</f>
        <v>45</v>
      </c>
      <c r="I454">
        <f>IFERROR(VLOOKUP(Table_socioeca8.sandag.org_abm2_spd[[#This Row],[hwycov_id]],[1]hwy_speed!$B$2:$G$1648,4,FALSE),0)</f>
        <v>49</v>
      </c>
      <c r="J454">
        <f>IFERROR(VLOOKUP(Table_socioeca8.sandag.org_abm2_spd[[#This Row],[hwycov_id]],[1]hwy_speed!$B$2:$G$1648,5,FALSE),0)</f>
        <v>46</v>
      </c>
      <c r="K454">
        <f>IFERROR(VLOOKUP(Table_socioeca8.sandag.org_abm2_spd[[#This Row],[hwycov_id]],[1]hwy_speed!$B$2:$G$1648,6,FALSE),0)</f>
        <v>57</v>
      </c>
      <c r="M454">
        <f>Table_socioeca8.sandag.org_abm2_spd[[#This Row],[scenario_id]]</f>
        <v>376</v>
      </c>
      <c r="N454" s="7">
        <v>30816</v>
      </c>
      <c r="O454">
        <f>VLOOKUP(Table_sql2014a8.sandag.org_ws_FreewaySpeed[[#This Row],[LinkID]],Table_socioeca8.sandag.org_abm2_spd[[hwycov_id]:[speed_ev]],2,FALSE)</f>
        <v>62</v>
      </c>
      <c r="P454">
        <f>VLOOKUP(Table_sql2014a8.sandag.org_ws_FreewaySpeed[[#This Row],[LinkID]],Table_socioeca8.sandag.org_abm2_spd[[hwycov_id]:[speed_ev]],3,FALSE)</f>
        <v>48</v>
      </c>
      <c r="Q454">
        <f>VLOOKUP(Table_sql2014a8.sandag.org_ws_FreewaySpeed[[#This Row],[LinkID]],Table_socioeca8.sandag.org_abm2_spd[[hwycov_id]:[speed_ev]],4,FALSE)</f>
        <v>59</v>
      </c>
      <c r="R454">
        <f>VLOOKUP(Table_sql2014a8.sandag.org_ws_FreewaySpeed[[#This Row],[LinkID]],Table_socioeca8.sandag.org_abm2_spd[[hwycov_id]:[speed_ev]],5,FALSE)</f>
        <v>51</v>
      </c>
      <c r="S454">
        <f>VLOOKUP(Table_sql2014a8.sandag.org_ws_FreewaySpeed[[#This Row],[LinkID]],Table_socioeca8.sandag.org_abm2_spd[[hwycov_id]:[speed_ev]],6,FALSE)</f>
        <v>62</v>
      </c>
    </row>
    <row r="455" spans="5:19" x14ac:dyDescent="0.25">
      <c r="E455">
        <f t="shared" si="7"/>
        <v>376</v>
      </c>
      <c r="F455">
        <v>10159</v>
      </c>
      <c r="G455">
        <f>IFERROR(VLOOKUP(Table_socioeca8.sandag.org_abm2_spd[[#This Row],[hwycov_id]],[1]hwy_speed!$B$2:$G$1648,2,FALSE),0)</f>
        <v>56</v>
      </c>
      <c r="H455">
        <f>IFERROR(VLOOKUP(Table_socioeca8.sandag.org_abm2_spd[[#This Row],[hwycov_id]],[1]hwy_speed!$B$2:$G$1648,3,FALSE),0)</f>
        <v>56</v>
      </c>
      <c r="I455">
        <f>IFERROR(VLOOKUP(Table_socioeca8.sandag.org_abm2_spd[[#This Row],[hwycov_id]],[1]hwy_speed!$B$2:$G$1648,4,FALSE),0)</f>
        <v>56</v>
      </c>
      <c r="J455">
        <f>IFERROR(VLOOKUP(Table_socioeca8.sandag.org_abm2_spd[[#This Row],[hwycov_id]],[1]hwy_speed!$B$2:$G$1648,5,FALSE),0)</f>
        <v>56</v>
      </c>
      <c r="K455">
        <f>IFERROR(VLOOKUP(Table_socioeca8.sandag.org_abm2_spd[[#This Row],[hwycov_id]],[1]hwy_speed!$B$2:$G$1648,6,FALSE),0)</f>
        <v>56</v>
      </c>
      <c r="M455">
        <f>Table_socioeca8.sandag.org_abm2_spd[[#This Row],[scenario_id]]</f>
        <v>376</v>
      </c>
      <c r="N455" s="7">
        <v>30862</v>
      </c>
      <c r="O455">
        <f>VLOOKUP(Table_sql2014a8.sandag.org_ws_FreewaySpeed[[#This Row],[LinkID]],Table_socioeca8.sandag.org_abm2_spd[[hwycov_id]:[speed_ev]],2,FALSE)</f>
        <v>57</v>
      </c>
      <c r="P455">
        <f>VLOOKUP(Table_sql2014a8.sandag.org_ws_FreewaySpeed[[#This Row],[LinkID]],Table_socioeca8.sandag.org_abm2_spd[[hwycov_id]:[speed_ev]],3,FALSE)</f>
        <v>23</v>
      </c>
      <c r="Q455">
        <f>VLOOKUP(Table_sql2014a8.sandag.org_ws_FreewaySpeed[[#This Row],[LinkID]],Table_socioeca8.sandag.org_abm2_spd[[hwycov_id]:[speed_ev]],4,FALSE)</f>
        <v>48</v>
      </c>
      <c r="R455">
        <f>VLOOKUP(Table_sql2014a8.sandag.org_ws_FreewaySpeed[[#This Row],[LinkID]],Table_socioeca8.sandag.org_abm2_spd[[hwycov_id]:[speed_ev]],5,FALSE)</f>
        <v>53</v>
      </c>
      <c r="S455">
        <f>VLOOKUP(Table_sql2014a8.sandag.org_ws_FreewaySpeed[[#This Row],[LinkID]],Table_socioeca8.sandag.org_abm2_spd[[hwycov_id]:[speed_ev]],6,FALSE)</f>
        <v>57</v>
      </c>
    </row>
    <row r="456" spans="5:19" x14ac:dyDescent="0.25">
      <c r="E456">
        <f t="shared" si="7"/>
        <v>376</v>
      </c>
      <c r="F456">
        <v>10177</v>
      </c>
      <c r="G456">
        <f>IFERROR(VLOOKUP(Table_socioeca8.sandag.org_abm2_spd[[#This Row],[hwycov_id]],[1]hwy_speed!$B$2:$G$1648,2,FALSE),0)</f>
        <v>62</v>
      </c>
      <c r="H456">
        <f>IFERROR(VLOOKUP(Table_socioeca8.sandag.org_abm2_spd[[#This Row],[hwycov_id]],[1]hwy_speed!$B$2:$G$1648,3,FALSE),0)</f>
        <v>56</v>
      </c>
      <c r="I456">
        <f>IFERROR(VLOOKUP(Table_socioeca8.sandag.org_abm2_spd[[#This Row],[hwycov_id]],[1]hwy_speed!$B$2:$G$1648,4,FALSE),0)</f>
        <v>61</v>
      </c>
      <c r="J456">
        <f>IFERROR(VLOOKUP(Table_socioeca8.sandag.org_abm2_spd[[#This Row],[hwycov_id]],[1]hwy_speed!$B$2:$G$1648,5,FALSE),0)</f>
        <v>58</v>
      </c>
      <c r="K456">
        <f>IFERROR(VLOOKUP(Table_socioeca8.sandag.org_abm2_spd[[#This Row],[hwycov_id]],[1]hwy_speed!$B$2:$G$1648,6,FALSE),0)</f>
        <v>62</v>
      </c>
      <c r="M456">
        <f>Table_socioeca8.sandag.org_abm2_spd[[#This Row],[scenario_id]]</f>
        <v>376</v>
      </c>
      <c r="N456" s="7">
        <v>30863</v>
      </c>
      <c r="O456">
        <f>VLOOKUP(Table_sql2014a8.sandag.org_ws_FreewaySpeed[[#This Row],[LinkID]],Table_socioeca8.sandag.org_abm2_spd[[hwycov_id]:[speed_ev]],2,FALSE)</f>
        <v>56</v>
      </c>
      <c r="P456">
        <f>VLOOKUP(Table_sql2014a8.sandag.org_ws_FreewaySpeed[[#This Row],[LinkID]],Table_socioeca8.sandag.org_abm2_spd[[hwycov_id]:[speed_ev]],3,FALSE)</f>
        <v>14</v>
      </c>
      <c r="Q456">
        <f>VLOOKUP(Table_sql2014a8.sandag.org_ws_FreewaySpeed[[#This Row],[LinkID]],Table_socioeca8.sandag.org_abm2_spd[[hwycov_id]:[speed_ev]],4,FALSE)</f>
        <v>42</v>
      </c>
      <c r="R456">
        <f>VLOOKUP(Table_sql2014a8.sandag.org_ws_FreewaySpeed[[#This Row],[LinkID]],Table_socioeca8.sandag.org_abm2_spd[[hwycov_id]:[speed_ev]],5,FALSE)</f>
        <v>47</v>
      </c>
      <c r="S456">
        <f>VLOOKUP(Table_sql2014a8.sandag.org_ws_FreewaySpeed[[#This Row],[LinkID]],Table_socioeca8.sandag.org_abm2_spd[[hwycov_id]:[speed_ev]],6,FALSE)</f>
        <v>56</v>
      </c>
    </row>
    <row r="457" spans="5:19" x14ac:dyDescent="0.25">
      <c r="E457">
        <f t="shared" si="7"/>
        <v>376</v>
      </c>
      <c r="F457">
        <v>10238</v>
      </c>
      <c r="G457">
        <f>IFERROR(VLOOKUP(Table_socioeca8.sandag.org_abm2_spd[[#This Row],[hwycov_id]],[1]hwy_speed!$B$2:$G$1648,2,FALSE),0)</f>
        <v>57</v>
      </c>
      <c r="H457">
        <f>IFERROR(VLOOKUP(Table_socioeca8.sandag.org_abm2_spd[[#This Row],[hwycov_id]],[1]hwy_speed!$B$2:$G$1648,3,FALSE),0)</f>
        <v>57</v>
      </c>
      <c r="I457">
        <f>IFERROR(VLOOKUP(Table_socioeca8.sandag.org_abm2_spd[[#This Row],[hwycov_id]],[1]hwy_speed!$B$2:$G$1648,4,FALSE),0)</f>
        <v>57</v>
      </c>
      <c r="J457">
        <f>IFERROR(VLOOKUP(Table_socioeca8.sandag.org_abm2_spd[[#This Row],[hwycov_id]],[1]hwy_speed!$B$2:$G$1648,5,FALSE),0)</f>
        <v>57</v>
      </c>
      <c r="K457">
        <f>IFERROR(VLOOKUP(Table_socioeca8.sandag.org_abm2_spd[[#This Row],[hwycov_id]],[1]hwy_speed!$B$2:$G$1648,6,FALSE),0)</f>
        <v>57</v>
      </c>
      <c r="M457">
        <f>Table_socioeca8.sandag.org_abm2_spd[[#This Row],[scenario_id]]</f>
        <v>376</v>
      </c>
      <c r="N457" s="7">
        <v>30865</v>
      </c>
      <c r="O457">
        <f>VLOOKUP(Table_sql2014a8.sandag.org_ws_FreewaySpeed[[#This Row],[LinkID]],Table_socioeca8.sandag.org_abm2_spd[[hwycov_id]:[speed_ev]],2,FALSE)</f>
        <v>57</v>
      </c>
      <c r="P457">
        <f>VLOOKUP(Table_sql2014a8.sandag.org_ws_FreewaySpeed[[#This Row],[LinkID]],Table_socioeca8.sandag.org_abm2_spd[[hwycov_id]:[speed_ev]],3,FALSE)</f>
        <v>56</v>
      </c>
      <c r="Q457">
        <f>VLOOKUP(Table_sql2014a8.sandag.org_ws_FreewaySpeed[[#This Row],[LinkID]],Table_socioeca8.sandag.org_abm2_spd[[hwycov_id]:[speed_ev]],4,FALSE)</f>
        <v>56</v>
      </c>
      <c r="R457">
        <f>VLOOKUP(Table_sql2014a8.sandag.org_ws_FreewaySpeed[[#This Row],[LinkID]],Table_socioeca8.sandag.org_abm2_spd[[hwycov_id]:[speed_ev]],5,FALSE)</f>
        <v>44</v>
      </c>
      <c r="S457">
        <f>VLOOKUP(Table_sql2014a8.sandag.org_ws_FreewaySpeed[[#This Row],[LinkID]],Table_socioeca8.sandag.org_abm2_spd[[hwycov_id]:[speed_ev]],6,FALSE)</f>
        <v>57</v>
      </c>
    </row>
    <row r="458" spans="5:19" x14ac:dyDescent="0.25">
      <c r="E458">
        <f t="shared" si="7"/>
        <v>376</v>
      </c>
      <c r="F458">
        <v>10241</v>
      </c>
      <c r="G458">
        <f>IFERROR(VLOOKUP(Table_socioeca8.sandag.org_abm2_spd[[#This Row],[hwycov_id]],[1]hwy_speed!$B$2:$G$1648,2,FALSE),0)</f>
        <v>57</v>
      </c>
      <c r="H458">
        <f>IFERROR(VLOOKUP(Table_socioeca8.sandag.org_abm2_spd[[#This Row],[hwycov_id]],[1]hwy_speed!$B$2:$G$1648,3,FALSE),0)</f>
        <v>57</v>
      </c>
      <c r="I458">
        <f>IFERROR(VLOOKUP(Table_socioeca8.sandag.org_abm2_spd[[#This Row],[hwycov_id]],[1]hwy_speed!$B$2:$G$1648,4,FALSE),0)</f>
        <v>57</v>
      </c>
      <c r="J458">
        <f>IFERROR(VLOOKUP(Table_socioeca8.sandag.org_abm2_spd[[#This Row],[hwycov_id]],[1]hwy_speed!$B$2:$G$1648,5,FALSE),0)</f>
        <v>57</v>
      </c>
      <c r="K458">
        <f>IFERROR(VLOOKUP(Table_socioeca8.sandag.org_abm2_spd[[#This Row],[hwycov_id]],[1]hwy_speed!$B$2:$G$1648,6,FALSE),0)</f>
        <v>57</v>
      </c>
      <c r="M458">
        <f>Table_socioeca8.sandag.org_abm2_spd[[#This Row],[scenario_id]]</f>
        <v>376</v>
      </c>
      <c r="N458" s="7">
        <v>31183</v>
      </c>
      <c r="O458">
        <f>VLOOKUP(Table_sql2014a8.sandag.org_ws_FreewaySpeed[[#This Row],[LinkID]],Table_socioeca8.sandag.org_abm2_spd[[hwycov_id]:[speed_ev]],2,FALSE)</f>
        <v>53</v>
      </c>
      <c r="P458">
        <f>VLOOKUP(Table_sql2014a8.sandag.org_ws_FreewaySpeed[[#This Row],[LinkID]],Table_socioeca8.sandag.org_abm2_spd[[hwycov_id]:[speed_ev]],3,FALSE)</f>
        <v>45</v>
      </c>
      <c r="Q458">
        <f>VLOOKUP(Table_sql2014a8.sandag.org_ws_FreewaySpeed[[#This Row],[LinkID]],Table_socioeca8.sandag.org_abm2_spd[[hwycov_id]:[speed_ev]],4,FALSE)</f>
        <v>50</v>
      </c>
      <c r="R458">
        <f>VLOOKUP(Table_sql2014a8.sandag.org_ws_FreewaySpeed[[#This Row],[LinkID]],Table_socioeca8.sandag.org_abm2_spd[[hwycov_id]:[speed_ev]],5,FALSE)</f>
        <v>44</v>
      </c>
      <c r="S458">
        <f>VLOOKUP(Table_sql2014a8.sandag.org_ws_FreewaySpeed[[#This Row],[LinkID]],Table_socioeca8.sandag.org_abm2_spd[[hwycov_id]:[speed_ev]],6,FALSE)</f>
        <v>53</v>
      </c>
    </row>
    <row r="459" spans="5:19" x14ac:dyDescent="0.25">
      <c r="E459">
        <f t="shared" si="7"/>
        <v>376</v>
      </c>
      <c r="F459">
        <v>10243</v>
      </c>
      <c r="G459">
        <f>IFERROR(VLOOKUP(Table_socioeca8.sandag.org_abm2_spd[[#This Row],[hwycov_id]],[1]hwy_speed!$B$2:$G$1648,2,FALSE),0)</f>
        <v>57</v>
      </c>
      <c r="H459">
        <f>IFERROR(VLOOKUP(Table_socioeca8.sandag.org_abm2_spd[[#This Row],[hwycov_id]],[1]hwy_speed!$B$2:$G$1648,3,FALSE),0)</f>
        <v>57</v>
      </c>
      <c r="I459">
        <f>IFERROR(VLOOKUP(Table_socioeca8.sandag.org_abm2_spd[[#This Row],[hwycov_id]],[1]hwy_speed!$B$2:$G$1648,4,FALSE),0)</f>
        <v>57</v>
      </c>
      <c r="J459">
        <f>IFERROR(VLOOKUP(Table_socioeca8.sandag.org_abm2_spd[[#This Row],[hwycov_id]],[1]hwy_speed!$B$2:$G$1648,5,FALSE),0)</f>
        <v>57</v>
      </c>
      <c r="K459">
        <f>IFERROR(VLOOKUP(Table_socioeca8.sandag.org_abm2_spd[[#This Row],[hwycov_id]],[1]hwy_speed!$B$2:$G$1648,6,FALSE),0)</f>
        <v>57</v>
      </c>
      <c r="M459">
        <f>Table_socioeca8.sandag.org_abm2_spd[[#This Row],[scenario_id]]</f>
        <v>376</v>
      </c>
      <c r="N459" s="7">
        <v>31184</v>
      </c>
      <c r="O459">
        <f>VLOOKUP(Table_sql2014a8.sandag.org_ws_FreewaySpeed[[#This Row],[LinkID]],Table_socioeca8.sandag.org_abm2_spd[[hwycov_id]:[speed_ev]],2,FALSE)</f>
        <v>53</v>
      </c>
      <c r="P459">
        <f>VLOOKUP(Table_sql2014a8.sandag.org_ws_FreewaySpeed[[#This Row],[LinkID]],Table_socioeca8.sandag.org_abm2_spd[[hwycov_id]:[speed_ev]],3,FALSE)</f>
        <v>47</v>
      </c>
      <c r="Q459">
        <f>VLOOKUP(Table_sql2014a8.sandag.org_ws_FreewaySpeed[[#This Row],[LinkID]],Table_socioeca8.sandag.org_abm2_spd[[hwycov_id]:[speed_ev]],4,FALSE)</f>
        <v>51</v>
      </c>
      <c r="R459">
        <f>VLOOKUP(Table_sql2014a8.sandag.org_ws_FreewaySpeed[[#This Row],[LinkID]],Table_socioeca8.sandag.org_abm2_spd[[hwycov_id]:[speed_ev]],5,FALSE)</f>
        <v>51</v>
      </c>
      <c r="S459">
        <f>VLOOKUP(Table_sql2014a8.sandag.org_ws_FreewaySpeed[[#This Row],[LinkID]],Table_socioeca8.sandag.org_abm2_spd[[hwycov_id]:[speed_ev]],6,FALSE)</f>
        <v>53</v>
      </c>
    </row>
    <row r="460" spans="5:19" x14ac:dyDescent="0.25">
      <c r="E460">
        <f t="shared" si="7"/>
        <v>376</v>
      </c>
      <c r="F460">
        <v>10248</v>
      </c>
      <c r="G460">
        <f>IFERROR(VLOOKUP(Table_socioeca8.sandag.org_abm2_spd[[#This Row],[hwycov_id]],[1]hwy_speed!$B$2:$G$1648,2,FALSE),0)</f>
        <v>57</v>
      </c>
      <c r="H460">
        <f>IFERROR(VLOOKUP(Table_socioeca8.sandag.org_abm2_spd[[#This Row],[hwycov_id]],[1]hwy_speed!$B$2:$G$1648,3,FALSE),0)</f>
        <v>57</v>
      </c>
      <c r="I460">
        <f>IFERROR(VLOOKUP(Table_socioeca8.sandag.org_abm2_spd[[#This Row],[hwycov_id]],[1]hwy_speed!$B$2:$G$1648,4,FALSE),0)</f>
        <v>57</v>
      </c>
      <c r="J460">
        <f>IFERROR(VLOOKUP(Table_socioeca8.sandag.org_abm2_spd[[#This Row],[hwycov_id]],[1]hwy_speed!$B$2:$G$1648,5,FALSE),0)</f>
        <v>57</v>
      </c>
      <c r="K460">
        <f>IFERROR(VLOOKUP(Table_socioeca8.sandag.org_abm2_spd[[#This Row],[hwycov_id]],[1]hwy_speed!$B$2:$G$1648,6,FALSE),0)</f>
        <v>57</v>
      </c>
      <c r="M460">
        <f>Table_socioeca8.sandag.org_abm2_spd[[#This Row],[scenario_id]]</f>
        <v>376</v>
      </c>
      <c r="N460" s="7">
        <v>31193</v>
      </c>
      <c r="O460">
        <f>VLOOKUP(Table_sql2014a8.sandag.org_ws_FreewaySpeed[[#This Row],[LinkID]],Table_socioeca8.sandag.org_abm2_spd[[hwycov_id]:[speed_ev]],2,FALSE)</f>
        <v>57</v>
      </c>
      <c r="P460">
        <f>VLOOKUP(Table_sql2014a8.sandag.org_ws_FreewaySpeed[[#This Row],[LinkID]],Table_socioeca8.sandag.org_abm2_spd[[hwycov_id]:[speed_ev]],3,FALSE)</f>
        <v>50</v>
      </c>
      <c r="Q460">
        <f>VLOOKUP(Table_sql2014a8.sandag.org_ws_FreewaySpeed[[#This Row],[LinkID]],Table_socioeca8.sandag.org_abm2_spd[[hwycov_id]:[speed_ev]],4,FALSE)</f>
        <v>56</v>
      </c>
      <c r="R460">
        <f>VLOOKUP(Table_sql2014a8.sandag.org_ws_FreewaySpeed[[#This Row],[LinkID]],Table_socioeca8.sandag.org_abm2_spd[[hwycov_id]:[speed_ev]],5,FALSE)</f>
        <v>57</v>
      </c>
      <c r="S460">
        <f>VLOOKUP(Table_sql2014a8.sandag.org_ws_FreewaySpeed[[#This Row],[LinkID]],Table_socioeca8.sandag.org_abm2_spd[[hwycov_id]:[speed_ev]],6,FALSE)</f>
        <v>57</v>
      </c>
    </row>
    <row r="461" spans="5:19" x14ac:dyDescent="0.25">
      <c r="E461">
        <f t="shared" si="7"/>
        <v>376</v>
      </c>
      <c r="F461">
        <v>10252</v>
      </c>
      <c r="G461">
        <f>IFERROR(VLOOKUP(Table_socioeca8.sandag.org_abm2_spd[[#This Row],[hwycov_id]],[1]hwy_speed!$B$2:$G$1648,2,FALSE),0)</f>
        <v>53</v>
      </c>
      <c r="H461">
        <f>IFERROR(VLOOKUP(Table_socioeca8.sandag.org_abm2_spd[[#This Row],[hwycov_id]],[1]hwy_speed!$B$2:$G$1648,3,FALSE),0)</f>
        <v>53</v>
      </c>
      <c r="I461">
        <f>IFERROR(VLOOKUP(Table_socioeca8.sandag.org_abm2_spd[[#This Row],[hwycov_id]],[1]hwy_speed!$B$2:$G$1648,4,FALSE),0)</f>
        <v>53</v>
      </c>
      <c r="J461">
        <f>IFERROR(VLOOKUP(Table_socioeca8.sandag.org_abm2_spd[[#This Row],[hwycov_id]],[1]hwy_speed!$B$2:$G$1648,5,FALSE),0)</f>
        <v>50</v>
      </c>
      <c r="K461">
        <f>IFERROR(VLOOKUP(Table_socioeca8.sandag.org_abm2_spd[[#This Row],[hwycov_id]],[1]hwy_speed!$B$2:$G$1648,6,FALSE),0)</f>
        <v>53</v>
      </c>
      <c r="M461">
        <f>Table_socioeca8.sandag.org_abm2_spd[[#This Row],[scenario_id]]</f>
        <v>376</v>
      </c>
      <c r="N461" s="7">
        <v>31206</v>
      </c>
      <c r="O461">
        <f>VLOOKUP(Table_sql2014a8.sandag.org_ws_FreewaySpeed[[#This Row],[LinkID]],Table_socioeca8.sandag.org_abm2_spd[[hwycov_id]:[speed_ev]],2,FALSE)</f>
        <v>58</v>
      </c>
      <c r="P461">
        <f>VLOOKUP(Table_sql2014a8.sandag.org_ws_FreewaySpeed[[#This Row],[LinkID]],Table_socioeca8.sandag.org_abm2_spd[[hwycov_id]:[speed_ev]],3,FALSE)</f>
        <v>56</v>
      </c>
      <c r="Q461">
        <f>VLOOKUP(Table_sql2014a8.sandag.org_ws_FreewaySpeed[[#This Row],[LinkID]],Table_socioeca8.sandag.org_abm2_spd[[hwycov_id]:[speed_ev]],4,FALSE)</f>
        <v>57</v>
      </c>
      <c r="R461">
        <f>VLOOKUP(Table_sql2014a8.sandag.org_ws_FreewaySpeed[[#This Row],[LinkID]],Table_socioeca8.sandag.org_abm2_spd[[hwycov_id]:[speed_ev]],5,FALSE)</f>
        <v>43</v>
      </c>
      <c r="S461">
        <f>VLOOKUP(Table_sql2014a8.sandag.org_ws_FreewaySpeed[[#This Row],[LinkID]],Table_socioeca8.sandag.org_abm2_spd[[hwycov_id]:[speed_ev]],6,FALSE)</f>
        <v>58</v>
      </c>
    </row>
    <row r="462" spans="5:19" x14ac:dyDescent="0.25">
      <c r="E462">
        <f t="shared" si="7"/>
        <v>376</v>
      </c>
      <c r="F462">
        <v>10255</v>
      </c>
      <c r="G462">
        <f>IFERROR(VLOOKUP(Table_socioeca8.sandag.org_abm2_spd[[#This Row],[hwycov_id]],[1]hwy_speed!$B$2:$G$1648,2,FALSE),0)</f>
        <v>57</v>
      </c>
      <c r="H462">
        <f>IFERROR(VLOOKUP(Table_socioeca8.sandag.org_abm2_spd[[#This Row],[hwycov_id]],[1]hwy_speed!$B$2:$G$1648,3,FALSE),0)</f>
        <v>57</v>
      </c>
      <c r="I462">
        <f>IFERROR(VLOOKUP(Table_socioeca8.sandag.org_abm2_spd[[#This Row],[hwycov_id]],[1]hwy_speed!$B$2:$G$1648,4,FALSE),0)</f>
        <v>57</v>
      </c>
      <c r="J462">
        <f>IFERROR(VLOOKUP(Table_socioeca8.sandag.org_abm2_spd[[#This Row],[hwycov_id]],[1]hwy_speed!$B$2:$G$1648,5,FALSE),0)</f>
        <v>57</v>
      </c>
      <c r="K462">
        <f>IFERROR(VLOOKUP(Table_socioeca8.sandag.org_abm2_spd[[#This Row],[hwycov_id]],[1]hwy_speed!$B$2:$G$1648,6,FALSE),0)</f>
        <v>57</v>
      </c>
      <c r="M462">
        <f>Table_socioeca8.sandag.org_abm2_spd[[#This Row],[scenario_id]]</f>
        <v>376</v>
      </c>
      <c r="N462" s="7">
        <v>31207</v>
      </c>
      <c r="O462">
        <f>VLOOKUP(Table_sql2014a8.sandag.org_ws_FreewaySpeed[[#This Row],[LinkID]],Table_socioeca8.sandag.org_abm2_spd[[hwycov_id]:[speed_ev]],2,FALSE)</f>
        <v>57</v>
      </c>
      <c r="P462">
        <f>VLOOKUP(Table_sql2014a8.sandag.org_ws_FreewaySpeed[[#This Row],[LinkID]],Table_socioeca8.sandag.org_abm2_spd[[hwycov_id]:[speed_ev]],3,FALSE)</f>
        <v>44</v>
      </c>
      <c r="Q462">
        <f>VLOOKUP(Table_sql2014a8.sandag.org_ws_FreewaySpeed[[#This Row],[LinkID]],Table_socioeca8.sandag.org_abm2_spd[[hwycov_id]:[speed_ev]],4,FALSE)</f>
        <v>55</v>
      </c>
      <c r="R462">
        <f>VLOOKUP(Table_sql2014a8.sandag.org_ws_FreewaySpeed[[#This Row],[LinkID]],Table_socioeca8.sandag.org_abm2_spd[[hwycov_id]:[speed_ev]],5,FALSE)</f>
        <v>57</v>
      </c>
      <c r="S462">
        <f>VLOOKUP(Table_sql2014a8.sandag.org_ws_FreewaySpeed[[#This Row],[LinkID]],Table_socioeca8.sandag.org_abm2_spd[[hwycov_id]:[speed_ev]],6,FALSE)</f>
        <v>58</v>
      </c>
    </row>
    <row r="463" spans="5:19" x14ac:dyDescent="0.25">
      <c r="E463">
        <f t="shared" si="7"/>
        <v>376</v>
      </c>
      <c r="F463">
        <v>10257</v>
      </c>
      <c r="G463">
        <f>IFERROR(VLOOKUP(Table_socioeca8.sandag.org_abm2_spd[[#This Row],[hwycov_id]],[1]hwy_speed!$B$2:$G$1648,2,FALSE),0)</f>
        <v>57</v>
      </c>
      <c r="H463">
        <f>IFERROR(VLOOKUP(Table_socioeca8.sandag.org_abm2_spd[[#This Row],[hwycov_id]],[1]hwy_speed!$B$2:$G$1648,3,FALSE),0)</f>
        <v>57</v>
      </c>
      <c r="I463">
        <f>IFERROR(VLOOKUP(Table_socioeca8.sandag.org_abm2_spd[[#This Row],[hwycov_id]],[1]hwy_speed!$B$2:$G$1648,4,FALSE),0)</f>
        <v>57</v>
      </c>
      <c r="J463">
        <f>IFERROR(VLOOKUP(Table_socioeca8.sandag.org_abm2_spd[[#This Row],[hwycov_id]],[1]hwy_speed!$B$2:$G$1648,5,FALSE),0)</f>
        <v>57</v>
      </c>
      <c r="K463">
        <f>IFERROR(VLOOKUP(Table_socioeca8.sandag.org_abm2_spd[[#This Row],[hwycov_id]],[1]hwy_speed!$B$2:$G$1648,6,FALSE),0)</f>
        <v>57</v>
      </c>
      <c r="M463">
        <f>Table_socioeca8.sandag.org_abm2_spd[[#This Row],[scenario_id]]</f>
        <v>376</v>
      </c>
      <c r="N463" s="7">
        <v>31208</v>
      </c>
      <c r="O463">
        <f>VLOOKUP(Table_sql2014a8.sandag.org_ws_FreewaySpeed[[#This Row],[LinkID]],Table_socioeca8.sandag.org_abm2_spd[[hwycov_id]:[speed_ev]],2,FALSE)</f>
        <v>58</v>
      </c>
      <c r="P463">
        <f>VLOOKUP(Table_sql2014a8.sandag.org_ws_FreewaySpeed[[#This Row],[LinkID]],Table_socioeca8.sandag.org_abm2_spd[[hwycov_id]:[speed_ev]],3,FALSE)</f>
        <v>47</v>
      </c>
      <c r="Q463">
        <f>VLOOKUP(Table_sql2014a8.sandag.org_ws_FreewaySpeed[[#This Row],[LinkID]],Table_socioeca8.sandag.org_abm2_spd[[hwycov_id]:[speed_ev]],4,FALSE)</f>
        <v>57</v>
      </c>
      <c r="R463">
        <f>VLOOKUP(Table_sql2014a8.sandag.org_ws_FreewaySpeed[[#This Row],[LinkID]],Table_socioeca8.sandag.org_abm2_spd[[hwycov_id]:[speed_ev]],5,FALSE)</f>
        <v>57</v>
      </c>
      <c r="S463">
        <f>VLOOKUP(Table_sql2014a8.sandag.org_ws_FreewaySpeed[[#This Row],[LinkID]],Table_socioeca8.sandag.org_abm2_spd[[hwycov_id]:[speed_ev]],6,FALSE)</f>
        <v>58</v>
      </c>
    </row>
    <row r="464" spans="5:19" x14ac:dyDescent="0.25">
      <c r="E464">
        <f t="shared" si="7"/>
        <v>376</v>
      </c>
      <c r="F464">
        <v>10389</v>
      </c>
      <c r="G464">
        <f>IFERROR(VLOOKUP(Table_socioeca8.sandag.org_abm2_spd[[#This Row],[hwycov_id]],[1]hwy_speed!$B$2:$G$1648,2,FALSE),0)</f>
        <v>44</v>
      </c>
      <c r="H464">
        <f>IFERROR(VLOOKUP(Table_socioeca8.sandag.org_abm2_spd[[#This Row],[hwycov_id]],[1]hwy_speed!$B$2:$G$1648,3,FALSE),0)</f>
        <v>44</v>
      </c>
      <c r="I464">
        <f>IFERROR(VLOOKUP(Table_socioeca8.sandag.org_abm2_spd[[#This Row],[hwycov_id]],[1]hwy_speed!$B$2:$G$1648,4,FALSE),0)</f>
        <v>44</v>
      </c>
      <c r="J464">
        <f>IFERROR(VLOOKUP(Table_socioeca8.sandag.org_abm2_spd[[#This Row],[hwycov_id]],[1]hwy_speed!$B$2:$G$1648,5,FALSE),0)</f>
        <v>41</v>
      </c>
      <c r="K464">
        <f>IFERROR(VLOOKUP(Table_socioeca8.sandag.org_abm2_spd[[#This Row],[hwycov_id]],[1]hwy_speed!$B$2:$G$1648,6,FALSE),0)</f>
        <v>44</v>
      </c>
      <c r="M464">
        <f>Table_socioeca8.sandag.org_abm2_spd[[#This Row],[scenario_id]]</f>
        <v>376</v>
      </c>
      <c r="N464" s="7">
        <v>31311</v>
      </c>
      <c r="O464">
        <f>VLOOKUP(Table_sql2014a8.sandag.org_ws_FreewaySpeed[[#This Row],[LinkID]],Table_socioeca8.sandag.org_abm2_spd[[hwycov_id]:[speed_ev]],2,FALSE)</f>
        <v>0</v>
      </c>
      <c r="P464">
        <f>VLOOKUP(Table_sql2014a8.sandag.org_ws_FreewaySpeed[[#This Row],[LinkID]],Table_socioeca8.sandag.org_abm2_spd[[hwycov_id]:[speed_ev]],3,FALSE)</f>
        <v>0</v>
      </c>
      <c r="Q464">
        <f>VLOOKUP(Table_sql2014a8.sandag.org_ws_FreewaySpeed[[#This Row],[LinkID]],Table_socioeca8.sandag.org_abm2_spd[[hwycov_id]:[speed_ev]],4,FALSE)</f>
        <v>0</v>
      </c>
      <c r="R464">
        <f>VLOOKUP(Table_sql2014a8.sandag.org_ws_FreewaySpeed[[#This Row],[LinkID]],Table_socioeca8.sandag.org_abm2_spd[[hwycov_id]:[speed_ev]],5,FALSE)</f>
        <v>0</v>
      </c>
      <c r="S464">
        <f>VLOOKUP(Table_sql2014a8.sandag.org_ws_FreewaySpeed[[#This Row],[LinkID]],Table_socioeca8.sandag.org_abm2_spd[[hwycov_id]:[speed_ev]],6,FALSE)</f>
        <v>0</v>
      </c>
    </row>
    <row r="465" spans="5:11" x14ac:dyDescent="0.25">
      <c r="E465">
        <f t="shared" si="7"/>
        <v>376</v>
      </c>
      <c r="F465">
        <v>10390</v>
      </c>
      <c r="G465">
        <f>IFERROR(VLOOKUP(Table_socioeca8.sandag.org_abm2_spd[[#This Row],[hwycov_id]],[1]hwy_speed!$B$2:$G$1648,2,FALSE),0)</f>
        <v>53</v>
      </c>
      <c r="H465">
        <f>IFERROR(VLOOKUP(Table_socioeca8.sandag.org_abm2_spd[[#This Row],[hwycov_id]],[1]hwy_speed!$B$2:$G$1648,3,FALSE),0)</f>
        <v>53</v>
      </c>
      <c r="I465">
        <f>IFERROR(VLOOKUP(Table_socioeca8.sandag.org_abm2_spd[[#This Row],[hwycov_id]],[1]hwy_speed!$B$2:$G$1648,4,FALSE),0)</f>
        <v>53</v>
      </c>
      <c r="J465">
        <f>IFERROR(VLOOKUP(Table_socioeca8.sandag.org_abm2_spd[[#This Row],[hwycov_id]],[1]hwy_speed!$B$2:$G$1648,5,FALSE),0)</f>
        <v>52</v>
      </c>
      <c r="K465">
        <f>IFERROR(VLOOKUP(Table_socioeca8.sandag.org_abm2_spd[[#This Row],[hwycov_id]],[1]hwy_speed!$B$2:$G$1648,6,FALSE),0)</f>
        <v>53</v>
      </c>
    </row>
    <row r="466" spans="5:11" x14ac:dyDescent="0.25">
      <c r="E466">
        <f t="shared" si="7"/>
        <v>376</v>
      </c>
      <c r="F466">
        <v>10486</v>
      </c>
      <c r="G466">
        <f>IFERROR(VLOOKUP(Table_socioeca8.sandag.org_abm2_spd[[#This Row],[hwycov_id]],[1]hwy_speed!$B$2:$G$1648,2,FALSE),0)</f>
        <v>58</v>
      </c>
      <c r="H466">
        <f>IFERROR(VLOOKUP(Table_socioeca8.sandag.org_abm2_spd[[#This Row],[hwycov_id]],[1]hwy_speed!$B$2:$G$1648,3,FALSE),0)</f>
        <v>56</v>
      </c>
      <c r="I466">
        <f>IFERROR(VLOOKUP(Table_socioeca8.sandag.org_abm2_spd[[#This Row],[hwycov_id]],[1]hwy_speed!$B$2:$G$1648,4,FALSE),0)</f>
        <v>57</v>
      </c>
      <c r="J466">
        <f>IFERROR(VLOOKUP(Table_socioeca8.sandag.org_abm2_spd[[#This Row],[hwycov_id]],[1]hwy_speed!$B$2:$G$1648,5,FALSE),0)</f>
        <v>53</v>
      </c>
      <c r="K466">
        <f>IFERROR(VLOOKUP(Table_socioeca8.sandag.org_abm2_spd[[#This Row],[hwycov_id]],[1]hwy_speed!$B$2:$G$1648,6,FALSE),0)</f>
        <v>58</v>
      </c>
    </row>
    <row r="467" spans="5:11" x14ac:dyDescent="0.25">
      <c r="E467">
        <f t="shared" si="7"/>
        <v>376</v>
      </c>
      <c r="F467">
        <v>10572</v>
      </c>
      <c r="G467">
        <f>IFERROR(VLOOKUP(Table_socioeca8.sandag.org_abm2_spd[[#This Row],[hwycov_id]],[1]hwy_speed!$B$2:$G$1648,2,FALSE),0)</f>
        <v>58</v>
      </c>
      <c r="H467">
        <f>IFERROR(VLOOKUP(Table_socioeca8.sandag.org_abm2_spd[[#This Row],[hwycov_id]],[1]hwy_speed!$B$2:$G$1648,3,FALSE),0)</f>
        <v>57</v>
      </c>
      <c r="I467">
        <f>IFERROR(VLOOKUP(Table_socioeca8.sandag.org_abm2_spd[[#This Row],[hwycov_id]],[1]hwy_speed!$B$2:$G$1648,4,FALSE),0)</f>
        <v>58</v>
      </c>
      <c r="J467">
        <f>IFERROR(VLOOKUP(Table_socioeca8.sandag.org_abm2_spd[[#This Row],[hwycov_id]],[1]hwy_speed!$B$2:$G$1648,5,FALSE),0)</f>
        <v>57</v>
      </c>
      <c r="K467">
        <f>IFERROR(VLOOKUP(Table_socioeca8.sandag.org_abm2_spd[[#This Row],[hwycov_id]],[1]hwy_speed!$B$2:$G$1648,6,FALSE),0)</f>
        <v>58</v>
      </c>
    </row>
    <row r="468" spans="5:11" x14ac:dyDescent="0.25">
      <c r="E468">
        <f t="shared" si="7"/>
        <v>376</v>
      </c>
      <c r="F468">
        <v>10575</v>
      </c>
      <c r="G468">
        <f>IFERROR(VLOOKUP(Table_socioeca8.sandag.org_abm2_spd[[#This Row],[hwycov_id]],[1]hwy_speed!$B$2:$G$1648,2,FALSE),0)</f>
        <v>58</v>
      </c>
      <c r="H468">
        <f>IFERROR(VLOOKUP(Table_socioeca8.sandag.org_abm2_spd[[#This Row],[hwycov_id]],[1]hwy_speed!$B$2:$G$1648,3,FALSE),0)</f>
        <v>58</v>
      </c>
      <c r="I468">
        <f>IFERROR(VLOOKUP(Table_socioeca8.sandag.org_abm2_spd[[#This Row],[hwycov_id]],[1]hwy_speed!$B$2:$G$1648,4,FALSE),0)</f>
        <v>58</v>
      </c>
      <c r="J468">
        <f>IFERROR(VLOOKUP(Table_socioeca8.sandag.org_abm2_spd[[#This Row],[hwycov_id]],[1]hwy_speed!$B$2:$G$1648,5,FALSE),0)</f>
        <v>58</v>
      </c>
      <c r="K468">
        <f>IFERROR(VLOOKUP(Table_socioeca8.sandag.org_abm2_spd[[#This Row],[hwycov_id]],[1]hwy_speed!$B$2:$G$1648,6,FALSE),0)</f>
        <v>58</v>
      </c>
    </row>
    <row r="469" spans="5:11" x14ac:dyDescent="0.25">
      <c r="E469">
        <f t="shared" si="7"/>
        <v>376</v>
      </c>
      <c r="F469">
        <v>10633</v>
      </c>
      <c r="G469">
        <f>IFERROR(VLOOKUP(Table_socioeca8.sandag.org_abm2_spd[[#This Row],[hwycov_id]],[1]hwy_speed!$B$2:$G$1648,2,FALSE),0)</f>
        <v>58</v>
      </c>
      <c r="H469">
        <f>IFERROR(VLOOKUP(Table_socioeca8.sandag.org_abm2_spd[[#This Row],[hwycov_id]],[1]hwy_speed!$B$2:$G$1648,3,FALSE),0)</f>
        <v>57</v>
      </c>
      <c r="I469">
        <f>IFERROR(VLOOKUP(Table_socioeca8.sandag.org_abm2_spd[[#This Row],[hwycov_id]],[1]hwy_speed!$B$2:$G$1648,4,FALSE),0)</f>
        <v>58</v>
      </c>
      <c r="J469">
        <f>IFERROR(VLOOKUP(Table_socioeca8.sandag.org_abm2_spd[[#This Row],[hwycov_id]],[1]hwy_speed!$B$2:$G$1648,5,FALSE),0)</f>
        <v>57</v>
      </c>
      <c r="K469">
        <f>IFERROR(VLOOKUP(Table_socioeca8.sandag.org_abm2_spd[[#This Row],[hwycov_id]],[1]hwy_speed!$B$2:$G$1648,6,FALSE),0)</f>
        <v>58</v>
      </c>
    </row>
    <row r="470" spans="5:11" x14ac:dyDescent="0.25">
      <c r="E470">
        <f t="shared" si="7"/>
        <v>376</v>
      </c>
      <c r="F470">
        <v>10658</v>
      </c>
      <c r="G470">
        <f>IFERROR(VLOOKUP(Table_socioeca8.sandag.org_abm2_spd[[#This Row],[hwycov_id]],[1]hwy_speed!$B$2:$G$1648,2,FALSE),0)</f>
        <v>58</v>
      </c>
      <c r="H470">
        <f>IFERROR(VLOOKUP(Table_socioeca8.sandag.org_abm2_spd[[#This Row],[hwycov_id]],[1]hwy_speed!$B$2:$G$1648,3,FALSE),0)</f>
        <v>58</v>
      </c>
      <c r="I470">
        <f>IFERROR(VLOOKUP(Table_socioeca8.sandag.org_abm2_spd[[#This Row],[hwycov_id]],[1]hwy_speed!$B$2:$G$1648,4,FALSE),0)</f>
        <v>58</v>
      </c>
      <c r="J470">
        <f>IFERROR(VLOOKUP(Table_socioeca8.sandag.org_abm2_spd[[#This Row],[hwycov_id]],[1]hwy_speed!$B$2:$G$1648,5,FALSE),0)</f>
        <v>58</v>
      </c>
      <c r="K470">
        <f>IFERROR(VLOOKUP(Table_socioeca8.sandag.org_abm2_spd[[#This Row],[hwycov_id]],[1]hwy_speed!$B$2:$G$1648,6,FALSE),0)</f>
        <v>58</v>
      </c>
    </row>
    <row r="471" spans="5:11" x14ac:dyDescent="0.25">
      <c r="E471">
        <f t="shared" si="7"/>
        <v>376</v>
      </c>
      <c r="F471">
        <v>10790</v>
      </c>
      <c r="G471">
        <f>IFERROR(VLOOKUP(Table_socioeca8.sandag.org_abm2_spd[[#This Row],[hwycov_id]],[1]hwy_speed!$B$2:$G$1648,2,FALSE),0)</f>
        <v>57</v>
      </c>
      <c r="H471">
        <f>IFERROR(VLOOKUP(Table_socioeca8.sandag.org_abm2_spd[[#This Row],[hwycov_id]],[1]hwy_speed!$B$2:$G$1648,3,FALSE),0)</f>
        <v>55</v>
      </c>
      <c r="I471">
        <f>IFERROR(VLOOKUP(Table_socioeca8.sandag.org_abm2_spd[[#This Row],[hwycov_id]],[1]hwy_speed!$B$2:$G$1648,4,FALSE),0)</f>
        <v>56</v>
      </c>
      <c r="J471">
        <f>IFERROR(VLOOKUP(Table_socioeca8.sandag.org_abm2_spd[[#This Row],[hwycov_id]],[1]hwy_speed!$B$2:$G$1648,5,FALSE),0)</f>
        <v>50</v>
      </c>
      <c r="K471">
        <f>IFERROR(VLOOKUP(Table_socioeca8.sandag.org_abm2_spd[[#This Row],[hwycov_id]],[1]hwy_speed!$B$2:$G$1648,6,FALSE),0)</f>
        <v>57</v>
      </c>
    </row>
    <row r="472" spans="5:11" x14ac:dyDescent="0.25">
      <c r="E472">
        <f t="shared" si="7"/>
        <v>376</v>
      </c>
      <c r="F472">
        <v>10791</v>
      </c>
      <c r="G472">
        <f>IFERROR(VLOOKUP(Table_socioeca8.sandag.org_abm2_spd[[#This Row],[hwycov_id]],[1]hwy_speed!$B$2:$G$1648,2,FALSE),0)</f>
        <v>57</v>
      </c>
      <c r="H472">
        <f>IFERROR(VLOOKUP(Table_socioeca8.sandag.org_abm2_spd[[#This Row],[hwycov_id]],[1]hwy_speed!$B$2:$G$1648,3,FALSE),0)</f>
        <v>56</v>
      </c>
      <c r="I472">
        <f>IFERROR(VLOOKUP(Table_socioeca8.sandag.org_abm2_spd[[#This Row],[hwycov_id]],[1]hwy_speed!$B$2:$G$1648,4,FALSE),0)</f>
        <v>56</v>
      </c>
      <c r="J472">
        <f>IFERROR(VLOOKUP(Table_socioeca8.sandag.org_abm2_spd[[#This Row],[hwycov_id]],[1]hwy_speed!$B$2:$G$1648,5,FALSE),0)</f>
        <v>50</v>
      </c>
      <c r="K472">
        <f>IFERROR(VLOOKUP(Table_socioeca8.sandag.org_abm2_spd[[#This Row],[hwycov_id]],[1]hwy_speed!$B$2:$G$1648,6,FALSE),0)</f>
        <v>57</v>
      </c>
    </row>
    <row r="473" spans="5:11" x14ac:dyDescent="0.25">
      <c r="E473">
        <f t="shared" si="7"/>
        <v>376</v>
      </c>
      <c r="F473">
        <v>10792</v>
      </c>
      <c r="G473">
        <f>IFERROR(VLOOKUP(Table_socioeca8.sandag.org_abm2_spd[[#This Row],[hwycov_id]],[1]hwy_speed!$B$2:$G$1648,2,FALSE),0)</f>
        <v>58</v>
      </c>
      <c r="H473">
        <f>IFERROR(VLOOKUP(Table_socioeca8.sandag.org_abm2_spd[[#This Row],[hwycov_id]],[1]hwy_speed!$B$2:$G$1648,3,FALSE),0)</f>
        <v>56</v>
      </c>
      <c r="I473">
        <f>IFERROR(VLOOKUP(Table_socioeca8.sandag.org_abm2_spd[[#This Row],[hwycov_id]],[1]hwy_speed!$B$2:$G$1648,4,FALSE),0)</f>
        <v>58</v>
      </c>
      <c r="J473">
        <f>IFERROR(VLOOKUP(Table_socioeca8.sandag.org_abm2_spd[[#This Row],[hwycov_id]],[1]hwy_speed!$B$2:$G$1648,5,FALSE),0)</f>
        <v>58</v>
      </c>
      <c r="K473">
        <f>IFERROR(VLOOKUP(Table_socioeca8.sandag.org_abm2_spd[[#This Row],[hwycov_id]],[1]hwy_speed!$B$2:$G$1648,6,FALSE),0)</f>
        <v>58</v>
      </c>
    </row>
    <row r="474" spans="5:11" x14ac:dyDescent="0.25">
      <c r="E474">
        <f t="shared" si="7"/>
        <v>376</v>
      </c>
      <c r="F474">
        <v>10793</v>
      </c>
      <c r="G474">
        <f>IFERROR(VLOOKUP(Table_socioeca8.sandag.org_abm2_spd[[#This Row],[hwycov_id]],[1]hwy_speed!$B$2:$G$1648,2,FALSE),0)</f>
        <v>58</v>
      </c>
      <c r="H474">
        <f>IFERROR(VLOOKUP(Table_socioeca8.sandag.org_abm2_spd[[#This Row],[hwycov_id]],[1]hwy_speed!$B$2:$G$1648,3,FALSE),0)</f>
        <v>49</v>
      </c>
      <c r="I474">
        <f>IFERROR(VLOOKUP(Table_socioeca8.sandag.org_abm2_spd[[#This Row],[hwycov_id]],[1]hwy_speed!$B$2:$G$1648,4,FALSE),0)</f>
        <v>57</v>
      </c>
      <c r="J474">
        <f>IFERROR(VLOOKUP(Table_socioeca8.sandag.org_abm2_spd[[#This Row],[hwycov_id]],[1]hwy_speed!$B$2:$G$1648,5,FALSE),0)</f>
        <v>57</v>
      </c>
      <c r="K474">
        <f>IFERROR(VLOOKUP(Table_socioeca8.sandag.org_abm2_spd[[#This Row],[hwycov_id]],[1]hwy_speed!$B$2:$G$1648,6,FALSE),0)</f>
        <v>58</v>
      </c>
    </row>
    <row r="475" spans="5:11" x14ac:dyDescent="0.25">
      <c r="E475">
        <f t="shared" si="7"/>
        <v>376</v>
      </c>
      <c r="F475">
        <v>10859</v>
      </c>
      <c r="G475">
        <f>IFERROR(VLOOKUP(Table_socioeca8.sandag.org_abm2_spd[[#This Row],[hwycov_id]],[1]hwy_speed!$B$2:$G$1648,2,FALSE),0)</f>
        <v>58</v>
      </c>
      <c r="H475">
        <f>IFERROR(VLOOKUP(Table_socioeca8.sandag.org_abm2_spd[[#This Row],[hwycov_id]],[1]hwy_speed!$B$2:$G$1648,3,FALSE),0)</f>
        <v>57</v>
      </c>
      <c r="I475">
        <f>IFERROR(VLOOKUP(Table_socioeca8.sandag.org_abm2_spd[[#This Row],[hwycov_id]],[1]hwy_speed!$B$2:$G$1648,4,FALSE),0)</f>
        <v>57</v>
      </c>
      <c r="J475">
        <f>IFERROR(VLOOKUP(Table_socioeca8.sandag.org_abm2_spd[[#This Row],[hwycov_id]],[1]hwy_speed!$B$2:$G$1648,5,FALSE),0)</f>
        <v>46</v>
      </c>
      <c r="K475">
        <f>IFERROR(VLOOKUP(Table_socioeca8.sandag.org_abm2_spd[[#This Row],[hwycov_id]],[1]hwy_speed!$B$2:$G$1648,6,FALSE),0)</f>
        <v>58</v>
      </c>
    </row>
    <row r="476" spans="5:11" x14ac:dyDescent="0.25">
      <c r="E476">
        <f t="shared" si="7"/>
        <v>376</v>
      </c>
      <c r="F476">
        <v>10913</v>
      </c>
      <c r="G476">
        <f>IFERROR(VLOOKUP(Table_socioeca8.sandag.org_abm2_spd[[#This Row],[hwycov_id]],[1]hwy_speed!$B$2:$G$1648,2,FALSE),0)</f>
        <v>53</v>
      </c>
      <c r="H476">
        <f>IFERROR(VLOOKUP(Table_socioeca8.sandag.org_abm2_spd[[#This Row],[hwycov_id]],[1]hwy_speed!$B$2:$G$1648,3,FALSE),0)</f>
        <v>47</v>
      </c>
      <c r="I476">
        <f>IFERROR(VLOOKUP(Table_socioeca8.sandag.org_abm2_spd[[#This Row],[hwycov_id]],[1]hwy_speed!$B$2:$G$1648,4,FALSE),0)</f>
        <v>52</v>
      </c>
      <c r="J476">
        <f>IFERROR(VLOOKUP(Table_socioeca8.sandag.org_abm2_spd[[#This Row],[hwycov_id]],[1]hwy_speed!$B$2:$G$1648,5,FALSE),0)</f>
        <v>46</v>
      </c>
      <c r="K476">
        <f>IFERROR(VLOOKUP(Table_socioeca8.sandag.org_abm2_spd[[#This Row],[hwycov_id]],[1]hwy_speed!$B$2:$G$1648,6,FALSE),0)</f>
        <v>53</v>
      </c>
    </row>
    <row r="477" spans="5:11" x14ac:dyDescent="0.25">
      <c r="E477">
        <f t="shared" si="7"/>
        <v>376</v>
      </c>
      <c r="F477">
        <v>10963</v>
      </c>
      <c r="G477">
        <f>IFERROR(VLOOKUP(Table_socioeca8.sandag.org_abm2_spd[[#This Row],[hwycov_id]],[1]hwy_speed!$B$2:$G$1648,2,FALSE),0)</f>
        <v>62</v>
      </c>
      <c r="H477">
        <f>IFERROR(VLOOKUP(Table_socioeca8.sandag.org_abm2_spd[[#This Row],[hwycov_id]],[1]hwy_speed!$B$2:$G$1648,3,FALSE),0)</f>
        <v>61</v>
      </c>
      <c r="I477">
        <f>IFERROR(VLOOKUP(Table_socioeca8.sandag.org_abm2_spd[[#This Row],[hwycov_id]],[1]hwy_speed!$B$2:$G$1648,4,FALSE),0)</f>
        <v>61</v>
      </c>
      <c r="J477">
        <f>IFERROR(VLOOKUP(Table_socioeca8.sandag.org_abm2_spd[[#This Row],[hwycov_id]],[1]hwy_speed!$B$2:$G$1648,5,FALSE),0)</f>
        <v>54</v>
      </c>
      <c r="K477">
        <f>IFERROR(VLOOKUP(Table_socioeca8.sandag.org_abm2_spd[[#This Row],[hwycov_id]],[1]hwy_speed!$B$2:$G$1648,6,FALSE),0)</f>
        <v>62</v>
      </c>
    </row>
    <row r="478" spans="5:11" x14ac:dyDescent="0.25">
      <c r="E478">
        <f t="shared" si="7"/>
        <v>376</v>
      </c>
      <c r="F478">
        <v>10965</v>
      </c>
      <c r="G478">
        <f>IFERROR(VLOOKUP(Table_socioeca8.sandag.org_abm2_spd[[#This Row],[hwycov_id]],[1]hwy_speed!$B$2:$G$1648,2,FALSE),0)</f>
        <v>57</v>
      </c>
      <c r="H478">
        <f>IFERROR(VLOOKUP(Table_socioeca8.sandag.org_abm2_spd[[#This Row],[hwycov_id]],[1]hwy_speed!$B$2:$G$1648,3,FALSE),0)</f>
        <v>48</v>
      </c>
      <c r="I478">
        <f>IFERROR(VLOOKUP(Table_socioeca8.sandag.org_abm2_spd[[#This Row],[hwycov_id]],[1]hwy_speed!$B$2:$G$1648,4,FALSE),0)</f>
        <v>56</v>
      </c>
      <c r="J478">
        <f>IFERROR(VLOOKUP(Table_socioeca8.sandag.org_abm2_spd[[#This Row],[hwycov_id]],[1]hwy_speed!$B$2:$G$1648,5,FALSE),0)</f>
        <v>52</v>
      </c>
      <c r="K478">
        <f>IFERROR(VLOOKUP(Table_socioeca8.sandag.org_abm2_spd[[#This Row],[hwycov_id]],[1]hwy_speed!$B$2:$G$1648,6,FALSE),0)</f>
        <v>57</v>
      </c>
    </row>
    <row r="479" spans="5:11" x14ac:dyDescent="0.25">
      <c r="E479">
        <f t="shared" si="7"/>
        <v>376</v>
      </c>
      <c r="F479">
        <v>10966</v>
      </c>
      <c r="G479">
        <f>IFERROR(VLOOKUP(Table_socioeca8.sandag.org_abm2_spd[[#This Row],[hwycov_id]],[1]hwy_speed!$B$2:$G$1648,2,FALSE),0)</f>
        <v>62</v>
      </c>
      <c r="H479">
        <f>IFERROR(VLOOKUP(Table_socioeca8.sandag.org_abm2_spd[[#This Row],[hwycov_id]],[1]hwy_speed!$B$2:$G$1648,3,FALSE),0)</f>
        <v>50</v>
      </c>
      <c r="I479">
        <f>IFERROR(VLOOKUP(Table_socioeca8.sandag.org_abm2_spd[[#This Row],[hwycov_id]],[1]hwy_speed!$B$2:$G$1648,4,FALSE),0)</f>
        <v>58</v>
      </c>
      <c r="J479">
        <f>IFERROR(VLOOKUP(Table_socioeca8.sandag.org_abm2_spd[[#This Row],[hwycov_id]],[1]hwy_speed!$B$2:$G$1648,5,FALSE),0)</f>
        <v>55</v>
      </c>
      <c r="K479">
        <f>IFERROR(VLOOKUP(Table_socioeca8.sandag.org_abm2_spd[[#This Row],[hwycov_id]],[1]hwy_speed!$B$2:$G$1648,6,FALSE),0)</f>
        <v>62</v>
      </c>
    </row>
    <row r="480" spans="5:11" x14ac:dyDescent="0.25">
      <c r="E480">
        <f t="shared" si="7"/>
        <v>376</v>
      </c>
      <c r="F480">
        <v>10967</v>
      </c>
      <c r="G480">
        <f>IFERROR(VLOOKUP(Table_socioeca8.sandag.org_abm2_spd[[#This Row],[hwycov_id]],[1]hwy_speed!$B$2:$G$1648,2,FALSE),0)</f>
        <v>57</v>
      </c>
      <c r="H480">
        <f>IFERROR(VLOOKUP(Table_socioeca8.sandag.org_abm2_spd[[#This Row],[hwycov_id]],[1]hwy_speed!$B$2:$G$1648,3,FALSE),0)</f>
        <v>46</v>
      </c>
      <c r="I480">
        <f>IFERROR(VLOOKUP(Table_socioeca8.sandag.org_abm2_spd[[#This Row],[hwycov_id]],[1]hwy_speed!$B$2:$G$1648,4,FALSE),0)</f>
        <v>55</v>
      </c>
      <c r="J480">
        <f>IFERROR(VLOOKUP(Table_socioeca8.sandag.org_abm2_spd[[#This Row],[hwycov_id]],[1]hwy_speed!$B$2:$G$1648,5,FALSE),0)</f>
        <v>50</v>
      </c>
      <c r="K480">
        <f>IFERROR(VLOOKUP(Table_socioeca8.sandag.org_abm2_spd[[#This Row],[hwycov_id]],[1]hwy_speed!$B$2:$G$1648,6,FALSE),0)</f>
        <v>57</v>
      </c>
    </row>
    <row r="481" spans="5:11" x14ac:dyDescent="0.25">
      <c r="E481">
        <f t="shared" si="7"/>
        <v>376</v>
      </c>
      <c r="F481">
        <v>10968</v>
      </c>
      <c r="G481">
        <f>IFERROR(VLOOKUP(Table_socioeca8.sandag.org_abm2_spd[[#This Row],[hwycov_id]],[1]hwy_speed!$B$2:$G$1648,2,FALSE),0)</f>
        <v>57</v>
      </c>
      <c r="H481">
        <f>IFERROR(VLOOKUP(Table_socioeca8.sandag.org_abm2_spd[[#This Row],[hwycov_id]],[1]hwy_speed!$B$2:$G$1648,3,FALSE),0)</f>
        <v>49</v>
      </c>
      <c r="I481">
        <f>IFERROR(VLOOKUP(Table_socioeca8.sandag.org_abm2_spd[[#This Row],[hwycov_id]],[1]hwy_speed!$B$2:$G$1648,4,FALSE),0)</f>
        <v>56</v>
      </c>
      <c r="J481">
        <f>IFERROR(VLOOKUP(Table_socioeca8.sandag.org_abm2_spd[[#This Row],[hwycov_id]],[1]hwy_speed!$B$2:$G$1648,5,FALSE),0)</f>
        <v>52</v>
      </c>
      <c r="K481">
        <f>IFERROR(VLOOKUP(Table_socioeca8.sandag.org_abm2_spd[[#This Row],[hwycov_id]],[1]hwy_speed!$B$2:$G$1648,6,FALSE),0)</f>
        <v>57</v>
      </c>
    </row>
    <row r="482" spans="5:11" x14ac:dyDescent="0.25">
      <c r="E482">
        <f t="shared" si="7"/>
        <v>376</v>
      </c>
      <c r="F482">
        <v>10969</v>
      </c>
      <c r="G482">
        <f>IFERROR(VLOOKUP(Table_socioeca8.sandag.org_abm2_spd[[#This Row],[hwycov_id]],[1]hwy_speed!$B$2:$G$1648,2,FALSE),0)</f>
        <v>62</v>
      </c>
      <c r="H482">
        <f>IFERROR(VLOOKUP(Table_socioeca8.sandag.org_abm2_spd[[#This Row],[hwycov_id]],[1]hwy_speed!$B$2:$G$1648,3,FALSE),0)</f>
        <v>50</v>
      </c>
      <c r="I482">
        <f>IFERROR(VLOOKUP(Table_socioeca8.sandag.org_abm2_spd[[#This Row],[hwycov_id]],[1]hwy_speed!$B$2:$G$1648,4,FALSE),0)</f>
        <v>60</v>
      </c>
      <c r="J482">
        <f>IFERROR(VLOOKUP(Table_socioeca8.sandag.org_abm2_spd[[#This Row],[hwycov_id]],[1]hwy_speed!$B$2:$G$1648,5,FALSE),0)</f>
        <v>57</v>
      </c>
      <c r="K482">
        <f>IFERROR(VLOOKUP(Table_socioeca8.sandag.org_abm2_spd[[#This Row],[hwycov_id]],[1]hwy_speed!$B$2:$G$1648,6,FALSE),0)</f>
        <v>62</v>
      </c>
    </row>
    <row r="483" spans="5:11" x14ac:dyDescent="0.25">
      <c r="E483">
        <f t="shared" si="7"/>
        <v>376</v>
      </c>
      <c r="F483">
        <v>10970</v>
      </c>
      <c r="G483">
        <f>IFERROR(VLOOKUP(Table_socioeca8.sandag.org_abm2_spd[[#This Row],[hwycov_id]],[1]hwy_speed!$B$2:$G$1648,2,FALSE),0)</f>
        <v>62</v>
      </c>
      <c r="H483">
        <f>IFERROR(VLOOKUP(Table_socioeca8.sandag.org_abm2_spd[[#This Row],[hwycov_id]],[1]hwy_speed!$B$2:$G$1648,3,FALSE),0)</f>
        <v>53</v>
      </c>
      <c r="I483">
        <f>IFERROR(VLOOKUP(Table_socioeca8.sandag.org_abm2_spd[[#This Row],[hwycov_id]],[1]hwy_speed!$B$2:$G$1648,4,FALSE),0)</f>
        <v>60</v>
      </c>
      <c r="J483">
        <f>IFERROR(VLOOKUP(Table_socioeca8.sandag.org_abm2_spd[[#This Row],[hwycov_id]],[1]hwy_speed!$B$2:$G$1648,5,FALSE),0)</f>
        <v>58</v>
      </c>
      <c r="K483">
        <f>IFERROR(VLOOKUP(Table_socioeca8.sandag.org_abm2_spd[[#This Row],[hwycov_id]],[1]hwy_speed!$B$2:$G$1648,6,FALSE),0)</f>
        <v>62</v>
      </c>
    </row>
    <row r="484" spans="5:11" x14ac:dyDescent="0.25">
      <c r="E484">
        <f t="shared" si="7"/>
        <v>376</v>
      </c>
      <c r="F484">
        <v>10979</v>
      </c>
      <c r="G484">
        <f>IFERROR(VLOOKUP(Table_socioeca8.sandag.org_abm2_spd[[#This Row],[hwycov_id]],[1]hwy_speed!$B$2:$G$1648,2,FALSE),0)</f>
        <v>58</v>
      </c>
      <c r="H484">
        <f>IFERROR(VLOOKUP(Table_socioeca8.sandag.org_abm2_spd[[#This Row],[hwycov_id]],[1]hwy_speed!$B$2:$G$1648,3,FALSE),0)</f>
        <v>40</v>
      </c>
      <c r="I484">
        <f>IFERROR(VLOOKUP(Table_socioeca8.sandag.org_abm2_spd[[#This Row],[hwycov_id]],[1]hwy_speed!$B$2:$G$1648,4,FALSE),0)</f>
        <v>53</v>
      </c>
      <c r="J484">
        <f>IFERROR(VLOOKUP(Table_socioeca8.sandag.org_abm2_spd[[#This Row],[hwycov_id]],[1]hwy_speed!$B$2:$G$1648,5,FALSE),0)</f>
        <v>54</v>
      </c>
      <c r="K484">
        <f>IFERROR(VLOOKUP(Table_socioeca8.sandag.org_abm2_spd[[#This Row],[hwycov_id]],[1]hwy_speed!$B$2:$G$1648,6,FALSE),0)</f>
        <v>58</v>
      </c>
    </row>
    <row r="485" spans="5:11" x14ac:dyDescent="0.25">
      <c r="E485">
        <f t="shared" si="7"/>
        <v>376</v>
      </c>
      <c r="F485">
        <v>10981</v>
      </c>
      <c r="G485">
        <f>IFERROR(VLOOKUP(Table_socioeca8.sandag.org_abm2_spd[[#This Row],[hwycov_id]],[1]hwy_speed!$B$2:$G$1648,2,FALSE),0)</f>
        <v>62</v>
      </c>
      <c r="H485">
        <f>IFERROR(VLOOKUP(Table_socioeca8.sandag.org_abm2_spd[[#This Row],[hwycov_id]],[1]hwy_speed!$B$2:$G$1648,3,FALSE),0)</f>
        <v>37</v>
      </c>
      <c r="I485">
        <f>IFERROR(VLOOKUP(Table_socioeca8.sandag.org_abm2_spd[[#This Row],[hwycov_id]],[1]hwy_speed!$B$2:$G$1648,4,FALSE),0)</f>
        <v>53</v>
      </c>
      <c r="J485">
        <f>IFERROR(VLOOKUP(Table_socioeca8.sandag.org_abm2_spd[[#This Row],[hwycov_id]],[1]hwy_speed!$B$2:$G$1648,5,FALSE),0)</f>
        <v>57</v>
      </c>
      <c r="K485">
        <f>IFERROR(VLOOKUP(Table_socioeca8.sandag.org_abm2_spd[[#This Row],[hwycov_id]],[1]hwy_speed!$B$2:$G$1648,6,FALSE),0)</f>
        <v>62</v>
      </c>
    </row>
    <row r="486" spans="5:11" x14ac:dyDescent="0.25">
      <c r="E486">
        <f t="shared" si="7"/>
        <v>376</v>
      </c>
      <c r="F486">
        <v>10982</v>
      </c>
      <c r="G486">
        <f>IFERROR(VLOOKUP(Table_socioeca8.sandag.org_abm2_spd[[#This Row],[hwycov_id]],[1]hwy_speed!$B$2:$G$1648,2,FALSE),0)</f>
        <v>62</v>
      </c>
      <c r="H486">
        <f>IFERROR(VLOOKUP(Table_socioeca8.sandag.org_abm2_spd[[#This Row],[hwycov_id]],[1]hwy_speed!$B$2:$G$1648,3,FALSE),0)</f>
        <v>34</v>
      </c>
      <c r="I486">
        <f>IFERROR(VLOOKUP(Table_socioeca8.sandag.org_abm2_spd[[#This Row],[hwycov_id]],[1]hwy_speed!$B$2:$G$1648,4,FALSE),0)</f>
        <v>55</v>
      </c>
      <c r="J486">
        <f>IFERROR(VLOOKUP(Table_socioeca8.sandag.org_abm2_spd[[#This Row],[hwycov_id]],[1]hwy_speed!$B$2:$G$1648,5,FALSE),0)</f>
        <v>59</v>
      </c>
      <c r="K486">
        <f>IFERROR(VLOOKUP(Table_socioeca8.sandag.org_abm2_spd[[#This Row],[hwycov_id]],[1]hwy_speed!$B$2:$G$1648,6,FALSE),0)</f>
        <v>62</v>
      </c>
    </row>
    <row r="487" spans="5:11" x14ac:dyDescent="0.25">
      <c r="E487">
        <f t="shared" si="7"/>
        <v>376</v>
      </c>
      <c r="F487">
        <v>10991</v>
      </c>
      <c r="G487">
        <f>IFERROR(VLOOKUP(Table_socioeca8.sandag.org_abm2_spd[[#This Row],[hwycov_id]],[1]hwy_speed!$B$2:$G$1648,2,FALSE),0)</f>
        <v>61</v>
      </c>
      <c r="H487">
        <f>IFERROR(VLOOKUP(Table_socioeca8.sandag.org_abm2_spd[[#This Row],[hwycov_id]],[1]hwy_speed!$B$2:$G$1648,3,FALSE),0)</f>
        <v>48</v>
      </c>
      <c r="I487">
        <f>IFERROR(VLOOKUP(Table_socioeca8.sandag.org_abm2_spd[[#This Row],[hwycov_id]],[1]hwy_speed!$B$2:$G$1648,4,FALSE),0)</f>
        <v>60</v>
      </c>
      <c r="J487">
        <f>IFERROR(VLOOKUP(Table_socioeca8.sandag.org_abm2_spd[[#This Row],[hwycov_id]],[1]hwy_speed!$B$2:$G$1648,5,FALSE),0)</f>
        <v>61</v>
      </c>
      <c r="K487">
        <f>IFERROR(VLOOKUP(Table_socioeca8.sandag.org_abm2_spd[[#This Row],[hwycov_id]],[1]hwy_speed!$B$2:$G$1648,6,FALSE),0)</f>
        <v>61</v>
      </c>
    </row>
    <row r="488" spans="5:11" x14ac:dyDescent="0.25">
      <c r="E488">
        <f t="shared" si="7"/>
        <v>376</v>
      </c>
      <c r="F488">
        <v>10994</v>
      </c>
      <c r="G488">
        <f>IFERROR(VLOOKUP(Table_socioeca8.sandag.org_abm2_spd[[#This Row],[hwycov_id]],[1]hwy_speed!$B$2:$G$1648,2,FALSE),0)</f>
        <v>62</v>
      </c>
      <c r="H488">
        <f>IFERROR(VLOOKUP(Table_socioeca8.sandag.org_abm2_spd[[#This Row],[hwycov_id]],[1]hwy_speed!$B$2:$G$1648,3,FALSE),0)</f>
        <v>41</v>
      </c>
      <c r="I488">
        <f>IFERROR(VLOOKUP(Table_socioeca8.sandag.org_abm2_spd[[#This Row],[hwycov_id]],[1]hwy_speed!$B$2:$G$1648,4,FALSE),0)</f>
        <v>59</v>
      </c>
      <c r="J488">
        <f>IFERROR(VLOOKUP(Table_socioeca8.sandag.org_abm2_spd[[#This Row],[hwycov_id]],[1]hwy_speed!$B$2:$G$1648,5,FALSE),0)</f>
        <v>61</v>
      </c>
      <c r="K488">
        <f>IFERROR(VLOOKUP(Table_socioeca8.sandag.org_abm2_spd[[#This Row],[hwycov_id]],[1]hwy_speed!$B$2:$G$1648,6,FALSE),0)</f>
        <v>62</v>
      </c>
    </row>
    <row r="489" spans="5:11" x14ac:dyDescent="0.25">
      <c r="E489">
        <f t="shared" si="7"/>
        <v>376</v>
      </c>
      <c r="F489">
        <v>10996</v>
      </c>
      <c r="G489">
        <f>IFERROR(VLOOKUP(Table_socioeca8.sandag.org_abm2_spd[[#This Row],[hwycov_id]],[1]hwy_speed!$B$2:$G$1648,2,FALSE),0)</f>
        <v>62</v>
      </c>
      <c r="H489">
        <f>IFERROR(VLOOKUP(Table_socioeca8.sandag.org_abm2_spd[[#This Row],[hwycov_id]],[1]hwy_speed!$B$2:$G$1648,3,FALSE),0)</f>
        <v>59</v>
      </c>
      <c r="I489">
        <f>IFERROR(VLOOKUP(Table_socioeca8.sandag.org_abm2_spd[[#This Row],[hwycov_id]],[1]hwy_speed!$B$2:$G$1648,4,FALSE),0)</f>
        <v>60</v>
      </c>
      <c r="J489">
        <f>IFERROR(VLOOKUP(Table_socioeca8.sandag.org_abm2_spd[[#This Row],[hwycov_id]],[1]hwy_speed!$B$2:$G$1648,5,FALSE),0)</f>
        <v>46</v>
      </c>
      <c r="K489">
        <f>IFERROR(VLOOKUP(Table_socioeca8.sandag.org_abm2_spd[[#This Row],[hwycov_id]],[1]hwy_speed!$B$2:$G$1648,6,FALSE),0)</f>
        <v>62</v>
      </c>
    </row>
    <row r="490" spans="5:11" x14ac:dyDescent="0.25">
      <c r="E490">
        <f t="shared" si="7"/>
        <v>376</v>
      </c>
      <c r="F490">
        <v>10998</v>
      </c>
      <c r="G490">
        <f>IFERROR(VLOOKUP(Table_socioeca8.sandag.org_abm2_spd[[#This Row],[hwycov_id]],[1]hwy_speed!$B$2:$G$1648,2,FALSE),0)</f>
        <v>62</v>
      </c>
      <c r="H490">
        <f>IFERROR(VLOOKUP(Table_socioeca8.sandag.org_abm2_spd[[#This Row],[hwycov_id]],[1]hwy_speed!$B$2:$G$1648,3,FALSE),0)</f>
        <v>36</v>
      </c>
      <c r="I490">
        <f>IFERROR(VLOOKUP(Table_socioeca8.sandag.org_abm2_spd[[#This Row],[hwycov_id]],[1]hwy_speed!$B$2:$G$1648,4,FALSE),0)</f>
        <v>53</v>
      </c>
      <c r="J490">
        <f>IFERROR(VLOOKUP(Table_socioeca8.sandag.org_abm2_spd[[#This Row],[hwycov_id]],[1]hwy_speed!$B$2:$G$1648,5,FALSE),0)</f>
        <v>58</v>
      </c>
      <c r="K490">
        <f>IFERROR(VLOOKUP(Table_socioeca8.sandag.org_abm2_spd[[#This Row],[hwycov_id]],[1]hwy_speed!$B$2:$G$1648,6,FALSE),0)</f>
        <v>62</v>
      </c>
    </row>
    <row r="491" spans="5:11" x14ac:dyDescent="0.25">
      <c r="E491">
        <f t="shared" si="7"/>
        <v>376</v>
      </c>
      <c r="F491">
        <v>11035</v>
      </c>
      <c r="G491">
        <f>IFERROR(VLOOKUP(Table_socioeca8.sandag.org_abm2_spd[[#This Row],[hwycov_id]],[1]hwy_speed!$B$2:$G$1648,2,FALSE),0)</f>
        <v>58</v>
      </c>
      <c r="H491">
        <f>IFERROR(VLOOKUP(Table_socioeca8.sandag.org_abm2_spd[[#This Row],[hwycov_id]],[1]hwy_speed!$B$2:$G$1648,3,FALSE),0)</f>
        <v>54</v>
      </c>
      <c r="I491">
        <f>IFERROR(VLOOKUP(Table_socioeca8.sandag.org_abm2_spd[[#This Row],[hwycov_id]],[1]hwy_speed!$B$2:$G$1648,4,FALSE),0)</f>
        <v>53</v>
      </c>
      <c r="J491">
        <f>IFERROR(VLOOKUP(Table_socioeca8.sandag.org_abm2_spd[[#This Row],[hwycov_id]],[1]hwy_speed!$B$2:$G$1648,5,FALSE),0)</f>
        <v>40</v>
      </c>
      <c r="K491">
        <f>IFERROR(VLOOKUP(Table_socioeca8.sandag.org_abm2_spd[[#This Row],[hwycov_id]],[1]hwy_speed!$B$2:$G$1648,6,FALSE),0)</f>
        <v>58</v>
      </c>
    </row>
    <row r="492" spans="5:11" x14ac:dyDescent="0.25">
      <c r="E492">
        <f t="shared" si="7"/>
        <v>376</v>
      </c>
      <c r="F492">
        <v>11050</v>
      </c>
      <c r="G492">
        <f>IFERROR(VLOOKUP(Table_socioeca8.sandag.org_abm2_spd[[#This Row],[hwycov_id]],[1]hwy_speed!$B$2:$G$1648,2,FALSE),0)</f>
        <v>56</v>
      </c>
      <c r="H492">
        <f>IFERROR(VLOOKUP(Table_socioeca8.sandag.org_abm2_spd[[#This Row],[hwycov_id]],[1]hwy_speed!$B$2:$G$1648,3,FALSE),0)</f>
        <v>56</v>
      </c>
      <c r="I492">
        <f>IFERROR(VLOOKUP(Table_socioeca8.sandag.org_abm2_spd[[#This Row],[hwycov_id]],[1]hwy_speed!$B$2:$G$1648,4,FALSE),0)</f>
        <v>56</v>
      </c>
      <c r="J492">
        <f>IFERROR(VLOOKUP(Table_socioeca8.sandag.org_abm2_spd[[#This Row],[hwycov_id]],[1]hwy_speed!$B$2:$G$1648,5,FALSE),0)</f>
        <v>56</v>
      </c>
      <c r="K492">
        <f>IFERROR(VLOOKUP(Table_socioeca8.sandag.org_abm2_spd[[#This Row],[hwycov_id]],[1]hwy_speed!$B$2:$G$1648,6,FALSE),0)</f>
        <v>56</v>
      </c>
    </row>
    <row r="493" spans="5:11" x14ac:dyDescent="0.25">
      <c r="E493">
        <f t="shared" si="7"/>
        <v>376</v>
      </c>
      <c r="F493">
        <v>11054</v>
      </c>
      <c r="G493">
        <f>IFERROR(VLOOKUP(Table_socioeca8.sandag.org_abm2_spd[[#This Row],[hwycov_id]],[1]hwy_speed!$B$2:$G$1648,2,FALSE),0)</f>
        <v>58</v>
      </c>
      <c r="H493">
        <f>IFERROR(VLOOKUP(Table_socioeca8.sandag.org_abm2_spd[[#This Row],[hwycov_id]],[1]hwy_speed!$B$2:$G$1648,3,FALSE),0)</f>
        <v>56</v>
      </c>
      <c r="I493">
        <f>IFERROR(VLOOKUP(Table_socioeca8.sandag.org_abm2_spd[[#This Row],[hwycov_id]],[1]hwy_speed!$B$2:$G$1648,4,FALSE),0)</f>
        <v>56</v>
      </c>
      <c r="J493">
        <f>IFERROR(VLOOKUP(Table_socioeca8.sandag.org_abm2_spd[[#This Row],[hwycov_id]],[1]hwy_speed!$B$2:$G$1648,5,FALSE),0)</f>
        <v>48</v>
      </c>
      <c r="K493">
        <f>IFERROR(VLOOKUP(Table_socioeca8.sandag.org_abm2_spd[[#This Row],[hwycov_id]],[1]hwy_speed!$B$2:$G$1648,6,FALSE),0)</f>
        <v>58</v>
      </c>
    </row>
    <row r="494" spans="5:11" x14ac:dyDescent="0.25">
      <c r="E494">
        <f t="shared" si="7"/>
        <v>376</v>
      </c>
      <c r="F494">
        <v>11055</v>
      </c>
      <c r="G494">
        <f>IFERROR(VLOOKUP(Table_socioeca8.sandag.org_abm2_spd[[#This Row],[hwycov_id]],[1]hwy_speed!$B$2:$G$1648,2,FALSE),0)</f>
        <v>58</v>
      </c>
      <c r="H494">
        <f>IFERROR(VLOOKUP(Table_socioeca8.sandag.org_abm2_spd[[#This Row],[hwycov_id]],[1]hwy_speed!$B$2:$G$1648,3,FALSE),0)</f>
        <v>57</v>
      </c>
      <c r="I494">
        <f>IFERROR(VLOOKUP(Table_socioeca8.sandag.org_abm2_spd[[#This Row],[hwycov_id]],[1]hwy_speed!$B$2:$G$1648,4,FALSE),0)</f>
        <v>57</v>
      </c>
      <c r="J494">
        <f>IFERROR(VLOOKUP(Table_socioeca8.sandag.org_abm2_spd[[#This Row],[hwycov_id]],[1]hwy_speed!$B$2:$G$1648,5,FALSE),0)</f>
        <v>51</v>
      </c>
      <c r="K494">
        <f>IFERROR(VLOOKUP(Table_socioeca8.sandag.org_abm2_spd[[#This Row],[hwycov_id]],[1]hwy_speed!$B$2:$G$1648,6,FALSE),0)</f>
        <v>58</v>
      </c>
    </row>
    <row r="495" spans="5:11" x14ac:dyDescent="0.25">
      <c r="E495">
        <f t="shared" si="7"/>
        <v>376</v>
      </c>
      <c r="F495">
        <v>11056</v>
      </c>
      <c r="G495">
        <f>IFERROR(VLOOKUP(Table_socioeca8.sandag.org_abm2_spd[[#This Row],[hwycov_id]],[1]hwy_speed!$B$2:$G$1648,2,FALSE),0)</f>
        <v>57</v>
      </c>
      <c r="H495">
        <f>IFERROR(VLOOKUP(Table_socioeca8.sandag.org_abm2_spd[[#This Row],[hwycov_id]],[1]hwy_speed!$B$2:$G$1648,3,FALSE),0)</f>
        <v>44</v>
      </c>
      <c r="I495">
        <f>IFERROR(VLOOKUP(Table_socioeca8.sandag.org_abm2_spd[[#This Row],[hwycov_id]],[1]hwy_speed!$B$2:$G$1648,4,FALSE),0)</f>
        <v>55</v>
      </c>
      <c r="J495">
        <f>IFERROR(VLOOKUP(Table_socioeca8.sandag.org_abm2_spd[[#This Row],[hwycov_id]],[1]hwy_speed!$B$2:$G$1648,5,FALSE),0)</f>
        <v>55</v>
      </c>
      <c r="K495">
        <f>IFERROR(VLOOKUP(Table_socioeca8.sandag.org_abm2_spd[[#This Row],[hwycov_id]],[1]hwy_speed!$B$2:$G$1648,6,FALSE),0)</f>
        <v>57</v>
      </c>
    </row>
    <row r="496" spans="5:11" x14ac:dyDescent="0.25">
      <c r="E496">
        <f t="shared" si="7"/>
        <v>376</v>
      </c>
      <c r="F496">
        <v>11057</v>
      </c>
      <c r="G496">
        <f>IFERROR(VLOOKUP(Table_socioeca8.sandag.org_abm2_spd[[#This Row],[hwycov_id]],[1]hwy_speed!$B$2:$G$1648,2,FALSE),0)</f>
        <v>57</v>
      </c>
      <c r="H496">
        <f>IFERROR(VLOOKUP(Table_socioeca8.sandag.org_abm2_spd[[#This Row],[hwycov_id]],[1]hwy_speed!$B$2:$G$1648,3,FALSE),0)</f>
        <v>47</v>
      </c>
      <c r="I496">
        <f>IFERROR(VLOOKUP(Table_socioeca8.sandag.org_abm2_spd[[#This Row],[hwycov_id]],[1]hwy_speed!$B$2:$G$1648,4,FALSE),0)</f>
        <v>56</v>
      </c>
      <c r="J496">
        <f>IFERROR(VLOOKUP(Table_socioeca8.sandag.org_abm2_spd[[#This Row],[hwycov_id]],[1]hwy_speed!$B$2:$G$1648,5,FALSE),0)</f>
        <v>56</v>
      </c>
      <c r="K496">
        <f>IFERROR(VLOOKUP(Table_socioeca8.sandag.org_abm2_spd[[#This Row],[hwycov_id]],[1]hwy_speed!$B$2:$G$1648,6,FALSE),0)</f>
        <v>57</v>
      </c>
    </row>
    <row r="497" spans="5:11" x14ac:dyDescent="0.25">
      <c r="E497">
        <f t="shared" si="7"/>
        <v>376</v>
      </c>
      <c r="F497">
        <v>11058</v>
      </c>
      <c r="G497">
        <f>IFERROR(VLOOKUP(Table_socioeca8.sandag.org_abm2_spd[[#This Row],[hwycov_id]],[1]hwy_speed!$B$2:$G$1648,2,FALSE),0)</f>
        <v>58</v>
      </c>
      <c r="H497">
        <f>IFERROR(VLOOKUP(Table_socioeca8.sandag.org_abm2_spd[[#This Row],[hwycov_id]],[1]hwy_speed!$B$2:$G$1648,3,FALSE),0)</f>
        <v>57</v>
      </c>
      <c r="I497">
        <f>IFERROR(VLOOKUP(Table_socioeca8.sandag.org_abm2_spd[[#This Row],[hwycov_id]],[1]hwy_speed!$B$2:$G$1648,4,FALSE),0)</f>
        <v>57</v>
      </c>
      <c r="J497">
        <f>IFERROR(VLOOKUP(Table_socioeca8.sandag.org_abm2_spd[[#This Row],[hwycov_id]],[1]hwy_speed!$B$2:$G$1648,5,FALSE),0)</f>
        <v>53</v>
      </c>
      <c r="K497">
        <f>IFERROR(VLOOKUP(Table_socioeca8.sandag.org_abm2_spd[[#This Row],[hwycov_id]],[1]hwy_speed!$B$2:$G$1648,6,FALSE),0)</f>
        <v>58</v>
      </c>
    </row>
    <row r="498" spans="5:11" x14ac:dyDescent="0.25">
      <c r="E498">
        <f t="shared" si="7"/>
        <v>376</v>
      </c>
      <c r="F498">
        <v>11095</v>
      </c>
      <c r="G498">
        <f>IFERROR(VLOOKUP(Table_socioeca8.sandag.org_abm2_spd[[#This Row],[hwycov_id]],[1]hwy_speed!$B$2:$G$1648,2,FALSE),0)</f>
        <v>62</v>
      </c>
      <c r="H498">
        <f>IFERROR(VLOOKUP(Table_socioeca8.sandag.org_abm2_spd[[#This Row],[hwycov_id]],[1]hwy_speed!$B$2:$G$1648,3,FALSE),0)</f>
        <v>38</v>
      </c>
      <c r="I498">
        <f>IFERROR(VLOOKUP(Table_socioeca8.sandag.org_abm2_spd[[#This Row],[hwycov_id]],[1]hwy_speed!$B$2:$G$1648,4,FALSE),0)</f>
        <v>51</v>
      </c>
      <c r="J498">
        <f>IFERROR(VLOOKUP(Table_socioeca8.sandag.org_abm2_spd[[#This Row],[hwycov_id]],[1]hwy_speed!$B$2:$G$1648,5,FALSE),0)</f>
        <v>45</v>
      </c>
      <c r="K498">
        <f>IFERROR(VLOOKUP(Table_socioeca8.sandag.org_abm2_spd[[#This Row],[hwycov_id]],[1]hwy_speed!$B$2:$G$1648,6,FALSE),0)</f>
        <v>62</v>
      </c>
    </row>
    <row r="499" spans="5:11" x14ac:dyDescent="0.25">
      <c r="E499">
        <f t="shared" si="7"/>
        <v>376</v>
      </c>
      <c r="F499">
        <v>11097</v>
      </c>
      <c r="G499">
        <f>IFERROR(VLOOKUP(Table_socioeca8.sandag.org_abm2_spd[[#This Row],[hwycov_id]],[1]hwy_speed!$B$2:$G$1648,2,FALSE),0)</f>
        <v>62</v>
      </c>
      <c r="H499">
        <f>IFERROR(VLOOKUP(Table_socioeca8.sandag.org_abm2_spd[[#This Row],[hwycov_id]],[1]hwy_speed!$B$2:$G$1648,3,FALSE),0)</f>
        <v>60</v>
      </c>
      <c r="I499">
        <f>IFERROR(VLOOKUP(Table_socioeca8.sandag.org_abm2_spd[[#This Row],[hwycov_id]],[1]hwy_speed!$B$2:$G$1648,4,FALSE),0)</f>
        <v>61</v>
      </c>
      <c r="J499">
        <f>IFERROR(VLOOKUP(Table_socioeca8.sandag.org_abm2_spd[[#This Row],[hwycov_id]],[1]hwy_speed!$B$2:$G$1648,5,FALSE),0)</f>
        <v>59</v>
      </c>
      <c r="K499">
        <f>IFERROR(VLOOKUP(Table_socioeca8.sandag.org_abm2_spd[[#This Row],[hwycov_id]],[1]hwy_speed!$B$2:$G$1648,6,FALSE),0)</f>
        <v>62</v>
      </c>
    </row>
    <row r="500" spans="5:11" x14ac:dyDescent="0.25">
      <c r="E500">
        <f t="shared" si="7"/>
        <v>376</v>
      </c>
      <c r="F500">
        <v>11100</v>
      </c>
      <c r="G500">
        <f>IFERROR(VLOOKUP(Table_socioeca8.sandag.org_abm2_spd[[#This Row],[hwycov_id]],[1]hwy_speed!$B$2:$G$1648,2,FALSE),0)</f>
        <v>62</v>
      </c>
      <c r="H500">
        <f>IFERROR(VLOOKUP(Table_socioeca8.sandag.org_abm2_spd[[#This Row],[hwycov_id]],[1]hwy_speed!$B$2:$G$1648,3,FALSE),0)</f>
        <v>58</v>
      </c>
      <c r="I500">
        <f>IFERROR(VLOOKUP(Table_socioeca8.sandag.org_abm2_spd[[#This Row],[hwycov_id]],[1]hwy_speed!$B$2:$G$1648,4,FALSE),0)</f>
        <v>62</v>
      </c>
      <c r="J500">
        <f>IFERROR(VLOOKUP(Table_socioeca8.sandag.org_abm2_spd[[#This Row],[hwycov_id]],[1]hwy_speed!$B$2:$G$1648,5,FALSE),0)</f>
        <v>62</v>
      </c>
      <c r="K500">
        <f>IFERROR(VLOOKUP(Table_socioeca8.sandag.org_abm2_spd[[#This Row],[hwycov_id]],[1]hwy_speed!$B$2:$G$1648,6,FALSE),0)</f>
        <v>62</v>
      </c>
    </row>
    <row r="501" spans="5:11" x14ac:dyDescent="0.25">
      <c r="E501">
        <f t="shared" si="7"/>
        <v>376</v>
      </c>
      <c r="F501">
        <v>11101</v>
      </c>
      <c r="G501">
        <f>IFERROR(VLOOKUP(Table_socioeca8.sandag.org_abm2_spd[[#This Row],[hwycov_id]],[1]hwy_speed!$B$2:$G$1648,2,FALSE),0)</f>
        <v>59</v>
      </c>
      <c r="H501">
        <f>IFERROR(VLOOKUP(Table_socioeca8.sandag.org_abm2_spd[[#This Row],[hwycov_id]],[1]hwy_speed!$B$2:$G$1648,3,FALSE),0)</f>
        <v>55</v>
      </c>
      <c r="I501">
        <f>IFERROR(VLOOKUP(Table_socioeca8.sandag.org_abm2_spd[[#This Row],[hwycov_id]],[1]hwy_speed!$B$2:$G$1648,4,FALSE),0)</f>
        <v>56</v>
      </c>
      <c r="J501">
        <f>IFERROR(VLOOKUP(Table_socioeca8.sandag.org_abm2_spd[[#This Row],[hwycov_id]],[1]hwy_speed!$B$2:$G$1648,5,FALSE),0)</f>
        <v>55</v>
      </c>
      <c r="K501">
        <f>IFERROR(VLOOKUP(Table_socioeca8.sandag.org_abm2_spd[[#This Row],[hwycov_id]],[1]hwy_speed!$B$2:$G$1648,6,FALSE),0)</f>
        <v>59</v>
      </c>
    </row>
    <row r="502" spans="5:11" x14ac:dyDescent="0.25">
      <c r="E502">
        <f t="shared" si="7"/>
        <v>376</v>
      </c>
      <c r="F502">
        <v>11102</v>
      </c>
      <c r="G502">
        <f>IFERROR(VLOOKUP(Table_socioeca8.sandag.org_abm2_spd[[#This Row],[hwycov_id]],[1]hwy_speed!$B$2:$G$1648,2,FALSE),0)</f>
        <v>62</v>
      </c>
      <c r="H502">
        <f>IFERROR(VLOOKUP(Table_socioeca8.sandag.org_abm2_spd[[#This Row],[hwycov_id]],[1]hwy_speed!$B$2:$G$1648,3,FALSE),0)</f>
        <v>41</v>
      </c>
      <c r="I502">
        <f>IFERROR(VLOOKUP(Table_socioeca8.sandag.org_abm2_spd[[#This Row],[hwycov_id]],[1]hwy_speed!$B$2:$G$1648,4,FALSE),0)</f>
        <v>54</v>
      </c>
      <c r="J502">
        <f>IFERROR(VLOOKUP(Table_socioeca8.sandag.org_abm2_spd[[#This Row],[hwycov_id]],[1]hwy_speed!$B$2:$G$1648,5,FALSE),0)</f>
        <v>56</v>
      </c>
      <c r="K502">
        <f>IFERROR(VLOOKUP(Table_socioeca8.sandag.org_abm2_spd[[#This Row],[hwycov_id]],[1]hwy_speed!$B$2:$G$1648,6,FALSE),0)</f>
        <v>62</v>
      </c>
    </row>
    <row r="503" spans="5:11" x14ac:dyDescent="0.25">
      <c r="E503">
        <f t="shared" si="7"/>
        <v>376</v>
      </c>
      <c r="F503">
        <v>11103</v>
      </c>
      <c r="G503">
        <f>IFERROR(VLOOKUP(Table_socioeca8.sandag.org_abm2_spd[[#This Row],[hwycov_id]],[1]hwy_speed!$B$2:$G$1648,2,FALSE),0)</f>
        <v>62</v>
      </c>
      <c r="H503">
        <f>IFERROR(VLOOKUP(Table_socioeca8.sandag.org_abm2_spd[[#This Row],[hwycov_id]],[1]hwy_speed!$B$2:$G$1648,3,FALSE),0)</f>
        <v>56</v>
      </c>
      <c r="I503">
        <f>IFERROR(VLOOKUP(Table_socioeca8.sandag.org_abm2_spd[[#This Row],[hwycov_id]],[1]hwy_speed!$B$2:$G$1648,4,FALSE),0)</f>
        <v>58</v>
      </c>
      <c r="J503">
        <f>IFERROR(VLOOKUP(Table_socioeca8.sandag.org_abm2_spd[[#This Row],[hwycov_id]],[1]hwy_speed!$B$2:$G$1648,5,FALSE),0)</f>
        <v>56</v>
      </c>
      <c r="K503">
        <f>IFERROR(VLOOKUP(Table_socioeca8.sandag.org_abm2_spd[[#This Row],[hwycov_id]],[1]hwy_speed!$B$2:$G$1648,6,FALSE),0)</f>
        <v>62</v>
      </c>
    </row>
    <row r="504" spans="5:11" x14ac:dyDescent="0.25">
      <c r="E504">
        <f t="shared" si="7"/>
        <v>376</v>
      </c>
      <c r="F504">
        <v>11106</v>
      </c>
      <c r="G504">
        <f>IFERROR(VLOOKUP(Table_socioeca8.sandag.org_abm2_spd[[#This Row],[hwycov_id]],[1]hwy_speed!$B$2:$G$1648,2,FALSE),0)</f>
        <v>62</v>
      </c>
      <c r="H504">
        <f>IFERROR(VLOOKUP(Table_socioeca8.sandag.org_abm2_spd[[#This Row],[hwycov_id]],[1]hwy_speed!$B$2:$G$1648,3,FALSE),0)</f>
        <v>46</v>
      </c>
      <c r="I504">
        <f>IFERROR(VLOOKUP(Table_socioeca8.sandag.org_abm2_spd[[#This Row],[hwycov_id]],[1]hwy_speed!$B$2:$G$1648,4,FALSE),0)</f>
        <v>61</v>
      </c>
      <c r="J504">
        <f>IFERROR(VLOOKUP(Table_socioeca8.sandag.org_abm2_spd[[#This Row],[hwycov_id]],[1]hwy_speed!$B$2:$G$1648,5,FALSE),0)</f>
        <v>60</v>
      </c>
      <c r="K504">
        <f>IFERROR(VLOOKUP(Table_socioeca8.sandag.org_abm2_spd[[#This Row],[hwycov_id]],[1]hwy_speed!$B$2:$G$1648,6,FALSE),0)</f>
        <v>62</v>
      </c>
    </row>
    <row r="505" spans="5:11" x14ac:dyDescent="0.25">
      <c r="E505">
        <f t="shared" si="7"/>
        <v>376</v>
      </c>
      <c r="F505">
        <v>11107</v>
      </c>
      <c r="G505">
        <f>IFERROR(VLOOKUP(Table_socioeca8.sandag.org_abm2_spd[[#This Row],[hwycov_id]],[1]hwy_speed!$B$2:$G$1648,2,FALSE),0)</f>
        <v>58</v>
      </c>
      <c r="H505">
        <f>IFERROR(VLOOKUP(Table_socioeca8.sandag.org_abm2_spd[[#This Row],[hwycov_id]],[1]hwy_speed!$B$2:$G$1648,3,FALSE),0)</f>
        <v>53</v>
      </c>
      <c r="I505">
        <f>IFERROR(VLOOKUP(Table_socioeca8.sandag.org_abm2_spd[[#This Row],[hwycov_id]],[1]hwy_speed!$B$2:$G$1648,4,FALSE),0)</f>
        <v>58</v>
      </c>
      <c r="J505">
        <f>IFERROR(VLOOKUP(Table_socioeca8.sandag.org_abm2_spd[[#This Row],[hwycov_id]],[1]hwy_speed!$B$2:$G$1648,5,FALSE),0)</f>
        <v>58</v>
      </c>
      <c r="K505">
        <f>IFERROR(VLOOKUP(Table_socioeca8.sandag.org_abm2_spd[[#This Row],[hwycov_id]],[1]hwy_speed!$B$2:$G$1648,6,FALSE),0)</f>
        <v>58</v>
      </c>
    </row>
    <row r="506" spans="5:11" x14ac:dyDescent="0.25">
      <c r="E506">
        <f t="shared" si="7"/>
        <v>376</v>
      </c>
      <c r="F506">
        <v>11109</v>
      </c>
      <c r="G506">
        <f>IFERROR(VLOOKUP(Table_socioeca8.sandag.org_abm2_spd[[#This Row],[hwycov_id]],[1]hwy_speed!$B$2:$G$1648,2,FALSE),0)</f>
        <v>61</v>
      </c>
      <c r="H506">
        <f>IFERROR(VLOOKUP(Table_socioeca8.sandag.org_abm2_spd[[#This Row],[hwycov_id]],[1]hwy_speed!$B$2:$G$1648,3,FALSE),0)</f>
        <v>47</v>
      </c>
      <c r="I506">
        <f>IFERROR(VLOOKUP(Table_socioeca8.sandag.org_abm2_spd[[#This Row],[hwycov_id]],[1]hwy_speed!$B$2:$G$1648,4,FALSE),0)</f>
        <v>60</v>
      </c>
      <c r="J506">
        <f>IFERROR(VLOOKUP(Table_socioeca8.sandag.org_abm2_spd[[#This Row],[hwycov_id]],[1]hwy_speed!$B$2:$G$1648,5,FALSE),0)</f>
        <v>60</v>
      </c>
      <c r="K506">
        <f>IFERROR(VLOOKUP(Table_socioeca8.sandag.org_abm2_spd[[#This Row],[hwycov_id]],[1]hwy_speed!$B$2:$G$1648,6,FALSE),0)</f>
        <v>61</v>
      </c>
    </row>
    <row r="507" spans="5:11" x14ac:dyDescent="0.25">
      <c r="E507">
        <f t="shared" si="7"/>
        <v>376</v>
      </c>
      <c r="F507">
        <v>11110</v>
      </c>
      <c r="G507">
        <f>IFERROR(VLOOKUP(Table_socioeca8.sandag.org_abm2_spd[[#This Row],[hwycov_id]],[1]hwy_speed!$B$2:$G$1648,2,FALSE),0)</f>
        <v>61</v>
      </c>
      <c r="H507">
        <f>IFERROR(VLOOKUP(Table_socioeca8.sandag.org_abm2_spd[[#This Row],[hwycov_id]],[1]hwy_speed!$B$2:$G$1648,3,FALSE),0)</f>
        <v>50</v>
      </c>
      <c r="I507">
        <f>IFERROR(VLOOKUP(Table_socioeca8.sandag.org_abm2_spd[[#This Row],[hwycov_id]],[1]hwy_speed!$B$2:$G$1648,4,FALSE),0)</f>
        <v>61</v>
      </c>
      <c r="J507">
        <f>IFERROR(VLOOKUP(Table_socioeca8.sandag.org_abm2_spd[[#This Row],[hwycov_id]],[1]hwy_speed!$B$2:$G$1648,5,FALSE),0)</f>
        <v>60</v>
      </c>
      <c r="K507">
        <f>IFERROR(VLOOKUP(Table_socioeca8.sandag.org_abm2_spd[[#This Row],[hwycov_id]],[1]hwy_speed!$B$2:$G$1648,6,FALSE),0)</f>
        <v>61</v>
      </c>
    </row>
    <row r="508" spans="5:11" x14ac:dyDescent="0.25">
      <c r="E508">
        <f t="shared" si="7"/>
        <v>376</v>
      </c>
      <c r="F508">
        <v>11112</v>
      </c>
      <c r="G508">
        <f>IFERROR(VLOOKUP(Table_socioeca8.sandag.org_abm2_spd[[#This Row],[hwycov_id]],[1]hwy_speed!$B$2:$G$1648,2,FALSE),0)</f>
        <v>61</v>
      </c>
      <c r="H508">
        <f>IFERROR(VLOOKUP(Table_socioeca8.sandag.org_abm2_spd[[#This Row],[hwycov_id]],[1]hwy_speed!$B$2:$G$1648,3,FALSE),0)</f>
        <v>61</v>
      </c>
      <c r="I508">
        <f>IFERROR(VLOOKUP(Table_socioeca8.sandag.org_abm2_spd[[#This Row],[hwycov_id]],[1]hwy_speed!$B$2:$G$1648,4,FALSE),0)</f>
        <v>61</v>
      </c>
      <c r="J508">
        <f>IFERROR(VLOOKUP(Table_socioeca8.sandag.org_abm2_spd[[#This Row],[hwycov_id]],[1]hwy_speed!$B$2:$G$1648,5,FALSE),0)</f>
        <v>54</v>
      </c>
      <c r="K508">
        <f>IFERROR(VLOOKUP(Table_socioeca8.sandag.org_abm2_spd[[#This Row],[hwycov_id]],[1]hwy_speed!$B$2:$G$1648,6,FALSE),0)</f>
        <v>61</v>
      </c>
    </row>
    <row r="509" spans="5:11" x14ac:dyDescent="0.25">
      <c r="E509">
        <f t="shared" si="7"/>
        <v>376</v>
      </c>
      <c r="F509">
        <v>11113</v>
      </c>
      <c r="G509">
        <f>IFERROR(VLOOKUP(Table_socioeca8.sandag.org_abm2_spd[[#This Row],[hwycov_id]],[1]hwy_speed!$B$2:$G$1648,2,FALSE),0)</f>
        <v>57</v>
      </c>
      <c r="H509">
        <f>IFERROR(VLOOKUP(Table_socioeca8.sandag.org_abm2_spd[[#This Row],[hwycov_id]],[1]hwy_speed!$B$2:$G$1648,3,FALSE),0)</f>
        <v>56</v>
      </c>
      <c r="I509">
        <f>IFERROR(VLOOKUP(Table_socioeca8.sandag.org_abm2_spd[[#This Row],[hwycov_id]],[1]hwy_speed!$B$2:$G$1648,4,FALSE),0)</f>
        <v>56</v>
      </c>
      <c r="J509">
        <f>IFERROR(VLOOKUP(Table_socioeca8.sandag.org_abm2_spd[[#This Row],[hwycov_id]],[1]hwy_speed!$B$2:$G$1648,5,FALSE),0)</f>
        <v>43</v>
      </c>
      <c r="K509">
        <f>IFERROR(VLOOKUP(Table_socioeca8.sandag.org_abm2_spd[[#This Row],[hwycov_id]],[1]hwy_speed!$B$2:$G$1648,6,FALSE),0)</f>
        <v>57</v>
      </c>
    </row>
    <row r="510" spans="5:11" x14ac:dyDescent="0.25">
      <c r="E510">
        <f t="shared" si="7"/>
        <v>376</v>
      </c>
      <c r="F510">
        <v>11120</v>
      </c>
      <c r="G510">
        <f>IFERROR(VLOOKUP(Table_socioeca8.sandag.org_abm2_spd[[#This Row],[hwycov_id]],[1]hwy_speed!$B$2:$G$1648,2,FALSE),0)</f>
        <v>58</v>
      </c>
      <c r="H510">
        <f>IFERROR(VLOOKUP(Table_socioeca8.sandag.org_abm2_spd[[#This Row],[hwycov_id]],[1]hwy_speed!$B$2:$G$1648,3,FALSE),0)</f>
        <v>57</v>
      </c>
      <c r="I510">
        <f>IFERROR(VLOOKUP(Table_socioeca8.sandag.org_abm2_spd[[#This Row],[hwycov_id]],[1]hwy_speed!$B$2:$G$1648,4,FALSE),0)</f>
        <v>57</v>
      </c>
      <c r="J510">
        <f>IFERROR(VLOOKUP(Table_socioeca8.sandag.org_abm2_spd[[#This Row],[hwycov_id]],[1]hwy_speed!$B$2:$G$1648,5,FALSE),0)</f>
        <v>45</v>
      </c>
      <c r="K510">
        <f>IFERROR(VLOOKUP(Table_socioeca8.sandag.org_abm2_spd[[#This Row],[hwycov_id]],[1]hwy_speed!$B$2:$G$1648,6,FALSE),0)</f>
        <v>58</v>
      </c>
    </row>
    <row r="511" spans="5:11" x14ac:dyDescent="0.25">
      <c r="E511">
        <f t="shared" si="7"/>
        <v>376</v>
      </c>
      <c r="F511">
        <v>11123</v>
      </c>
      <c r="G511">
        <f>IFERROR(VLOOKUP(Table_socioeca8.sandag.org_abm2_spd[[#This Row],[hwycov_id]],[1]hwy_speed!$B$2:$G$1648,2,FALSE),0)</f>
        <v>57</v>
      </c>
      <c r="H511">
        <f>IFERROR(VLOOKUP(Table_socioeca8.sandag.org_abm2_spd[[#This Row],[hwycov_id]],[1]hwy_speed!$B$2:$G$1648,3,FALSE),0)</f>
        <v>21</v>
      </c>
      <c r="I511">
        <f>IFERROR(VLOOKUP(Table_socioeca8.sandag.org_abm2_spd[[#This Row],[hwycov_id]],[1]hwy_speed!$B$2:$G$1648,4,FALSE),0)</f>
        <v>47</v>
      </c>
      <c r="J511">
        <f>IFERROR(VLOOKUP(Table_socioeca8.sandag.org_abm2_spd[[#This Row],[hwycov_id]],[1]hwy_speed!$B$2:$G$1648,5,FALSE),0)</f>
        <v>50</v>
      </c>
      <c r="K511">
        <f>IFERROR(VLOOKUP(Table_socioeca8.sandag.org_abm2_spd[[#This Row],[hwycov_id]],[1]hwy_speed!$B$2:$G$1648,6,FALSE),0)</f>
        <v>58</v>
      </c>
    </row>
    <row r="512" spans="5:11" x14ac:dyDescent="0.25">
      <c r="E512">
        <f t="shared" si="7"/>
        <v>376</v>
      </c>
      <c r="F512">
        <v>11124</v>
      </c>
      <c r="G512">
        <f>IFERROR(VLOOKUP(Table_socioeca8.sandag.org_abm2_spd[[#This Row],[hwycov_id]],[1]hwy_speed!$B$2:$G$1648,2,FALSE),0)</f>
        <v>58</v>
      </c>
      <c r="H512">
        <f>IFERROR(VLOOKUP(Table_socioeca8.sandag.org_abm2_spd[[#This Row],[hwycov_id]],[1]hwy_speed!$B$2:$G$1648,3,FALSE),0)</f>
        <v>52</v>
      </c>
      <c r="I512">
        <f>IFERROR(VLOOKUP(Table_socioeca8.sandag.org_abm2_spd[[#This Row],[hwycov_id]],[1]hwy_speed!$B$2:$G$1648,4,FALSE),0)</f>
        <v>52</v>
      </c>
      <c r="J512">
        <f>IFERROR(VLOOKUP(Table_socioeca8.sandag.org_abm2_spd[[#This Row],[hwycov_id]],[1]hwy_speed!$B$2:$G$1648,5,FALSE),0)</f>
        <v>24</v>
      </c>
      <c r="K512">
        <f>IFERROR(VLOOKUP(Table_socioeca8.sandag.org_abm2_spd[[#This Row],[hwycov_id]],[1]hwy_speed!$B$2:$G$1648,6,FALSE),0)</f>
        <v>58</v>
      </c>
    </row>
    <row r="513" spans="5:11" x14ac:dyDescent="0.25">
      <c r="E513">
        <f t="shared" si="7"/>
        <v>376</v>
      </c>
      <c r="F513">
        <v>11125</v>
      </c>
      <c r="G513">
        <f>IFERROR(VLOOKUP(Table_socioeca8.sandag.org_abm2_spd[[#This Row],[hwycov_id]],[1]hwy_speed!$B$2:$G$1648,2,FALSE),0)</f>
        <v>58</v>
      </c>
      <c r="H513">
        <f>IFERROR(VLOOKUP(Table_socioeca8.sandag.org_abm2_spd[[#This Row],[hwycov_id]],[1]hwy_speed!$B$2:$G$1648,3,FALSE),0)</f>
        <v>58</v>
      </c>
      <c r="I513">
        <f>IFERROR(VLOOKUP(Table_socioeca8.sandag.org_abm2_spd[[#This Row],[hwycov_id]],[1]hwy_speed!$B$2:$G$1648,4,FALSE),0)</f>
        <v>58</v>
      </c>
      <c r="J513">
        <f>IFERROR(VLOOKUP(Table_socioeca8.sandag.org_abm2_spd[[#This Row],[hwycov_id]],[1]hwy_speed!$B$2:$G$1648,5,FALSE),0)</f>
        <v>58</v>
      </c>
      <c r="K513">
        <f>IFERROR(VLOOKUP(Table_socioeca8.sandag.org_abm2_spd[[#This Row],[hwycov_id]],[1]hwy_speed!$B$2:$G$1648,6,FALSE),0)</f>
        <v>58</v>
      </c>
    </row>
    <row r="514" spans="5:11" x14ac:dyDescent="0.25">
      <c r="E514">
        <f t="shared" si="7"/>
        <v>376</v>
      </c>
      <c r="F514">
        <v>11245</v>
      </c>
      <c r="G514">
        <f>IFERROR(VLOOKUP(Table_socioeca8.sandag.org_abm2_spd[[#This Row],[hwycov_id]],[1]hwy_speed!$B$2:$G$1648,2,FALSE),0)</f>
        <v>57</v>
      </c>
      <c r="H514">
        <f>IFERROR(VLOOKUP(Table_socioeca8.sandag.org_abm2_spd[[#This Row],[hwycov_id]],[1]hwy_speed!$B$2:$G$1648,3,FALSE),0)</f>
        <v>57</v>
      </c>
      <c r="I514">
        <f>IFERROR(VLOOKUP(Table_socioeca8.sandag.org_abm2_spd[[#This Row],[hwycov_id]],[1]hwy_speed!$B$2:$G$1648,4,FALSE),0)</f>
        <v>57</v>
      </c>
      <c r="J514">
        <f>IFERROR(VLOOKUP(Table_socioeca8.sandag.org_abm2_spd[[#This Row],[hwycov_id]],[1]hwy_speed!$B$2:$G$1648,5,FALSE),0)</f>
        <v>56</v>
      </c>
      <c r="K514">
        <f>IFERROR(VLOOKUP(Table_socioeca8.sandag.org_abm2_spd[[#This Row],[hwycov_id]],[1]hwy_speed!$B$2:$G$1648,6,FALSE),0)</f>
        <v>57</v>
      </c>
    </row>
    <row r="515" spans="5:11" x14ac:dyDescent="0.25">
      <c r="E515">
        <f t="shared" si="7"/>
        <v>376</v>
      </c>
      <c r="F515">
        <v>11263</v>
      </c>
      <c r="G515">
        <f>IFERROR(VLOOKUP(Table_socioeca8.sandag.org_abm2_spd[[#This Row],[hwycov_id]],[1]hwy_speed!$B$2:$G$1648,2,FALSE),0)</f>
        <v>58</v>
      </c>
      <c r="H515">
        <f>IFERROR(VLOOKUP(Table_socioeca8.sandag.org_abm2_spd[[#This Row],[hwycov_id]],[1]hwy_speed!$B$2:$G$1648,3,FALSE),0)</f>
        <v>40</v>
      </c>
      <c r="I515">
        <f>IFERROR(VLOOKUP(Table_socioeca8.sandag.org_abm2_spd[[#This Row],[hwycov_id]],[1]hwy_speed!$B$2:$G$1648,4,FALSE),0)</f>
        <v>53</v>
      </c>
      <c r="J515">
        <f>IFERROR(VLOOKUP(Table_socioeca8.sandag.org_abm2_spd[[#This Row],[hwycov_id]],[1]hwy_speed!$B$2:$G$1648,5,FALSE),0)</f>
        <v>53</v>
      </c>
      <c r="K515">
        <f>IFERROR(VLOOKUP(Table_socioeca8.sandag.org_abm2_spd[[#This Row],[hwycov_id]],[1]hwy_speed!$B$2:$G$1648,6,FALSE),0)</f>
        <v>58</v>
      </c>
    </row>
    <row r="516" spans="5:11" x14ac:dyDescent="0.25">
      <c r="E516">
        <f t="shared" ref="E516:E579" si="8">E515</f>
        <v>376</v>
      </c>
      <c r="F516">
        <v>11266</v>
      </c>
      <c r="G516">
        <f>IFERROR(VLOOKUP(Table_socioeca8.sandag.org_abm2_spd[[#This Row],[hwycov_id]],[1]hwy_speed!$B$2:$G$1648,2,FALSE),0)</f>
        <v>58</v>
      </c>
      <c r="H516">
        <f>IFERROR(VLOOKUP(Table_socioeca8.sandag.org_abm2_spd[[#This Row],[hwycov_id]],[1]hwy_speed!$B$2:$G$1648,3,FALSE),0)</f>
        <v>52</v>
      </c>
      <c r="I516">
        <f>IFERROR(VLOOKUP(Table_socioeca8.sandag.org_abm2_spd[[#This Row],[hwycov_id]],[1]hwy_speed!$B$2:$G$1648,4,FALSE),0)</f>
        <v>57</v>
      </c>
      <c r="J516">
        <f>IFERROR(VLOOKUP(Table_socioeca8.sandag.org_abm2_spd[[#This Row],[hwycov_id]],[1]hwy_speed!$B$2:$G$1648,5,FALSE),0)</f>
        <v>57</v>
      </c>
      <c r="K516">
        <f>IFERROR(VLOOKUP(Table_socioeca8.sandag.org_abm2_spd[[#This Row],[hwycov_id]],[1]hwy_speed!$B$2:$G$1648,6,FALSE),0)</f>
        <v>58</v>
      </c>
    </row>
    <row r="517" spans="5:11" x14ac:dyDescent="0.25">
      <c r="E517">
        <f t="shared" si="8"/>
        <v>376</v>
      </c>
      <c r="F517">
        <v>11268</v>
      </c>
      <c r="G517">
        <f>IFERROR(VLOOKUP(Table_socioeca8.sandag.org_abm2_spd[[#This Row],[hwycov_id]],[1]hwy_speed!$B$2:$G$1648,2,FALSE),0)</f>
        <v>57</v>
      </c>
      <c r="H517">
        <f>IFERROR(VLOOKUP(Table_socioeca8.sandag.org_abm2_spd[[#This Row],[hwycov_id]],[1]hwy_speed!$B$2:$G$1648,3,FALSE),0)</f>
        <v>56</v>
      </c>
      <c r="I517">
        <f>IFERROR(VLOOKUP(Table_socioeca8.sandag.org_abm2_spd[[#This Row],[hwycov_id]],[1]hwy_speed!$B$2:$G$1648,4,FALSE),0)</f>
        <v>56</v>
      </c>
      <c r="J517">
        <f>IFERROR(VLOOKUP(Table_socioeca8.sandag.org_abm2_spd[[#This Row],[hwycov_id]],[1]hwy_speed!$B$2:$G$1648,5,FALSE),0)</f>
        <v>52</v>
      </c>
      <c r="K517">
        <f>IFERROR(VLOOKUP(Table_socioeca8.sandag.org_abm2_spd[[#This Row],[hwycov_id]],[1]hwy_speed!$B$2:$G$1648,6,FALSE),0)</f>
        <v>57</v>
      </c>
    </row>
    <row r="518" spans="5:11" x14ac:dyDescent="0.25">
      <c r="E518">
        <f t="shared" si="8"/>
        <v>376</v>
      </c>
      <c r="F518">
        <v>11271</v>
      </c>
      <c r="G518">
        <f>IFERROR(VLOOKUP(Table_socioeca8.sandag.org_abm2_spd[[#This Row],[hwycov_id]],[1]hwy_speed!$B$2:$G$1648,2,FALSE),0)</f>
        <v>56</v>
      </c>
      <c r="H518">
        <f>IFERROR(VLOOKUP(Table_socioeca8.sandag.org_abm2_spd[[#This Row],[hwycov_id]],[1]hwy_speed!$B$2:$G$1648,3,FALSE),0)</f>
        <v>56</v>
      </c>
      <c r="I518">
        <f>IFERROR(VLOOKUP(Table_socioeca8.sandag.org_abm2_spd[[#This Row],[hwycov_id]],[1]hwy_speed!$B$2:$G$1648,4,FALSE),0)</f>
        <v>55</v>
      </c>
      <c r="J518">
        <f>IFERROR(VLOOKUP(Table_socioeca8.sandag.org_abm2_spd[[#This Row],[hwycov_id]],[1]hwy_speed!$B$2:$G$1648,5,FALSE),0)</f>
        <v>53</v>
      </c>
      <c r="K518">
        <f>IFERROR(VLOOKUP(Table_socioeca8.sandag.org_abm2_spd[[#This Row],[hwycov_id]],[1]hwy_speed!$B$2:$G$1648,6,FALSE),0)</f>
        <v>56</v>
      </c>
    </row>
    <row r="519" spans="5:11" x14ac:dyDescent="0.25">
      <c r="E519">
        <f t="shared" si="8"/>
        <v>376</v>
      </c>
      <c r="F519">
        <v>11275</v>
      </c>
      <c r="G519">
        <f>IFERROR(VLOOKUP(Table_socioeca8.sandag.org_abm2_spd[[#This Row],[hwycov_id]],[1]hwy_speed!$B$2:$G$1648,2,FALSE),0)</f>
        <v>57</v>
      </c>
      <c r="H519">
        <f>IFERROR(VLOOKUP(Table_socioeca8.sandag.org_abm2_spd[[#This Row],[hwycov_id]],[1]hwy_speed!$B$2:$G$1648,3,FALSE),0)</f>
        <v>56</v>
      </c>
      <c r="I519">
        <f>IFERROR(VLOOKUP(Table_socioeca8.sandag.org_abm2_spd[[#This Row],[hwycov_id]],[1]hwy_speed!$B$2:$G$1648,4,FALSE),0)</f>
        <v>57</v>
      </c>
      <c r="J519">
        <f>IFERROR(VLOOKUP(Table_socioeca8.sandag.org_abm2_spd[[#This Row],[hwycov_id]],[1]hwy_speed!$B$2:$G$1648,5,FALSE),0)</f>
        <v>57</v>
      </c>
      <c r="K519">
        <f>IFERROR(VLOOKUP(Table_socioeca8.sandag.org_abm2_spd[[#This Row],[hwycov_id]],[1]hwy_speed!$B$2:$G$1648,6,FALSE),0)</f>
        <v>57</v>
      </c>
    </row>
    <row r="520" spans="5:11" x14ac:dyDescent="0.25">
      <c r="E520">
        <f t="shared" si="8"/>
        <v>376</v>
      </c>
      <c r="F520">
        <v>11278</v>
      </c>
      <c r="G520">
        <f>IFERROR(VLOOKUP(Table_socioeca8.sandag.org_abm2_spd[[#This Row],[hwycov_id]],[1]hwy_speed!$B$2:$G$1648,2,FALSE),0)</f>
        <v>58</v>
      </c>
      <c r="H520">
        <f>IFERROR(VLOOKUP(Table_socioeca8.sandag.org_abm2_spd[[#This Row],[hwycov_id]],[1]hwy_speed!$B$2:$G$1648,3,FALSE),0)</f>
        <v>57</v>
      </c>
      <c r="I520">
        <f>IFERROR(VLOOKUP(Table_socioeca8.sandag.org_abm2_spd[[#This Row],[hwycov_id]],[1]hwy_speed!$B$2:$G$1648,4,FALSE),0)</f>
        <v>57</v>
      </c>
      <c r="J520">
        <f>IFERROR(VLOOKUP(Table_socioeca8.sandag.org_abm2_spd[[#This Row],[hwycov_id]],[1]hwy_speed!$B$2:$G$1648,5,FALSE),0)</f>
        <v>52</v>
      </c>
      <c r="K520">
        <f>IFERROR(VLOOKUP(Table_socioeca8.sandag.org_abm2_spd[[#This Row],[hwycov_id]],[1]hwy_speed!$B$2:$G$1648,6,FALSE),0)</f>
        <v>58</v>
      </c>
    </row>
    <row r="521" spans="5:11" x14ac:dyDescent="0.25">
      <c r="E521">
        <f t="shared" si="8"/>
        <v>376</v>
      </c>
      <c r="F521">
        <v>11280</v>
      </c>
      <c r="G521">
        <f>IFERROR(VLOOKUP(Table_socioeca8.sandag.org_abm2_spd[[#This Row],[hwycov_id]],[1]hwy_speed!$B$2:$G$1648,2,FALSE),0)</f>
        <v>57</v>
      </c>
      <c r="H521">
        <f>IFERROR(VLOOKUP(Table_socioeca8.sandag.org_abm2_spd[[#This Row],[hwycov_id]],[1]hwy_speed!$B$2:$G$1648,3,FALSE),0)</f>
        <v>57</v>
      </c>
      <c r="I521">
        <f>IFERROR(VLOOKUP(Table_socioeca8.sandag.org_abm2_spd[[#This Row],[hwycov_id]],[1]hwy_speed!$B$2:$G$1648,4,FALSE),0)</f>
        <v>57</v>
      </c>
      <c r="J521">
        <f>IFERROR(VLOOKUP(Table_socioeca8.sandag.org_abm2_spd[[#This Row],[hwycov_id]],[1]hwy_speed!$B$2:$G$1648,5,FALSE),0)</f>
        <v>57</v>
      </c>
      <c r="K521">
        <f>IFERROR(VLOOKUP(Table_socioeca8.sandag.org_abm2_spd[[#This Row],[hwycov_id]],[1]hwy_speed!$B$2:$G$1648,6,FALSE),0)</f>
        <v>57</v>
      </c>
    </row>
    <row r="522" spans="5:11" x14ac:dyDescent="0.25">
      <c r="E522">
        <f t="shared" si="8"/>
        <v>376</v>
      </c>
      <c r="F522">
        <v>11282</v>
      </c>
      <c r="G522">
        <f>IFERROR(VLOOKUP(Table_socioeca8.sandag.org_abm2_spd[[#This Row],[hwycov_id]],[1]hwy_speed!$B$2:$G$1648,2,FALSE),0)</f>
        <v>57</v>
      </c>
      <c r="H522">
        <f>IFERROR(VLOOKUP(Table_socioeca8.sandag.org_abm2_spd[[#This Row],[hwycov_id]],[1]hwy_speed!$B$2:$G$1648,3,FALSE),0)</f>
        <v>56</v>
      </c>
      <c r="I522">
        <f>IFERROR(VLOOKUP(Table_socioeca8.sandag.org_abm2_spd[[#This Row],[hwycov_id]],[1]hwy_speed!$B$2:$G$1648,4,FALSE),0)</f>
        <v>57</v>
      </c>
      <c r="J522">
        <f>IFERROR(VLOOKUP(Table_socioeca8.sandag.org_abm2_spd[[#This Row],[hwycov_id]],[1]hwy_speed!$B$2:$G$1648,5,FALSE),0)</f>
        <v>57</v>
      </c>
      <c r="K522">
        <f>IFERROR(VLOOKUP(Table_socioeca8.sandag.org_abm2_spd[[#This Row],[hwycov_id]],[1]hwy_speed!$B$2:$G$1648,6,FALSE),0)</f>
        <v>57</v>
      </c>
    </row>
    <row r="523" spans="5:11" x14ac:dyDescent="0.25">
      <c r="E523">
        <f t="shared" si="8"/>
        <v>376</v>
      </c>
      <c r="F523">
        <v>11284</v>
      </c>
      <c r="G523">
        <f>IFERROR(VLOOKUP(Table_socioeca8.sandag.org_abm2_spd[[#This Row],[hwycov_id]],[1]hwy_speed!$B$2:$G$1648,2,FALSE),0)</f>
        <v>62</v>
      </c>
      <c r="H523">
        <f>IFERROR(VLOOKUP(Table_socioeca8.sandag.org_abm2_spd[[#This Row],[hwycov_id]],[1]hwy_speed!$B$2:$G$1648,3,FALSE),0)</f>
        <v>61</v>
      </c>
      <c r="I523">
        <f>IFERROR(VLOOKUP(Table_socioeca8.sandag.org_abm2_spd[[#This Row],[hwycov_id]],[1]hwy_speed!$B$2:$G$1648,4,FALSE),0)</f>
        <v>62</v>
      </c>
      <c r="J523">
        <f>IFERROR(VLOOKUP(Table_socioeca8.sandag.org_abm2_spd[[#This Row],[hwycov_id]],[1]hwy_speed!$B$2:$G$1648,5,FALSE),0)</f>
        <v>61</v>
      </c>
      <c r="K523">
        <f>IFERROR(VLOOKUP(Table_socioeca8.sandag.org_abm2_spd[[#This Row],[hwycov_id]],[1]hwy_speed!$B$2:$G$1648,6,FALSE),0)</f>
        <v>62</v>
      </c>
    </row>
    <row r="524" spans="5:11" x14ac:dyDescent="0.25">
      <c r="E524">
        <f t="shared" si="8"/>
        <v>376</v>
      </c>
      <c r="F524">
        <v>11285</v>
      </c>
      <c r="G524">
        <f>IFERROR(VLOOKUP(Table_socioeca8.sandag.org_abm2_spd[[#This Row],[hwycov_id]],[1]hwy_speed!$B$2:$G$1648,2,FALSE),0)</f>
        <v>61</v>
      </c>
      <c r="H524">
        <f>IFERROR(VLOOKUP(Table_socioeca8.sandag.org_abm2_spd[[#This Row],[hwycov_id]],[1]hwy_speed!$B$2:$G$1648,3,FALSE),0)</f>
        <v>45</v>
      </c>
      <c r="I524">
        <f>IFERROR(VLOOKUP(Table_socioeca8.sandag.org_abm2_spd[[#This Row],[hwycov_id]],[1]hwy_speed!$B$2:$G$1648,4,FALSE),0)</f>
        <v>60</v>
      </c>
      <c r="J524">
        <f>IFERROR(VLOOKUP(Table_socioeca8.sandag.org_abm2_spd[[#This Row],[hwycov_id]],[1]hwy_speed!$B$2:$G$1648,5,FALSE),0)</f>
        <v>44</v>
      </c>
      <c r="K524">
        <f>IFERROR(VLOOKUP(Table_socioeca8.sandag.org_abm2_spd[[#This Row],[hwycov_id]],[1]hwy_speed!$B$2:$G$1648,6,FALSE),0)</f>
        <v>61</v>
      </c>
    </row>
    <row r="525" spans="5:11" x14ac:dyDescent="0.25">
      <c r="E525">
        <f t="shared" si="8"/>
        <v>376</v>
      </c>
      <c r="F525">
        <v>11287</v>
      </c>
      <c r="G525">
        <f>IFERROR(VLOOKUP(Table_socioeca8.sandag.org_abm2_spd[[#This Row],[hwycov_id]],[1]hwy_speed!$B$2:$G$1648,2,FALSE),0)</f>
        <v>57</v>
      </c>
      <c r="H525">
        <f>IFERROR(VLOOKUP(Table_socioeca8.sandag.org_abm2_spd[[#This Row],[hwycov_id]],[1]hwy_speed!$B$2:$G$1648,3,FALSE),0)</f>
        <v>57</v>
      </c>
      <c r="I525">
        <f>IFERROR(VLOOKUP(Table_socioeca8.sandag.org_abm2_spd[[#This Row],[hwycov_id]],[1]hwy_speed!$B$2:$G$1648,4,FALSE),0)</f>
        <v>56</v>
      </c>
      <c r="J525">
        <f>IFERROR(VLOOKUP(Table_socioeca8.sandag.org_abm2_spd[[#This Row],[hwycov_id]],[1]hwy_speed!$B$2:$G$1648,5,FALSE),0)</f>
        <v>56</v>
      </c>
      <c r="K525">
        <f>IFERROR(VLOOKUP(Table_socioeca8.sandag.org_abm2_spd[[#This Row],[hwycov_id]],[1]hwy_speed!$B$2:$G$1648,6,FALSE),0)</f>
        <v>57</v>
      </c>
    </row>
    <row r="526" spans="5:11" x14ac:dyDescent="0.25">
      <c r="E526">
        <f t="shared" si="8"/>
        <v>376</v>
      </c>
      <c r="F526">
        <v>11288</v>
      </c>
      <c r="G526">
        <f>IFERROR(VLOOKUP(Table_socioeca8.sandag.org_abm2_spd[[#This Row],[hwycov_id]],[1]hwy_speed!$B$2:$G$1648,2,FALSE),0)</f>
        <v>58</v>
      </c>
      <c r="H526">
        <f>IFERROR(VLOOKUP(Table_socioeca8.sandag.org_abm2_spd[[#This Row],[hwycov_id]],[1]hwy_speed!$B$2:$G$1648,3,FALSE),0)</f>
        <v>58</v>
      </c>
      <c r="I526">
        <f>IFERROR(VLOOKUP(Table_socioeca8.sandag.org_abm2_spd[[#This Row],[hwycov_id]],[1]hwy_speed!$B$2:$G$1648,4,FALSE),0)</f>
        <v>58</v>
      </c>
      <c r="J526">
        <f>IFERROR(VLOOKUP(Table_socioeca8.sandag.org_abm2_spd[[#This Row],[hwycov_id]],[1]hwy_speed!$B$2:$G$1648,5,FALSE),0)</f>
        <v>57</v>
      </c>
      <c r="K526">
        <f>IFERROR(VLOOKUP(Table_socioeca8.sandag.org_abm2_spd[[#This Row],[hwycov_id]],[1]hwy_speed!$B$2:$G$1648,6,FALSE),0)</f>
        <v>58</v>
      </c>
    </row>
    <row r="527" spans="5:11" x14ac:dyDescent="0.25">
      <c r="E527">
        <f t="shared" si="8"/>
        <v>376</v>
      </c>
      <c r="F527">
        <v>11289</v>
      </c>
      <c r="G527">
        <f>IFERROR(VLOOKUP(Table_socioeca8.sandag.org_abm2_spd[[#This Row],[hwycov_id]],[1]hwy_speed!$B$2:$G$1648,2,FALSE),0)</f>
        <v>58</v>
      </c>
      <c r="H527">
        <f>IFERROR(VLOOKUP(Table_socioeca8.sandag.org_abm2_spd[[#This Row],[hwycov_id]],[1]hwy_speed!$B$2:$G$1648,3,FALSE),0)</f>
        <v>54</v>
      </c>
      <c r="I527">
        <f>IFERROR(VLOOKUP(Table_socioeca8.sandag.org_abm2_spd[[#This Row],[hwycov_id]],[1]hwy_speed!$B$2:$G$1648,4,FALSE),0)</f>
        <v>57</v>
      </c>
      <c r="J527">
        <f>IFERROR(VLOOKUP(Table_socioeca8.sandag.org_abm2_spd[[#This Row],[hwycov_id]],[1]hwy_speed!$B$2:$G$1648,5,FALSE),0)</f>
        <v>57</v>
      </c>
      <c r="K527">
        <f>IFERROR(VLOOKUP(Table_socioeca8.sandag.org_abm2_spd[[#This Row],[hwycov_id]],[1]hwy_speed!$B$2:$G$1648,6,FALSE),0)</f>
        <v>58</v>
      </c>
    </row>
    <row r="528" spans="5:11" x14ac:dyDescent="0.25">
      <c r="E528">
        <f t="shared" si="8"/>
        <v>376</v>
      </c>
      <c r="F528">
        <v>11290</v>
      </c>
      <c r="G528">
        <f>IFERROR(VLOOKUP(Table_socioeca8.sandag.org_abm2_spd[[#This Row],[hwycov_id]],[1]hwy_speed!$B$2:$G$1648,2,FALSE),0)</f>
        <v>58</v>
      </c>
      <c r="H528">
        <f>IFERROR(VLOOKUP(Table_socioeca8.sandag.org_abm2_spd[[#This Row],[hwycov_id]],[1]hwy_speed!$B$2:$G$1648,3,FALSE),0)</f>
        <v>56</v>
      </c>
      <c r="I528">
        <f>IFERROR(VLOOKUP(Table_socioeca8.sandag.org_abm2_spd[[#This Row],[hwycov_id]],[1]hwy_speed!$B$2:$G$1648,4,FALSE),0)</f>
        <v>58</v>
      </c>
      <c r="J528">
        <f>IFERROR(VLOOKUP(Table_socioeca8.sandag.org_abm2_spd[[#This Row],[hwycov_id]],[1]hwy_speed!$B$2:$G$1648,5,FALSE),0)</f>
        <v>58</v>
      </c>
      <c r="K528">
        <f>IFERROR(VLOOKUP(Table_socioeca8.sandag.org_abm2_spd[[#This Row],[hwycov_id]],[1]hwy_speed!$B$2:$G$1648,6,FALSE),0)</f>
        <v>58</v>
      </c>
    </row>
    <row r="529" spans="5:11" x14ac:dyDescent="0.25">
      <c r="E529">
        <f t="shared" si="8"/>
        <v>376</v>
      </c>
      <c r="F529">
        <v>11291</v>
      </c>
      <c r="G529">
        <f>IFERROR(VLOOKUP(Table_socioeca8.sandag.org_abm2_spd[[#This Row],[hwycov_id]],[1]hwy_speed!$B$2:$G$1648,2,FALSE),0)</f>
        <v>58</v>
      </c>
      <c r="H529">
        <f>IFERROR(VLOOKUP(Table_socioeca8.sandag.org_abm2_spd[[#This Row],[hwycov_id]],[1]hwy_speed!$B$2:$G$1648,3,FALSE),0)</f>
        <v>57</v>
      </c>
      <c r="I529">
        <f>IFERROR(VLOOKUP(Table_socioeca8.sandag.org_abm2_spd[[#This Row],[hwycov_id]],[1]hwy_speed!$B$2:$G$1648,4,FALSE),0)</f>
        <v>58</v>
      </c>
      <c r="J529">
        <f>IFERROR(VLOOKUP(Table_socioeca8.sandag.org_abm2_spd[[#This Row],[hwycov_id]],[1]hwy_speed!$B$2:$G$1648,5,FALSE),0)</f>
        <v>58</v>
      </c>
      <c r="K529">
        <f>IFERROR(VLOOKUP(Table_socioeca8.sandag.org_abm2_spd[[#This Row],[hwycov_id]],[1]hwy_speed!$B$2:$G$1648,6,FALSE),0)</f>
        <v>58</v>
      </c>
    </row>
    <row r="530" spans="5:11" x14ac:dyDescent="0.25">
      <c r="E530">
        <f t="shared" si="8"/>
        <v>376</v>
      </c>
      <c r="F530">
        <v>11293</v>
      </c>
      <c r="G530">
        <f>IFERROR(VLOOKUP(Table_socioeca8.sandag.org_abm2_spd[[#This Row],[hwycov_id]],[1]hwy_speed!$B$2:$G$1648,2,FALSE),0)</f>
        <v>58</v>
      </c>
      <c r="H530">
        <f>IFERROR(VLOOKUP(Table_socioeca8.sandag.org_abm2_spd[[#This Row],[hwycov_id]],[1]hwy_speed!$B$2:$G$1648,3,FALSE),0)</f>
        <v>50</v>
      </c>
      <c r="I530">
        <f>IFERROR(VLOOKUP(Table_socioeca8.sandag.org_abm2_spd[[#This Row],[hwycov_id]],[1]hwy_speed!$B$2:$G$1648,4,FALSE),0)</f>
        <v>56</v>
      </c>
      <c r="J530">
        <f>IFERROR(VLOOKUP(Table_socioeca8.sandag.org_abm2_spd[[#This Row],[hwycov_id]],[1]hwy_speed!$B$2:$G$1648,5,FALSE),0)</f>
        <v>55</v>
      </c>
      <c r="K530">
        <f>IFERROR(VLOOKUP(Table_socioeca8.sandag.org_abm2_spd[[#This Row],[hwycov_id]],[1]hwy_speed!$B$2:$G$1648,6,FALSE),0)</f>
        <v>58</v>
      </c>
    </row>
    <row r="531" spans="5:11" x14ac:dyDescent="0.25">
      <c r="E531">
        <f t="shared" si="8"/>
        <v>376</v>
      </c>
      <c r="F531">
        <v>11294</v>
      </c>
      <c r="G531">
        <f>IFERROR(VLOOKUP(Table_socioeca8.sandag.org_abm2_spd[[#This Row],[hwycov_id]],[1]hwy_speed!$B$2:$G$1648,2,FALSE),0)</f>
        <v>62</v>
      </c>
      <c r="H531">
        <f>IFERROR(VLOOKUP(Table_socioeca8.sandag.org_abm2_spd[[#This Row],[hwycov_id]],[1]hwy_speed!$B$2:$G$1648,3,FALSE),0)</f>
        <v>56</v>
      </c>
      <c r="I531">
        <f>IFERROR(VLOOKUP(Table_socioeca8.sandag.org_abm2_spd[[#This Row],[hwycov_id]],[1]hwy_speed!$B$2:$G$1648,4,FALSE),0)</f>
        <v>61</v>
      </c>
      <c r="J531">
        <f>IFERROR(VLOOKUP(Table_socioeca8.sandag.org_abm2_spd[[#This Row],[hwycov_id]],[1]hwy_speed!$B$2:$G$1648,5,FALSE),0)</f>
        <v>57</v>
      </c>
      <c r="K531">
        <f>IFERROR(VLOOKUP(Table_socioeca8.sandag.org_abm2_spd[[#This Row],[hwycov_id]],[1]hwy_speed!$B$2:$G$1648,6,FALSE),0)</f>
        <v>62</v>
      </c>
    </row>
    <row r="532" spans="5:11" x14ac:dyDescent="0.25">
      <c r="E532">
        <f t="shared" si="8"/>
        <v>376</v>
      </c>
      <c r="F532">
        <v>11296</v>
      </c>
      <c r="G532">
        <f>IFERROR(VLOOKUP(Table_socioeca8.sandag.org_abm2_spd[[#This Row],[hwycov_id]],[1]hwy_speed!$B$2:$G$1648,2,FALSE),0)</f>
        <v>57</v>
      </c>
      <c r="H532">
        <f>IFERROR(VLOOKUP(Table_socioeca8.sandag.org_abm2_spd[[#This Row],[hwycov_id]],[1]hwy_speed!$B$2:$G$1648,3,FALSE),0)</f>
        <v>19</v>
      </c>
      <c r="I532">
        <f>IFERROR(VLOOKUP(Table_socioeca8.sandag.org_abm2_spd[[#This Row],[hwycov_id]],[1]hwy_speed!$B$2:$G$1648,4,FALSE),0)</f>
        <v>33</v>
      </c>
      <c r="J532">
        <f>IFERROR(VLOOKUP(Table_socioeca8.sandag.org_abm2_spd[[#This Row],[hwycov_id]],[1]hwy_speed!$B$2:$G$1648,5,FALSE),0)</f>
        <v>29</v>
      </c>
      <c r="K532">
        <f>IFERROR(VLOOKUP(Table_socioeca8.sandag.org_abm2_spd[[#This Row],[hwycov_id]],[1]hwy_speed!$B$2:$G$1648,6,FALSE),0)</f>
        <v>57</v>
      </c>
    </row>
    <row r="533" spans="5:11" x14ac:dyDescent="0.25">
      <c r="E533">
        <f t="shared" si="8"/>
        <v>376</v>
      </c>
      <c r="F533">
        <v>11297</v>
      </c>
      <c r="G533">
        <f>IFERROR(VLOOKUP(Table_socioeca8.sandag.org_abm2_spd[[#This Row],[hwycov_id]],[1]hwy_speed!$B$2:$G$1648,2,FALSE),0)</f>
        <v>62</v>
      </c>
      <c r="H533">
        <f>IFERROR(VLOOKUP(Table_socioeca8.sandag.org_abm2_spd[[#This Row],[hwycov_id]],[1]hwy_speed!$B$2:$G$1648,3,FALSE),0)</f>
        <v>32</v>
      </c>
      <c r="I533">
        <f>IFERROR(VLOOKUP(Table_socioeca8.sandag.org_abm2_spd[[#This Row],[hwycov_id]],[1]hwy_speed!$B$2:$G$1648,4,FALSE),0)</f>
        <v>43</v>
      </c>
      <c r="J533">
        <f>IFERROR(VLOOKUP(Table_socioeca8.sandag.org_abm2_spd[[#This Row],[hwycov_id]],[1]hwy_speed!$B$2:$G$1648,5,FALSE),0)</f>
        <v>33</v>
      </c>
      <c r="K533">
        <f>IFERROR(VLOOKUP(Table_socioeca8.sandag.org_abm2_spd[[#This Row],[hwycov_id]],[1]hwy_speed!$B$2:$G$1648,6,FALSE),0)</f>
        <v>62</v>
      </c>
    </row>
    <row r="534" spans="5:11" x14ac:dyDescent="0.25">
      <c r="E534">
        <f t="shared" si="8"/>
        <v>376</v>
      </c>
      <c r="F534">
        <v>11311</v>
      </c>
      <c r="G534">
        <f>IFERROR(VLOOKUP(Table_socioeca8.sandag.org_abm2_spd[[#This Row],[hwycov_id]],[1]hwy_speed!$B$2:$G$1648,2,FALSE),0)</f>
        <v>58</v>
      </c>
      <c r="H534">
        <f>IFERROR(VLOOKUP(Table_socioeca8.sandag.org_abm2_spd[[#This Row],[hwycov_id]],[1]hwy_speed!$B$2:$G$1648,3,FALSE),0)</f>
        <v>57</v>
      </c>
      <c r="I534">
        <f>IFERROR(VLOOKUP(Table_socioeca8.sandag.org_abm2_spd[[#This Row],[hwycov_id]],[1]hwy_speed!$B$2:$G$1648,4,FALSE),0)</f>
        <v>57</v>
      </c>
      <c r="J534">
        <f>IFERROR(VLOOKUP(Table_socioeca8.sandag.org_abm2_spd[[#This Row],[hwycov_id]],[1]hwy_speed!$B$2:$G$1648,5,FALSE),0)</f>
        <v>54</v>
      </c>
      <c r="K534">
        <f>IFERROR(VLOOKUP(Table_socioeca8.sandag.org_abm2_spd[[#This Row],[hwycov_id]],[1]hwy_speed!$B$2:$G$1648,6,FALSE),0)</f>
        <v>58</v>
      </c>
    </row>
    <row r="535" spans="5:11" x14ac:dyDescent="0.25">
      <c r="E535">
        <f t="shared" si="8"/>
        <v>376</v>
      </c>
      <c r="F535">
        <v>11312</v>
      </c>
      <c r="G535">
        <f>IFERROR(VLOOKUP(Table_socioeca8.sandag.org_abm2_spd[[#This Row],[hwycov_id]],[1]hwy_speed!$B$2:$G$1648,2,FALSE),0)</f>
        <v>58</v>
      </c>
      <c r="H535">
        <f>IFERROR(VLOOKUP(Table_socioeca8.sandag.org_abm2_spd[[#This Row],[hwycov_id]],[1]hwy_speed!$B$2:$G$1648,3,FALSE),0)</f>
        <v>57</v>
      </c>
      <c r="I535">
        <f>IFERROR(VLOOKUP(Table_socioeca8.sandag.org_abm2_spd[[#This Row],[hwycov_id]],[1]hwy_speed!$B$2:$G$1648,4,FALSE),0)</f>
        <v>57</v>
      </c>
      <c r="J535">
        <f>IFERROR(VLOOKUP(Table_socioeca8.sandag.org_abm2_spd[[#This Row],[hwycov_id]],[1]hwy_speed!$B$2:$G$1648,5,FALSE),0)</f>
        <v>54</v>
      </c>
      <c r="K535">
        <f>IFERROR(VLOOKUP(Table_socioeca8.sandag.org_abm2_spd[[#This Row],[hwycov_id]],[1]hwy_speed!$B$2:$G$1648,6,FALSE),0)</f>
        <v>58</v>
      </c>
    </row>
    <row r="536" spans="5:11" x14ac:dyDescent="0.25">
      <c r="E536">
        <f t="shared" si="8"/>
        <v>376</v>
      </c>
      <c r="F536">
        <v>11326</v>
      </c>
      <c r="G536">
        <f>IFERROR(VLOOKUP(Table_socioeca8.sandag.org_abm2_spd[[#This Row],[hwycov_id]],[1]hwy_speed!$B$2:$G$1648,2,FALSE),0)</f>
        <v>53</v>
      </c>
      <c r="H536">
        <f>IFERROR(VLOOKUP(Table_socioeca8.sandag.org_abm2_spd[[#This Row],[hwycov_id]],[1]hwy_speed!$B$2:$G$1648,3,FALSE),0)</f>
        <v>36</v>
      </c>
      <c r="I536">
        <f>IFERROR(VLOOKUP(Table_socioeca8.sandag.org_abm2_spd[[#This Row],[hwycov_id]],[1]hwy_speed!$B$2:$G$1648,4,FALSE),0)</f>
        <v>49</v>
      </c>
      <c r="J536">
        <f>IFERROR(VLOOKUP(Table_socioeca8.sandag.org_abm2_spd[[#This Row],[hwycov_id]],[1]hwy_speed!$B$2:$G$1648,5,FALSE),0)</f>
        <v>39</v>
      </c>
      <c r="K536">
        <f>IFERROR(VLOOKUP(Table_socioeca8.sandag.org_abm2_spd[[#This Row],[hwycov_id]],[1]hwy_speed!$B$2:$G$1648,6,FALSE),0)</f>
        <v>53</v>
      </c>
    </row>
    <row r="537" spans="5:11" x14ac:dyDescent="0.25">
      <c r="E537">
        <f t="shared" si="8"/>
        <v>376</v>
      </c>
      <c r="F537">
        <v>11327</v>
      </c>
      <c r="G537">
        <f>IFERROR(VLOOKUP(Table_socioeca8.sandag.org_abm2_spd[[#This Row],[hwycov_id]],[1]hwy_speed!$B$2:$G$1648,2,FALSE),0)</f>
        <v>53</v>
      </c>
      <c r="H537">
        <f>IFERROR(VLOOKUP(Table_socioeca8.sandag.org_abm2_spd[[#This Row],[hwycov_id]],[1]hwy_speed!$B$2:$G$1648,3,FALSE),0)</f>
        <v>40</v>
      </c>
      <c r="I537">
        <f>IFERROR(VLOOKUP(Table_socioeca8.sandag.org_abm2_spd[[#This Row],[hwycov_id]],[1]hwy_speed!$B$2:$G$1648,4,FALSE),0)</f>
        <v>49</v>
      </c>
      <c r="J537">
        <f>IFERROR(VLOOKUP(Table_socioeca8.sandag.org_abm2_spd[[#This Row],[hwycov_id]],[1]hwy_speed!$B$2:$G$1648,5,FALSE),0)</f>
        <v>40</v>
      </c>
      <c r="K537">
        <f>IFERROR(VLOOKUP(Table_socioeca8.sandag.org_abm2_spd[[#This Row],[hwycov_id]],[1]hwy_speed!$B$2:$G$1648,6,FALSE),0)</f>
        <v>53</v>
      </c>
    </row>
    <row r="538" spans="5:11" x14ac:dyDescent="0.25">
      <c r="E538">
        <f t="shared" si="8"/>
        <v>376</v>
      </c>
      <c r="F538">
        <v>11329</v>
      </c>
      <c r="G538">
        <f>IFERROR(VLOOKUP(Table_socioeca8.sandag.org_abm2_spd[[#This Row],[hwycov_id]],[1]hwy_speed!$B$2:$G$1648,2,FALSE),0)</f>
        <v>58</v>
      </c>
      <c r="H538">
        <f>IFERROR(VLOOKUP(Table_socioeca8.sandag.org_abm2_spd[[#This Row],[hwycov_id]],[1]hwy_speed!$B$2:$G$1648,3,FALSE),0)</f>
        <v>47</v>
      </c>
      <c r="I538">
        <f>IFERROR(VLOOKUP(Table_socioeca8.sandag.org_abm2_spd[[#This Row],[hwycov_id]],[1]hwy_speed!$B$2:$G$1648,4,FALSE),0)</f>
        <v>55</v>
      </c>
      <c r="J538">
        <f>IFERROR(VLOOKUP(Table_socioeca8.sandag.org_abm2_spd[[#This Row],[hwycov_id]],[1]hwy_speed!$B$2:$G$1648,5,FALSE),0)</f>
        <v>46</v>
      </c>
      <c r="K538">
        <f>IFERROR(VLOOKUP(Table_socioeca8.sandag.org_abm2_spd[[#This Row],[hwycov_id]],[1]hwy_speed!$B$2:$G$1648,6,FALSE),0)</f>
        <v>58</v>
      </c>
    </row>
    <row r="539" spans="5:11" x14ac:dyDescent="0.25">
      <c r="E539">
        <f t="shared" si="8"/>
        <v>376</v>
      </c>
      <c r="F539">
        <v>11370</v>
      </c>
      <c r="G539">
        <f>IFERROR(VLOOKUP(Table_socioeca8.sandag.org_abm2_spd[[#This Row],[hwycov_id]],[1]hwy_speed!$B$2:$G$1648,2,FALSE),0)</f>
        <v>62</v>
      </c>
      <c r="H539">
        <f>IFERROR(VLOOKUP(Table_socioeca8.sandag.org_abm2_spd[[#This Row],[hwycov_id]],[1]hwy_speed!$B$2:$G$1648,3,FALSE),0)</f>
        <v>60</v>
      </c>
      <c r="I539">
        <f>IFERROR(VLOOKUP(Table_socioeca8.sandag.org_abm2_spd[[#This Row],[hwycov_id]],[1]hwy_speed!$B$2:$G$1648,4,FALSE),0)</f>
        <v>62</v>
      </c>
      <c r="J539">
        <f>IFERROR(VLOOKUP(Table_socioeca8.sandag.org_abm2_spd[[#This Row],[hwycov_id]],[1]hwy_speed!$B$2:$G$1648,5,FALSE),0)</f>
        <v>59</v>
      </c>
      <c r="K539">
        <f>IFERROR(VLOOKUP(Table_socioeca8.sandag.org_abm2_spd[[#This Row],[hwycov_id]],[1]hwy_speed!$B$2:$G$1648,6,FALSE),0)</f>
        <v>62</v>
      </c>
    </row>
    <row r="540" spans="5:11" x14ac:dyDescent="0.25">
      <c r="E540">
        <f t="shared" si="8"/>
        <v>376</v>
      </c>
      <c r="F540">
        <v>11371</v>
      </c>
      <c r="G540">
        <f>IFERROR(VLOOKUP(Table_socioeca8.sandag.org_abm2_spd[[#This Row],[hwycov_id]],[1]hwy_speed!$B$2:$G$1648,2,FALSE),0)</f>
        <v>58</v>
      </c>
      <c r="H540">
        <f>IFERROR(VLOOKUP(Table_socioeca8.sandag.org_abm2_spd[[#This Row],[hwycov_id]],[1]hwy_speed!$B$2:$G$1648,3,FALSE),0)</f>
        <v>34</v>
      </c>
      <c r="I540">
        <f>IFERROR(VLOOKUP(Table_socioeca8.sandag.org_abm2_spd[[#This Row],[hwycov_id]],[1]hwy_speed!$B$2:$G$1648,4,FALSE),0)</f>
        <v>55</v>
      </c>
      <c r="J540">
        <f>IFERROR(VLOOKUP(Table_socioeca8.sandag.org_abm2_spd[[#This Row],[hwycov_id]],[1]hwy_speed!$B$2:$G$1648,5,FALSE),0)</f>
        <v>56</v>
      </c>
      <c r="K540">
        <f>IFERROR(VLOOKUP(Table_socioeca8.sandag.org_abm2_spd[[#This Row],[hwycov_id]],[1]hwy_speed!$B$2:$G$1648,6,FALSE),0)</f>
        <v>58</v>
      </c>
    </row>
    <row r="541" spans="5:11" x14ac:dyDescent="0.25">
      <c r="E541">
        <f t="shared" si="8"/>
        <v>376</v>
      </c>
      <c r="F541">
        <v>11379</v>
      </c>
      <c r="G541">
        <f>IFERROR(VLOOKUP(Table_socioeca8.sandag.org_abm2_spd[[#This Row],[hwycov_id]],[1]hwy_speed!$B$2:$G$1648,2,FALSE),0)</f>
        <v>58</v>
      </c>
      <c r="H541">
        <f>IFERROR(VLOOKUP(Table_socioeca8.sandag.org_abm2_spd[[#This Row],[hwycov_id]],[1]hwy_speed!$B$2:$G$1648,3,FALSE),0)</f>
        <v>57</v>
      </c>
      <c r="I541">
        <f>IFERROR(VLOOKUP(Table_socioeca8.sandag.org_abm2_spd[[#This Row],[hwycov_id]],[1]hwy_speed!$B$2:$G$1648,4,FALSE),0)</f>
        <v>57</v>
      </c>
      <c r="J541">
        <f>IFERROR(VLOOKUP(Table_socioeca8.sandag.org_abm2_spd[[#This Row],[hwycov_id]],[1]hwy_speed!$B$2:$G$1648,5,FALSE),0)</f>
        <v>57</v>
      </c>
      <c r="K541">
        <f>IFERROR(VLOOKUP(Table_socioeca8.sandag.org_abm2_spd[[#This Row],[hwycov_id]],[1]hwy_speed!$B$2:$G$1648,6,FALSE),0)</f>
        <v>58</v>
      </c>
    </row>
    <row r="542" spans="5:11" x14ac:dyDescent="0.25">
      <c r="E542">
        <f t="shared" si="8"/>
        <v>376</v>
      </c>
      <c r="F542">
        <v>11382</v>
      </c>
      <c r="G542">
        <f>IFERROR(VLOOKUP(Table_socioeca8.sandag.org_abm2_spd[[#This Row],[hwycov_id]],[1]hwy_speed!$B$2:$G$1648,2,FALSE),0)</f>
        <v>57</v>
      </c>
      <c r="H542">
        <f>IFERROR(VLOOKUP(Table_socioeca8.sandag.org_abm2_spd[[#This Row],[hwycov_id]],[1]hwy_speed!$B$2:$G$1648,3,FALSE),0)</f>
        <v>54</v>
      </c>
      <c r="I542">
        <f>IFERROR(VLOOKUP(Table_socioeca8.sandag.org_abm2_spd[[#This Row],[hwycov_id]],[1]hwy_speed!$B$2:$G$1648,4,FALSE),0)</f>
        <v>57</v>
      </c>
      <c r="J542">
        <f>IFERROR(VLOOKUP(Table_socioeca8.sandag.org_abm2_spd[[#This Row],[hwycov_id]],[1]hwy_speed!$B$2:$G$1648,5,FALSE),0)</f>
        <v>57</v>
      </c>
      <c r="K542">
        <f>IFERROR(VLOOKUP(Table_socioeca8.sandag.org_abm2_spd[[#This Row],[hwycov_id]],[1]hwy_speed!$B$2:$G$1648,6,FALSE),0)</f>
        <v>57</v>
      </c>
    </row>
    <row r="543" spans="5:11" x14ac:dyDescent="0.25">
      <c r="E543">
        <f t="shared" si="8"/>
        <v>376</v>
      </c>
      <c r="F543">
        <v>11481</v>
      </c>
      <c r="G543">
        <f>IFERROR(VLOOKUP(Table_socioeca8.sandag.org_abm2_spd[[#This Row],[hwycov_id]],[1]hwy_speed!$B$2:$G$1648,2,FALSE),0)</f>
        <v>58</v>
      </c>
      <c r="H543">
        <f>IFERROR(VLOOKUP(Table_socioeca8.sandag.org_abm2_spd[[#This Row],[hwycov_id]],[1]hwy_speed!$B$2:$G$1648,3,FALSE),0)</f>
        <v>58</v>
      </c>
      <c r="I543">
        <f>IFERROR(VLOOKUP(Table_socioeca8.sandag.org_abm2_spd[[#This Row],[hwycov_id]],[1]hwy_speed!$B$2:$G$1648,4,FALSE),0)</f>
        <v>58</v>
      </c>
      <c r="J543">
        <f>IFERROR(VLOOKUP(Table_socioeca8.sandag.org_abm2_spd[[#This Row],[hwycov_id]],[1]hwy_speed!$B$2:$G$1648,5,FALSE),0)</f>
        <v>53</v>
      </c>
      <c r="K543">
        <f>IFERROR(VLOOKUP(Table_socioeca8.sandag.org_abm2_spd[[#This Row],[hwycov_id]],[1]hwy_speed!$B$2:$G$1648,6,FALSE),0)</f>
        <v>58</v>
      </c>
    </row>
    <row r="544" spans="5:11" x14ac:dyDescent="0.25">
      <c r="E544">
        <f t="shared" si="8"/>
        <v>376</v>
      </c>
      <c r="F544">
        <v>11483</v>
      </c>
      <c r="G544">
        <f>IFERROR(VLOOKUP(Table_socioeca8.sandag.org_abm2_spd[[#This Row],[hwycov_id]],[1]hwy_speed!$B$2:$G$1648,2,FALSE),0)</f>
        <v>58</v>
      </c>
      <c r="H544">
        <f>IFERROR(VLOOKUP(Table_socioeca8.sandag.org_abm2_spd[[#This Row],[hwycov_id]],[1]hwy_speed!$B$2:$G$1648,3,FALSE),0)</f>
        <v>58</v>
      </c>
      <c r="I544">
        <f>IFERROR(VLOOKUP(Table_socioeca8.sandag.org_abm2_spd[[#This Row],[hwycov_id]],[1]hwy_speed!$B$2:$G$1648,4,FALSE),0)</f>
        <v>58</v>
      </c>
      <c r="J544">
        <f>IFERROR(VLOOKUP(Table_socioeca8.sandag.org_abm2_spd[[#This Row],[hwycov_id]],[1]hwy_speed!$B$2:$G$1648,5,FALSE),0)</f>
        <v>54</v>
      </c>
      <c r="K544">
        <f>IFERROR(VLOOKUP(Table_socioeca8.sandag.org_abm2_spd[[#This Row],[hwycov_id]],[1]hwy_speed!$B$2:$G$1648,6,FALSE),0)</f>
        <v>58</v>
      </c>
    </row>
    <row r="545" spans="5:11" x14ac:dyDescent="0.25">
      <c r="E545">
        <f t="shared" si="8"/>
        <v>376</v>
      </c>
      <c r="F545">
        <v>12007</v>
      </c>
      <c r="G545">
        <f>IFERROR(VLOOKUP(Table_socioeca8.sandag.org_abm2_spd[[#This Row],[hwycov_id]],[1]hwy_speed!$B$2:$G$1648,2,FALSE),0)</f>
        <v>62</v>
      </c>
      <c r="H545">
        <f>IFERROR(VLOOKUP(Table_socioeca8.sandag.org_abm2_spd[[#This Row],[hwycov_id]],[1]hwy_speed!$B$2:$G$1648,3,FALSE),0)</f>
        <v>55</v>
      </c>
      <c r="I545">
        <f>IFERROR(VLOOKUP(Table_socioeca8.sandag.org_abm2_spd[[#This Row],[hwycov_id]],[1]hwy_speed!$B$2:$G$1648,4,FALSE),0)</f>
        <v>61</v>
      </c>
      <c r="J545">
        <f>IFERROR(VLOOKUP(Table_socioeca8.sandag.org_abm2_spd[[#This Row],[hwycov_id]],[1]hwy_speed!$B$2:$G$1648,5,FALSE),0)</f>
        <v>61</v>
      </c>
      <c r="K545">
        <f>IFERROR(VLOOKUP(Table_socioeca8.sandag.org_abm2_spd[[#This Row],[hwycov_id]],[1]hwy_speed!$B$2:$G$1648,6,FALSE),0)</f>
        <v>62</v>
      </c>
    </row>
    <row r="546" spans="5:11" x14ac:dyDescent="0.25">
      <c r="E546">
        <f t="shared" si="8"/>
        <v>376</v>
      </c>
      <c r="F546">
        <v>12009</v>
      </c>
      <c r="G546">
        <f>IFERROR(VLOOKUP(Table_socioeca8.sandag.org_abm2_spd[[#This Row],[hwycov_id]],[1]hwy_speed!$B$2:$G$1648,2,FALSE),0)</f>
        <v>62</v>
      </c>
      <c r="H546">
        <f>IFERROR(VLOOKUP(Table_socioeca8.sandag.org_abm2_spd[[#This Row],[hwycov_id]],[1]hwy_speed!$B$2:$G$1648,3,FALSE),0)</f>
        <v>57</v>
      </c>
      <c r="I546">
        <f>IFERROR(VLOOKUP(Table_socioeca8.sandag.org_abm2_spd[[#This Row],[hwycov_id]],[1]hwy_speed!$B$2:$G$1648,4,FALSE),0)</f>
        <v>62</v>
      </c>
      <c r="J546">
        <f>IFERROR(VLOOKUP(Table_socioeca8.sandag.org_abm2_spd[[#This Row],[hwycov_id]],[1]hwy_speed!$B$2:$G$1648,5,FALSE),0)</f>
        <v>54</v>
      </c>
      <c r="K546">
        <f>IFERROR(VLOOKUP(Table_socioeca8.sandag.org_abm2_spd[[#This Row],[hwycov_id]],[1]hwy_speed!$B$2:$G$1648,6,FALSE),0)</f>
        <v>62</v>
      </c>
    </row>
    <row r="547" spans="5:11" x14ac:dyDescent="0.25">
      <c r="E547">
        <f t="shared" si="8"/>
        <v>376</v>
      </c>
      <c r="F547">
        <v>12010</v>
      </c>
      <c r="G547">
        <f>IFERROR(VLOOKUP(Table_socioeca8.sandag.org_abm2_spd[[#This Row],[hwycov_id]],[1]hwy_speed!$B$2:$G$1648,2,FALSE),0)</f>
        <v>62</v>
      </c>
      <c r="H547">
        <f>IFERROR(VLOOKUP(Table_socioeca8.sandag.org_abm2_spd[[#This Row],[hwycov_id]],[1]hwy_speed!$B$2:$G$1648,3,FALSE),0)</f>
        <v>58</v>
      </c>
      <c r="I547">
        <f>IFERROR(VLOOKUP(Table_socioeca8.sandag.org_abm2_spd[[#This Row],[hwycov_id]],[1]hwy_speed!$B$2:$G$1648,4,FALSE),0)</f>
        <v>61</v>
      </c>
      <c r="J547">
        <f>IFERROR(VLOOKUP(Table_socioeca8.sandag.org_abm2_spd[[#This Row],[hwycov_id]],[1]hwy_speed!$B$2:$G$1648,5,FALSE),0)</f>
        <v>61</v>
      </c>
      <c r="K547">
        <f>IFERROR(VLOOKUP(Table_socioeca8.sandag.org_abm2_spd[[#This Row],[hwycov_id]],[1]hwy_speed!$B$2:$G$1648,6,FALSE),0)</f>
        <v>62</v>
      </c>
    </row>
    <row r="548" spans="5:11" x14ac:dyDescent="0.25">
      <c r="E548">
        <f t="shared" si="8"/>
        <v>376</v>
      </c>
      <c r="F548">
        <v>12065</v>
      </c>
      <c r="G548">
        <f>IFERROR(VLOOKUP(Table_socioeca8.sandag.org_abm2_spd[[#This Row],[hwycov_id]],[1]hwy_speed!$B$2:$G$1648,2,FALSE),0)</f>
        <v>58</v>
      </c>
      <c r="H548">
        <f>IFERROR(VLOOKUP(Table_socioeca8.sandag.org_abm2_spd[[#This Row],[hwycov_id]],[1]hwy_speed!$B$2:$G$1648,3,FALSE),0)</f>
        <v>58</v>
      </c>
      <c r="I548">
        <f>IFERROR(VLOOKUP(Table_socioeca8.sandag.org_abm2_spd[[#This Row],[hwycov_id]],[1]hwy_speed!$B$2:$G$1648,4,FALSE),0)</f>
        <v>58</v>
      </c>
      <c r="J548">
        <f>IFERROR(VLOOKUP(Table_socioeca8.sandag.org_abm2_spd[[#This Row],[hwycov_id]],[1]hwy_speed!$B$2:$G$1648,5,FALSE),0)</f>
        <v>58</v>
      </c>
      <c r="K548">
        <f>IFERROR(VLOOKUP(Table_socioeca8.sandag.org_abm2_spd[[#This Row],[hwycov_id]],[1]hwy_speed!$B$2:$G$1648,6,FALSE),0)</f>
        <v>58</v>
      </c>
    </row>
    <row r="549" spans="5:11" x14ac:dyDescent="0.25">
      <c r="E549">
        <f t="shared" si="8"/>
        <v>376</v>
      </c>
      <c r="F549">
        <v>12193</v>
      </c>
      <c r="G549">
        <f>IFERROR(VLOOKUP(Table_socioeca8.sandag.org_abm2_spd[[#This Row],[hwycov_id]],[1]hwy_speed!$B$2:$G$1648,2,FALSE),0)</f>
        <v>56</v>
      </c>
      <c r="H549">
        <f>IFERROR(VLOOKUP(Table_socioeca8.sandag.org_abm2_spd[[#This Row],[hwycov_id]],[1]hwy_speed!$B$2:$G$1648,3,FALSE),0)</f>
        <v>49</v>
      </c>
      <c r="I549">
        <f>IFERROR(VLOOKUP(Table_socioeca8.sandag.org_abm2_spd[[#This Row],[hwycov_id]],[1]hwy_speed!$B$2:$G$1648,4,FALSE),0)</f>
        <v>56</v>
      </c>
      <c r="J549">
        <f>IFERROR(VLOOKUP(Table_socioeca8.sandag.org_abm2_spd[[#This Row],[hwycov_id]],[1]hwy_speed!$B$2:$G$1648,5,FALSE),0)</f>
        <v>56</v>
      </c>
      <c r="K549">
        <f>IFERROR(VLOOKUP(Table_socioeca8.sandag.org_abm2_spd[[#This Row],[hwycov_id]],[1]hwy_speed!$B$2:$G$1648,6,FALSE),0)</f>
        <v>56</v>
      </c>
    </row>
    <row r="550" spans="5:11" x14ac:dyDescent="0.25">
      <c r="E550">
        <f t="shared" si="8"/>
        <v>376</v>
      </c>
      <c r="F550">
        <v>12238</v>
      </c>
      <c r="G550">
        <f>IFERROR(VLOOKUP(Table_socioeca8.sandag.org_abm2_spd[[#This Row],[hwycov_id]],[1]hwy_speed!$B$2:$G$1648,2,FALSE),0)</f>
        <v>58</v>
      </c>
      <c r="H550">
        <f>IFERROR(VLOOKUP(Table_socioeca8.sandag.org_abm2_spd[[#This Row],[hwycov_id]],[1]hwy_speed!$B$2:$G$1648,3,FALSE),0)</f>
        <v>43</v>
      </c>
      <c r="I550">
        <f>IFERROR(VLOOKUP(Table_socioeca8.sandag.org_abm2_spd[[#This Row],[hwycov_id]],[1]hwy_speed!$B$2:$G$1648,4,FALSE),0)</f>
        <v>51</v>
      </c>
      <c r="J550">
        <f>IFERROR(VLOOKUP(Table_socioeca8.sandag.org_abm2_spd[[#This Row],[hwycov_id]],[1]hwy_speed!$B$2:$G$1648,5,FALSE),0)</f>
        <v>54</v>
      </c>
      <c r="K550">
        <f>IFERROR(VLOOKUP(Table_socioeca8.sandag.org_abm2_spd[[#This Row],[hwycov_id]],[1]hwy_speed!$B$2:$G$1648,6,FALSE),0)</f>
        <v>58</v>
      </c>
    </row>
    <row r="551" spans="5:11" x14ac:dyDescent="0.25">
      <c r="E551">
        <f t="shared" si="8"/>
        <v>376</v>
      </c>
      <c r="F551">
        <v>12239</v>
      </c>
      <c r="G551">
        <f>IFERROR(VLOOKUP(Table_socioeca8.sandag.org_abm2_spd[[#This Row],[hwycov_id]],[1]hwy_speed!$B$2:$G$1648,2,FALSE),0)</f>
        <v>58</v>
      </c>
      <c r="H551">
        <f>IFERROR(VLOOKUP(Table_socioeca8.sandag.org_abm2_spd[[#This Row],[hwycov_id]],[1]hwy_speed!$B$2:$G$1648,3,FALSE),0)</f>
        <v>51</v>
      </c>
      <c r="I551">
        <f>IFERROR(VLOOKUP(Table_socioeca8.sandag.org_abm2_spd[[#This Row],[hwycov_id]],[1]hwy_speed!$B$2:$G$1648,4,FALSE),0)</f>
        <v>50</v>
      </c>
      <c r="J551">
        <f>IFERROR(VLOOKUP(Table_socioeca8.sandag.org_abm2_spd[[#This Row],[hwycov_id]],[1]hwy_speed!$B$2:$G$1648,5,FALSE),0)</f>
        <v>44</v>
      </c>
      <c r="K551">
        <f>IFERROR(VLOOKUP(Table_socioeca8.sandag.org_abm2_spd[[#This Row],[hwycov_id]],[1]hwy_speed!$B$2:$G$1648,6,FALSE),0)</f>
        <v>58</v>
      </c>
    </row>
    <row r="552" spans="5:11" x14ac:dyDescent="0.25">
      <c r="E552">
        <f t="shared" si="8"/>
        <v>376</v>
      </c>
      <c r="F552">
        <v>12241</v>
      </c>
      <c r="G552">
        <f>IFERROR(VLOOKUP(Table_socioeca8.sandag.org_abm2_spd[[#This Row],[hwycov_id]],[1]hwy_speed!$B$2:$G$1648,2,FALSE),0)</f>
        <v>58</v>
      </c>
      <c r="H552">
        <f>IFERROR(VLOOKUP(Table_socioeca8.sandag.org_abm2_spd[[#This Row],[hwycov_id]],[1]hwy_speed!$B$2:$G$1648,3,FALSE),0)</f>
        <v>44</v>
      </c>
      <c r="I552">
        <f>IFERROR(VLOOKUP(Table_socioeca8.sandag.org_abm2_spd[[#This Row],[hwycov_id]],[1]hwy_speed!$B$2:$G$1648,4,FALSE),0)</f>
        <v>53</v>
      </c>
      <c r="J552">
        <f>IFERROR(VLOOKUP(Table_socioeca8.sandag.org_abm2_spd[[#This Row],[hwycov_id]],[1]hwy_speed!$B$2:$G$1648,5,FALSE),0)</f>
        <v>55</v>
      </c>
      <c r="K552">
        <f>IFERROR(VLOOKUP(Table_socioeca8.sandag.org_abm2_spd[[#This Row],[hwycov_id]],[1]hwy_speed!$B$2:$G$1648,6,FALSE),0)</f>
        <v>58</v>
      </c>
    </row>
    <row r="553" spans="5:11" x14ac:dyDescent="0.25">
      <c r="E553">
        <f t="shared" si="8"/>
        <v>376</v>
      </c>
      <c r="F553">
        <v>12242</v>
      </c>
      <c r="G553">
        <f>IFERROR(VLOOKUP(Table_socioeca8.sandag.org_abm2_spd[[#This Row],[hwycov_id]],[1]hwy_speed!$B$2:$G$1648,2,FALSE),0)</f>
        <v>57</v>
      </c>
      <c r="H553">
        <f>IFERROR(VLOOKUP(Table_socioeca8.sandag.org_abm2_spd[[#This Row],[hwycov_id]],[1]hwy_speed!$B$2:$G$1648,3,FALSE),0)</f>
        <v>51</v>
      </c>
      <c r="I553">
        <f>IFERROR(VLOOKUP(Table_socioeca8.sandag.org_abm2_spd[[#This Row],[hwycov_id]],[1]hwy_speed!$B$2:$G$1648,4,FALSE),0)</f>
        <v>50</v>
      </c>
      <c r="J553">
        <f>IFERROR(VLOOKUP(Table_socioeca8.sandag.org_abm2_spd[[#This Row],[hwycov_id]],[1]hwy_speed!$B$2:$G$1648,5,FALSE),0)</f>
        <v>44</v>
      </c>
      <c r="K553">
        <f>IFERROR(VLOOKUP(Table_socioeca8.sandag.org_abm2_spd[[#This Row],[hwycov_id]],[1]hwy_speed!$B$2:$G$1648,6,FALSE),0)</f>
        <v>57</v>
      </c>
    </row>
    <row r="554" spans="5:11" x14ac:dyDescent="0.25">
      <c r="E554">
        <f t="shared" si="8"/>
        <v>376</v>
      </c>
      <c r="F554">
        <v>12245</v>
      </c>
      <c r="G554">
        <f>IFERROR(VLOOKUP(Table_socioeca8.sandag.org_abm2_spd[[#This Row],[hwycov_id]],[1]hwy_speed!$B$2:$G$1648,2,FALSE),0)</f>
        <v>57</v>
      </c>
      <c r="H554">
        <f>IFERROR(VLOOKUP(Table_socioeca8.sandag.org_abm2_spd[[#This Row],[hwycov_id]],[1]hwy_speed!$B$2:$G$1648,3,FALSE),0)</f>
        <v>54</v>
      </c>
      <c r="I554">
        <f>IFERROR(VLOOKUP(Table_socioeca8.sandag.org_abm2_spd[[#This Row],[hwycov_id]],[1]hwy_speed!$B$2:$G$1648,4,FALSE),0)</f>
        <v>52</v>
      </c>
      <c r="J554">
        <f>IFERROR(VLOOKUP(Table_socioeca8.sandag.org_abm2_spd[[#This Row],[hwycov_id]],[1]hwy_speed!$B$2:$G$1648,5,FALSE),0)</f>
        <v>46</v>
      </c>
      <c r="K554">
        <f>IFERROR(VLOOKUP(Table_socioeca8.sandag.org_abm2_spd[[#This Row],[hwycov_id]],[1]hwy_speed!$B$2:$G$1648,6,FALSE),0)</f>
        <v>57</v>
      </c>
    </row>
    <row r="555" spans="5:11" x14ac:dyDescent="0.25">
      <c r="E555">
        <f t="shared" si="8"/>
        <v>376</v>
      </c>
      <c r="F555">
        <v>12247</v>
      </c>
      <c r="G555">
        <f>IFERROR(VLOOKUP(Table_socioeca8.sandag.org_abm2_spd[[#This Row],[hwycov_id]],[1]hwy_speed!$B$2:$G$1648,2,FALSE),0)</f>
        <v>58</v>
      </c>
      <c r="H555">
        <f>IFERROR(VLOOKUP(Table_socioeca8.sandag.org_abm2_spd[[#This Row],[hwycov_id]],[1]hwy_speed!$B$2:$G$1648,3,FALSE),0)</f>
        <v>39</v>
      </c>
      <c r="I555">
        <f>IFERROR(VLOOKUP(Table_socioeca8.sandag.org_abm2_spd[[#This Row],[hwycov_id]],[1]hwy_speed!$B$2:$G$1648,4,FALSE),0)</f>
        <v>49</v>
      </c>
      <c r="J555">
        <f>IFERROR(VLOOKUP(Table_socioeca8.sandag.org_abm2_spd[[#This Row],[hwycov_id]],[1]hwy_speed!$B$2:$G$1648,5,FALSE),0)</f>
        <v>54</v>
      </c>
      <c r="K555">
        <f>IFERROR(VLOOKUP(Table_socioeca8.sandag.org_abm2_spd[[#This Row],[hwycov_id]],[1]hwy_speed!$B$2:$G$1648,6,FALSE),0)</f>
        <v>58</v>
      </c>
    </row>
    <row r="556" spans="5:11" x14ac:dyDescent="0.25">
      <c r="E556">
        <f t="shared" si="8"/>
        <v>376</v>
      </c>
      <c r="F556">
        <v>12253</v>
      </c>
      <c r="G556">
        <f>IFERROR(VLOOKUP(Table_socioeca8.sandag.org_abm2_spd[[#This Row],[hwycov_id]],[1]hwy_speed!$B$2:$G$1648,2,FALSE),0)</f>
        <v>57</v>
      </c>
      <c r="H556">
        <f>IFERROR(VLOOKUP(Table_socioeca8.sandag.org_abm2_spd[[#This Row],[hwycov_id]],[1]hwy_speed!$B$2:$G$1648,3,FALSE),0)</f>
        <v>50</v>
      </c>
      <c r="I556">
        <f>IFERROR(VLOOKUP(Table_socioeca8.sandag.org_abm2_spd[[#This Row],[hwycov_id]],[1]hwy_speed!$B$2:$G$1648,4,FALSE),0)</f>
        <v>47</v>
      </c>
      <c r="J556">
        <f>IFERROR(VLOOKUP(Table_socioeca8.sandag.org_abm2_spd[[#This Row],[hwycov_id]],[1]hwy_speed!$B$2:$G$1648,5,FALSE),0)</f>
        <v>40</v>
      </c>
      <c r="K556">
        <f>IFERROR(VLOOKUP(Table_socioeca8.sandag.org_abm2_spd[[#This Row],[hwycov_id]],[1]hwy_speed!$B$2:$G$1648,6,FALSE),0)</f>
        <v>57</v>
      </c>
    </row>
    <row r="557" spans="5:11" x14ac:dyDescent="0.25">
      <c r="E557">
        <f t="shared" si="8"/>
        <v>376</v>
      </c>
      <c r="F557">
        <v>12267</v>
      </c>
      <c r="G557">
        <f>IFERROR(VLOOKUP(Table_socioeca8.sandag.org_abm2_spd[[#This Row],[hwycov_id]],[1]hwy_speed!$B$2:$G$1648,2,FALSE),0)</f>
        <v>58</v>
      </c>
      <c r="H557">
        <f>IFERROR(VLOOKUP(Table_socioeca8.sandag.org_abm2_spd[[#This Row],[hwycov_id]],[1]hwy_speed!$B$2:$G$1648,3,FALSE),0)</f>
        <v>57</v>
      </c>
      <c r="I557">
        <f>IFERROR(VLOOKUP(Table_socioeca8.sandag.org_abm2_spd[[#This Row],[hwycov_id]],[1]hwy_speed!$B$2:$G$1648,4,FALSE),0)</f>
        <v>57</v>
      </c>
      <c r="J557">
        <f>IFERROR(VLOOKUP(Table_socioeca8.sandag.org_abm2_spd[[#This Row],[hwycov_id]],[1]hwy_speed!$B$2:$G$1648,5,FALSE),0)</f>
        <v>57</v>
      </c>
      <c r="K557">
        <f>IFERROR(VLOOKUP(Table_socioeca8.sandag.org_abm2_spd[[#This Row],[hwycov_id]],[1]hwy_speed!$B$2:$G$1648,6,FALSE),0)</f>
        <v>58</v>
      </c>
    </row>
    <row r="558" spans="5:11" x14ac:dyDescent="0.25">
      <c r="E558">
        <f t="shared" si="8"/>
        <v>376</v>
      </c>
      <c r="F558">
        <v>12268</v>
      </c>
      <c r="G558">
        <f>IFERROR(VLOOKUP(Table_socioeca8.sandag.org_abm2_spd[[#This Row],[hwycov_id]],[1]hwy_speed!$B$2:$G$1648,2,FALSE),0)</f>
        <v>58</v>
      </c>
      <c r="H558">
        <f>IFERROR(VLOOKUP(Table_socioeca8.sandag.org_abm2_spd[[#This Row],[hwycov_id]],[1]hwy_speed!$B$2:$G$1648,3,FALSE),0)</f>
        <v>58</v>
      </c>
      <c r="I558">
        <f>IFERROR(VLOOKUP(Table_socioeca8.sandag.org_abm2_spd[[#This Row],[hwycov_id]],[1]hwy_speed!$B$2:$G$1648,4,FALSE),0)</f>
        <v>58</v>
      </c>
      <c r="J558">
        <f>IFERROR(VLOOKUP(Table_socioeca8.sandag.org_abm2_spd[[#This Row],[hwycov_id]],[1]hwy_speed!$B$2:$G$1648,5,FALSE),0)</f>
        <v>58</v>
      </c>
      <c r="K558">
        <f>IFERROR(VLOOKUP(Table_socioeca8.sandag.org_abm2_spd[[#This Row],[hwycov_id]],[1]hwy_speed!$B$2:$G$1648,6,FALSE),0)</f>
        <v>58</v>
      </c>
    </row>
    <row r="559" spans="5:11" x14ac:dyDescent="0.25">
      <c r="E559">
        <f t="shared" si="8"/>
        <v>376</v>
      </c>
      <c r="F559">
        <v>12270</v>
      </c>
      <c r="G559">
        <f>IFERROR(VLOOKUP(Table_socioeca8.sandag.org_abm2_spd[[#This Row],[hwycov_id]],[1]hwy_speed!$B$2:$G$1648,2,FALSE),0)</f>
        <v>58</v>
      </c>
      <c r="H559">
        <f>IFERROR(VLOOKUP(Table_socioeca8.sandag.org_abm2_spd[[#This Row],[hwycov_id]],[1]hwy_speed!$B$2:$G$1648,3,FALSE),0)</f>
        <v>57</v>
      </c>
      <c r="I559">
        <f>IFERROR(VLOOKUP(Table_socioeca8.sandag.org_abm2_spd[[#This Row],[hwycov_id]],[1]hwy_speed!$B$2:$G$1648,4,FALSE),0)</f>
        <v>57</v>
      </c>
      <c r="J559">
        <f>IFERROR(VLOOKUP(Table_socioeca8.sandag.org_abm2_spd[[#This Row],[hwycov_id]],[1]hwy_speed!$B$2:$G$1648,5,FALSE),0)</f>
        <v>57</v>
      </c>
      <c r="K559">
        <f>IFERROR(VLOOKUP(Table_socioeca8.sandag.org_abm2_spd[[#This Row],[hwycov_id]],[1]hwy_speed!$B$2:$G$1648,6,FALSE),0)</f>
        <v>58</v>
      </c>
    </row>
    <row r="560" spans="5:11" x14ac:dyDescent="0.25">
      <c r="E560">
        <f t="shared" si="8"/>
        <v>376</v>
      </c>
      <c r="F560">
        <v>12547</v>
      </c>
      <c r="G560">
        <f>IFERROR(VLOOKUP(Table_socioeca8.sandag.org_abm2_spd[[#This Row],[hwycov_id]],[1]hwy_speed!$B$2:$G$1648,2,FALSE),0)</f>
        <v>57</v>
      </c>
      <c r="H560">
        <f>IFERROR(VLOOKUP(Table_socioeca8.sandag.org_abm2_spd[[#This Row],[hwycov_id]],[1]hwy_speed!$B$2:$G$1648,3,FALSE),0)</f>
        <v>56</v>
      </c>
      <c r="I560">
        <f>IFERROR(VLOOKUP(Table_socioeca8.sandag.org_abm2_spd[[#This Row],[hwycov_id]],[1]hwy_speed!$B$2:$G$1648,4,FALSE),0)</f>
        <v>56</v>
      </c>
      <c r="J560">
        <f>IFERROR(VLOOKUP(Table_socioeca8.sandag.org_abm2_spd[[#This Row],[hwycov_id]],[1]hwy_speed!$B$2:$G$1648,5,FALSE),0)</f>
        <v>57</v>
      </c>
      <c r="K560">
        <f>IFERROR(VLOOKUP(Table_socioeca8.sandag.org_abm2_spd[[#This Row],[hwycov_id]],[1]hwy_speed!$B$2:$G$1648,6,FALSE),0)</f>
        <v>57</v>
      </c>
    </row>
    <row r="561" spans="5:11" x14ac:dyDescent="0.25">
      <c r="E561">
        <f t="shared" si="8"/>
        <v>376</v>
      </c>
      <c r="F561">
        <v>12571</v>
      </c>
      <c r="G561">
        <f>IFERROR(VLOOKUP(Table_socioeca8.sandag.org_abm2_spd[[#This Row],[hwycov_id]],[1]hwy_speed!$B$2:$G$1648,2,FALSE),0)</f>
        <v>58</v>
      </c>
      <c r="H561">
        <f>IFERROR(VLOOKUP(Table_socioeca8.sandag.org_abm2_spd[[#This Row],[hwycov_id]],[1]hwy_speed!$B$2:$G$1648,3,FALSE),0)</f>
        <v>46</v>
      </c>
      <c r="I561">
        <f>IFERROR(VLOOKUP(Table_socioeca8.sandag.org_abm2_spd[[#This Row],[hwycov_id]],[1]hwy_speed!$B$2:$G$1648,4,FALSE),0)</f>
        <v>48</v>
      </c>
      <c r="J561">
        <f>IFERROR(VLOOKUP(Table_socioeca8.sandag.org_abm2_spd[[#This Row],[hwycov_id]],[1]hwy_speed!$B$2:$G$1648,5,FALSE),0)</f>
        <v>54</v>
      </c>
      <c r="K561">
        <f>IFERROR(VLOOKUP(Table_socioeca8.sandag.org_abm2_spd[[#This Row],[hwycov_id]],[1]hwy_speed!$B$2:$G$1648,6,FALSE),0)</f>
        <v>58</v>
      </c>
    </row>
    <row r="562" spans="5:11" x14ac:dyDescent="0.25">
      <c r="E562">
        <f t="shared" si="8"/>
        <v>376</v>
      </c>
      <c r="F562">
        <v>12572</v>
      </c>
      <c r="G562">
        <f>IFERROR(VLOOKUP(Table_socioeca8.sandag.org_abm2_spd[[#This Row],[hwycov_id]],[1]hwy_speed!$B$2:$G$1648,2,FALSE),0)</f>
        <v>58</v>
      </c>
      <c r="H562">
        <f>IFERROR(VLOOKUP(Table_socioeca8.sandag.org_abm2_spd[[#This Row],[hwycov_id]],[1]hwy_speed!$B$2:$G$1648,3,FALSE),0)</f>
        <v>46</v>
      </c>
      <c r="I562">
        <f>IFERROR(VLOOKUP(Table_socioeca8.sandag.org_abm2_spd[[#This Row],[hwycov_id]],[1]hwy_speed!$B$2:$G$1648,4,FALSE),0)</f>
        <v>48</v>
      </c>
      <c r="J562">
        <f>IFERROR(VLOOKUP(Table_socioeca8.sandag.org_abm2_spd[[#This Row],[hwycov_id]],[1]hwy_speed!$B$2:$G$1648,5,FALSE),0)</f>
        <v>54</v>
      </c>
      <c r="K562">
        <f>IFERROR(VLOOKUP(Table_socioeca8.sandag.org_abm2_spd[[#This Row],[hwycov_id]],[1]hwy_speed!$B$2:$G$1648,6,FALSE),0)</f>
        <v>58</v>
      </c>
    </row>
    <row r="563" spans="5:11" x14ac:dyDescent="0.25">
      <c r="E563">
        <f t="shared" si="8"/>
        <v>376</v>
      </c>
      <c r="F563">
        <v>12573</v>
      </c>
      <c r="G563">
        <f>IFERROR(VLOOKUP(Table_socioeca8.sandag.org_abm2_spd[[#This Row],[hwycov_id]],[1]hwy_speed!$B$2:$G$1648,2,FALSE),0)</f>
        <v>58</v>
      </c>
      <c r="H563">
        <f>IFERROR(VLOOKUP(Table_socioeca8.sandag.org_abm2_spd[[#This Row],[hwycov_id]],[1]hwy_speed!$B$2:$G$1648,3,FALSE),0)</f>
        <v>51</v>
      </c>
      <c r="I563">
        <f>IFERROR(VLOOKUP(Table_socioeca8.sandag.org_abm2_spd[[#This Row],[hwycov_id]],[1]hwy_speed!$B$2:$G$1648,4,FALSE),0)</f>
        <v>53</v>
      </c>
      <c r="J563">
        <f>IFERROR(VLOOKUP(Table_socioeca8.sandag.org_abm2_spd[[#This Row],[hwycov_id]],[1]hwy_speed!$B$2:$G$1648,5,FALSE),0)</f>
        <v>49</v>
      </c>
      <c r="K563">
        <f>IFERROR(VLOOKUP(Table_socioeca8.sandag.org_abm2_spd[[#This Row],[hwycov_id]],[1]hwy_speed!$B$2:$G$1648,6,FALSE),0)</f>
        <v>58</v>
      </c>
    </row>
    <row r="564" spans="5:11" x14ac:dyDescent="0.25">
      <c r="E564">
        <f t="shared" si="8"/>
        <v>376</v>
      </c>
      <c r="F564">
        <v>12574</v>
      </c>
      <c r="G564">
        <f>IFERROR(VLOOKUP(Table_socioeca8.sandag.org_abm2_spd[[#This Row],[hwycov_id]],[1]hwy_speed!$B$2:$G$1648,2,FALSE),0)</f>
        <v>58</v>
      </c>
      <c r="H564">
        <f>IFERROR(VLOOKUP(Table_socioeca8.sandag.org_abm2_spd[[#This Row],[hwycov_id]],[1]hwy_speed!$B$2:$G$1648,3,FALSE),0)</f>
        <v>51</v>
      </c>
      <c r="I564">
        <f>IFERROR(VLOOKUP(Table_socioeca8.sandag.org_abm2_spd[[#This Row],[hwycov_id]],[1]hwy_speed!$B$2:$G$1648,4,FALSE),0)</f>
        <v>53</v>
      </c>
      <c r="J564">
        <f>IFERROR(VLOOKUP(Table_socioeca8.sandag.org_abm2_spd[[#This Row],[hwycov_id]],[1]hwy_speed!$B$2:$G$1648,5,FALSE),0)</f>
        <v>49</v>
      </c>
      <c r="K564">
        <f>IFERROR(VLOOKUP(Table_socioeca8.sandag.org_abm2_spd[[#This Row],[hwycov_id]],[1]hwy_speed!$B$2:$G$1648,6,FALSE),0)</f>
        <v>58</v>
      </c>
    </row>
    <row r="565" spans="5:11" x14ac:dyDescent="0.25">
      <c r="E565">
        <f t="shared" si="8"/>
        <v>376</v>
      </c>
      <c r="F565">
        <v>12578</v>
      </c>
      <c r="G565">
        <f>IFERROR(VLOOKUP(Table_socioeca8.sandag.org_abm2_spd[[#This Row],[hwycov_id]],[1]hwy_speed!$B$2:$G$1648,2,FALSE),0)</f>
        <v>58</v>
      </c>
      <c r="H565">
        <f>IFERROR(VLOOKUP(Table_socioeca8.sandag.org_abm2_spd[[#This Row],[hwycov_id]],[1]hwy_speed!$B$2:$G$1648,3,FALSE),0)</f>
        <v>54</v>
      </c>
      <c r="I565">
        <f>IFERROR(VLOOKUP(Table_socioeca8.sandag.org_abm2_spd[[#This Row],[hwycov_id]],[1]hwy_speed!$B$2:$G$1648,4,FALSE),0)</f>
        <v>56</v>
      </c>
      <c r="J565">
        <f>IFERROR(VLOOKUP(Table_socioeca8.sandag.org_abm2_spd[[#This Row],[hwycov_id]],[1]hwy_speed!$B$2:$G$1648,5,FALSE),0)</f>
        <v>57</v>
      </c>
      <c r="K565">
        <f>IFERROR(VLOOKUP(Table_socioeca8.sandag.org_abm2_spd[[#This Row],[hwycov_id]],[1]hwy_speed!$B$2:$G$1648,6,FALSE),0)</f>
        <v>58</v>
      </c>
    </row>
    <row r="566" spans="5:11" x14ac:dyDescent="0.25">
      <c r="E566">
        <f t="shared" si="8"/>
        <v>376</v>
      </c>
      <c r="F566">
        <v>12579</v>
      </c>
      <c r="G566">
        <f>IFERROR(VLOOKUP(Table_socioeca8.sandag.org_abm2_spd[[#This Row],[hwycov_id]],[1]hwy_speed!$B$2:$G$1648,2,FALSE),0)</f>
        <v>58</v>
      </c>
      <c r="H566">
        <f>IFERROR(VLOOKUP(Table_socioeca8.sandag.org_abm2_spd[[#This Row],[hwycov_id]],[1]hwy_speed!$B$2:$G$1648,3,FALSE),0)</f>
        <v>51</v>
      </c>
      <c r="I566">
        <f>IFERROR(VLOOKUP(Table_socioeca8.sandag.org_abm2_spd[[#This Row],[hwycov_id]],[1]hwy_speed!$B$2:$G$1648,4,FALSE),0)</f>
        <v>54</v>
      </c>
      <c r="J566">
        <f>IFERROR(VLOOKUP(Table_socioeca8.sandag.org_abm2_spd[[#This Row],[hwycov_id]],[1]hwy_speed!$B$2:$G$1648,5,FALSE),0)</f>
        <v>56</v>
      </c>
      <c r="K566">
        <f>IFERROR(VLOOKUP(Table_socioeca8.sandag.org_abm2_spd[[#This Row],[hwycov_id]],[1]hwy_speed!$B$2:$G$1648,6,FALSE),0)</f>
        <v>58</v>
      </c>
    </row>
    <row r="567" spans="5:11" x14ac:dyDescent="0.25">
      <c r="E567">
        <f t="shared" si="8"/>
        <v>376</v>
      </c>
      <c r="F567">
        <v>12582</v>
      </c>
      <c r="G567">
        <f>IFERROR(VLOOKUP(Table_socioeca8.sandag.org_abm2_spd[[#This Row],[hwycov_id]],[1]hwy_speed!$B$2:$G$1648,2,FALSE),0)</f>
        <v>57</v>
      </c>
      <c r="H567">
        <f>IFERROR(VLOOKUP(Table_socioeca8.sandag.org_abm2_spd[[#This Row],[hwycov_id]],[1]hwy_speed!$B$2:$G$1648,3,FALSE),0)</f>
        <v>35</v>
      </c>
      <c r="I567">
        <f>IFERROR(VLOOKUP(Table_socioeca8.sandag.org_abm2_spd[[#This Row],[hwycov_id]],[1]hwy_speed!$B$2:$G$1648,4,FALSE),0)</f>
        <v>44</v>
      </c>
      <c r="J567">
        <f>IFERROR(VLOOKUP(Table_socioeca8.sandag.org_abm2_spd[[#This Row],[hwycov_id]],[1]hwy_speed!$B$2:$G$1648,5,FALSE),0)</f>
        <v>54</v>
      </c>
      <c r="K567">
        <f>IFERROR(VLOOKUP(Table_socioeca8.sandag.org_abm2_spd[[#This Row],[hwycov_id]],[1]hwy_speed!$B$2:$G$1648,6,FALSE),0)</f>
        <v>58</v>
      </c>
    </row>
    <row r="568" spans="5:11" x14ac:dyDescent="0.25">
      <c r="E568">
        <f t="shared" si="8"/>
        <v>376</v>
      </c>
      <c r="F568">
        <v>12583</v>
      </c>
      <c r="G568">
        <f>IFERROR(VLOOKUP(Table_socioeca8.sandag.org_abm2_spd[[#This Row],[hwycov_id]],[1]hwy_speed!$B$2:$G$1648,2,FALSE),0)</f>
        <v>57</v>
      </c>
      <c r="H568">
        <f>IFERROR(VLOOKUP(Table_socioeca8.sandag.org_abm2_spd[[#This Row],[hwycov_id]],[1]hwy_speed!$B$2:$G$1648,3,FALSE),0)</f>
        <v>38</v>
      </c>
      <c r="I568">
        <f>IFERROR(VLOOKUP(Table_socioeca8.sandag.org_abm2_spd[[#This Row],[hwycov_id]],[1]hwy_speed!$B$2:$G$1648,4,FALSE),0)</f>
        <v>51</v>
      </c>
      <c r="J568">
        <f>IFERROR(VLOOKUP(Table_socioeca8.sandag.org_abm2_spd[[#This Row],[hwycov_id]],[1]hwy_speed!$B$2:$G$1648,5,FALSE),0)</f>
        <v>56</v>
      </c>
      <c r="K568">
        <f>IFERROR(VLOOKUP(Table_socioeca8.sandag.org_abm2_spd[[#This Row],[hwycov_id]],[1]hwy_speed!$B$2:$G$1648,6,FALSE),0)</f>
        <v>58</v>
      </c>
    </row>
    <row r="569" spans="5:11" x14ac:dyDescent="0.25">
      <c r="E569">
        <f t="shared" si="8"/>
        <v>376</v>
      </c>
      <c r="F569">
        <v>12584</v>
      </c>
      <c r="G569">
        <f>IFERROR(VLOOKUP(Table_socioeca8.sandag.org_abm2_spd[[#This Row],[hwycov_id]],[1]hwy_speed!$B$2:$G$1648,2,FALSE),0)</f>
        <v>58</v>
      </c>
      <c r="H569">
        <f>IFERROR(VLOOKUP(Table_socioeca8.sandag.org_abm2_spd[[#This Row],[hwycov_id]],[1]hwy_speed!$B$2:$G$1648,3,FALSE),0)</f>
        <v>54</v>
      </c>
      <c r="I569">
        <f>IFERROR(VLOOKUP(Table_socioeca8.sandag.org_abm2_spd[[#This Row],[hwycov_id]],[1]hwy_speed!$B$2:$G$1648,4,FALSE),0)</f>
        <v>46</v>
      </c>
      <c r="J569">
        <f>IFERROR(VLOOKUP(Table_socioeca8.sandag.org_abm2_spd[[#This Row],[hwycov_id]],[1]hwy_speed!$B$2:$G$1648,5,FALSE),0)</f>
        <v>39</v>
      </c>
      <c r="K569">
        <f>IFERROR(VLOOKUP(Table_socioeca8.sandag.org_abm2_spd[[#This Row],[hwycov_id]],[1]hwy_speed!$B$2:$G$1648,6,FALSE),0)</f>
        <v>58</v>
      </c>
    </row>
    <row r="570" spans="5:11" x14ac:dyDescent="0.25">
      <c r="E570">
        <f t="shared" si="8"/>
        <v>376</v>
      </c>
      <c r="F570">
        <v>12585</v>
      </c>
      <c r="G570">
        <f>IFERROR(VLOOKUP(Table_socioeca8.sandag.org_abm2_spd[[#This Row],[hwycov_id]],[1]hwy_speed!$B$2:$G$1648,2,FALSE),0)</f>
        <v>58</v>
      </c>
      <c r="H570">
        <f>IFERROR(VLOOKUP(Table_socioeca8.sandag.org_abm2_spd[[#This Row],[hwycov_id]],[1]hwy_speed!$B$2:$G$1648,3,FALSE),0)</f>
        <v>55</v>
      </c>
      <c r="I570">
        <f>IFERROR(VLOOKUP(Table_socioeca8.sandag.org_abm2_spd[[#This Row],[hwycov_id]],[1]hwy_speed!$B$2:$G$1648,4,FALSE),0)</f>
        <v>49</v>
      </c>
      <c r="J570">
        <f>IFERROR(VLOOKUP(Table_socioeca8.sandag.org_abm2_spd[[#This Row],[hwycov_id]],[1]hwy_speed!$B$2:$G$1648,5,FALSE),0)</f>
        <v>43</v>
      </c>
      <c r="K570">
        <f>IFERROR(VLOOKUP(Table_socioeca8.sandag.org_abm2_spd[[#This Row],[hwycov_id]],[1]hwy_speed!$B$2:$G$1648,6,FALSE),0)</f>
        <v>58</v>
      </c>
    </row>
    <row r="571" spans="5:11" x14ac:dyDescent="0.25">
      <c r="E571">
        <f t="shared" si="8"/>
        <v>376</v>
      </c>
      <c r="F571">
        <v>12586</v>
      </c>
      <c r="G571">
        <f>IFERROR(VLOOKUP(Table_socioeca8.sandag.org_abm2_spd[[#This Row],[hwycov_id]],[1]hwy_speed!$B$2:$G$1648,2,FALSE),0)</f>
        <v>57</v>
      </c>
      <c r="H571">
        <f>IFERROR(VLOOKUP(Table_socioeca8.sandag.org_abm2_spd[[#This Row],[hwycov_id]],[1]hwy_speed!$B$2:$G$1648,3,FALSE),0)</f>
        <v>43</v>
      </c>
      <c r="I571">
        <f>IFERROR(VLOOKUP(Table_socioeca8.sandag.org_abm2_spd[[#This Row],[hwycov_id]],[1]hwy_speed!$B$2:$G$1648,4,FALSE),0)</f>
        <v>53</v>
      </c>
      <c r="J571">
        <f>IFERROR(VLOOKUP(Table_socioeca8.sandag.org_abm2_spd[[#This Row],[hwycov_id]],[1]hwy_speed!$B$2:$G$1648,5,FALSE),0)</f>
        <v>56</v>
      </c>
      <c r="K571">
        <f>IFERROR(VLOOKUP(Table_socioeca8.sandag.org_abm2_spd[[#This Row],[hwycov_id]],[1]hwy_speed!$B$2:$G$1648,6,FALSE),0)</f>
        <v>58</v>
      </c>
    </row>
    <row r="572" spans="5:11" x14ac:dyDescent="0.25">
      <c r="E572">
        <f t="shared" si="8"/>
        <v>376</v>
      </c>
      <c r="F572">
        <v>12589</v>
      </c>
      <c r="G572">
        <f>IFERROR(VLOOKUP(Table_socioeca8.sandag.org_abm2_spd[[#This Row],[hwycov_id]],[1]hwy_speed!$B$2:$G$1648,2,FALSE),0)</f>
        <v>57</v>
      </c>
      <c r="H572">
        <f>IFERROR(VLOOKUP(Table_socioeca8.sandag.org_abm2_spd[[#This Row],[hwycov_id]],[1]hwy_speed!$B$2:$G$1648,3,FALSE),0)</f>
        <v>36</v>
      </c>
      <c r="I572">
        <f>IFERROR(VLOOKUP(Table_socioeca8.sandag.org_abm2_spd[[#This Row],[hwycov_id]],[1]hwy_speed!$B$2:$G$1648,4,FALSE),0)</f>
        <v>49</v>
      </c>
      <c r="J572">
        <f>IFERROR(VLOOKUP(Table_socioeca8.sandag.org_abm2_spd[[#This Row],[hwycov_id]],[1]hwy_speed!$B$2:$G$1648,5,FALSE),0)</f>
        <v>55</v>
      </c>
      <c r="K572">
        <f>IFERROR(VLOOKUP(Table_socioeca8.sandag.org_abm2_spd[[#This Row],[hwycov_id]],[1]hwy_speed!$B$2:$G$1648,6,FALSE),0)</f>
        <v>57</v>
      </c>
    </row>
    <row r="573" spans="5:11" x14ac:dyDescent="0.25">
      <c r="E573">
        <f t="shared" si="8"/>
        <v>376</v>
      </c>
      <c r="F573">
        <v>12591</v>
      </c>
      <c r="G573">
        <f>IFERROR(VLOOKUP(Table_socioeca8.sandag.org_abm2_spd[[#This Row],[hwycov_id]],[1]hwy_speed!$B$2:$G$1648,2,FALSE),0)</f>
        <v>58</v>
      </c>
      <c r="H573">
        <f>IFERROR(VLOOKUP(Table_socioeca8.sandag.org_abm2_spd[[#This Row],[hwycov_id]],[1]hwy_speed!$B$2:$G$1648,3,FALSE),0)</f>
        <v>52</v>
      </c>
      <c r="I573">
        <f>IFERROR(VLOOKUP(Table_socioeca8.sandag.org_abm2_spd[[#This Row],[hwycov_id]],[1]hwy_speed!$B$2:$G$1648,4,FALSE),0)</f>
        <v>43</v>
      </c>
      <c r="J573">
        <f>IFERROR(VLOOKUP(Table_socioeca8.sandag.org_abm2_spd[[#This Row],[hwycov_id]],[1]hwy_speed!$B$2:$G$1648,5,FALSE),0)</f>
        <v>35</v>
      </c>
      <c r="K573">
        <f>IFERROR(VLOOKUP(Table_socioeca8.sandag.org_abm2_spd[[#This Row],[hwycov_id]],[1]hwy_speed!$B$2:$G$1648,6,FALSE),0)</f>
        <v>58</v>
      </c>
    </row>
    <row r="574" spans="5:11" x14ac:dyDescent="0.25">
      <c r="E574">
        <f t="shared" si="8"/>
        <v>376</v>
      </c>
      <c r="F574">
        <v>12592</v>
      </c>
      <c r="G574">
        <f>IFERROR(VLOOKUP(Table_socioeca8.sandag.org_abm2_spd[[#This Row],[hwycov_id]],[1]hwy_speed!$B$2:$G$1648,2,FALSE),0)</f>
        <v>58</v>
      </c>
      <c r="H574">
        <f>IFERROR(VLOOKUP(Table_socioeca8.sandag.org_abm2_spd[[#This Row],[hwycov_id]],[1]hwy_speed!$B$2:$G$1648,3,FALSE),0)</f>
        <v>54</v>
      </c>
      <c r="I574">
        <f>IFERROR(VLOOKUP(Table_socioeca8.sandag.org_abm2_spd[[#This Row],[hwycov_id]],[1]hwy_speed!$B$2:$G$1648,4,FALSE),0)</f>
        <v>45</v>
      </c>
      <c r="J574">
        <f>IFERROR(VLOOKUP(Table_socioeca8.sandag.org_abm2_spd[[#This Row],[hwycov_id]],[1]hwy_speed!$B$2:$G$1648,5,FALSE),0)</f>
        <v>38</v>
      </c>
      <c r="K574">
        <f>IFERROR(VLOOKUP(Table_socioeca8.sandag.org_abm2_spd[[#This Row],[hwycov_id]],[1]hwy_speed!$B$2:$G$1648,6,FALSE),0)</f>
        <v>58</v>
      </c>
    </row>
    <row r="575" spans="5:11" x14ac:dyDescent="0.25">
      <c r="E575">
        <f t="shared" si="8"/>
        <v>376</v>
      </c>
      <c r="F575">
        <v>12593</v>
      </c>
      <c r="G575">
        <f>IFERROR(VLOOKUP(Table_socioeca8.sandag.org_abm2_spd[[#This Row],[hwycov_id]],[1]hwy_speed!$B$2:$G$1648,2,FALSE),0)</f>
        <v>58</v>
      </c>
      <c r="H575">
        <f>IFERROR(VLOOKUP(Table_socioeca8.sandag.org_abm2_spd[[#This Row],[hwycov_id]],[1]hwy_speed!$B$2:$G$1648,3,FALSE),0)</f>
        <v>52</v>
      </c>
      <c r="I575">
        <f>IFERROR(VLOOKUP(Table_socioeca8.sandag.org_abm2_spd[[#This Row],[hwycov_id]],[1]hwy_speed!$B$2:$G$1648,4,FALSE),0)</f>
        <v>43</v>
      </c>
      <c r="J575">
        <f>IFERROR(VLOOKUP(Table_socioeca8.sandag.org_abm2_spd[[#This Row],[hwycov_id]],[1]hwy_speed!$B$2:$G$1648,5,FALSE),0)</f>
        <v>36</v>
      </c>
      <c r="K575">
        <f>IFERROR(VLOOKUP(Table_socioeca8.sandag.org_abm2_spd[[#This Row],[hwycov_id]],[1]hwy_speed!$B$2:$G$1648,6,FALSE),0)</f>
        <v>58</v>
      </c>
    </row>
    <row r="576" spans="5:11" x14ac:dyDescent="0.25">
      <c r="E576">
        <f t="shared" si="8"/>
        <v>376</v>
      </c>
      <c r="F576">
        <v>12749</v>
      </c>
      <c r="G576">
        <f>IFERROR(VLOOKUP(Table_socioeca8.sandag.org_abm2_spd[[#This Row],[hwycov_id]],[1]hwy_speed!$B$2:$G$1648,2,FALSE),0)</f>
        <v>58</v>
      </c>
      <c r="H576">
        <f>IFERROR(VLOOKUP(Table_socioeca8.sandag.org_abm2_spd[[#This Row],[hwycov_id]],[1]hwy_speed!$B$2:$G$1648,3,FALSE),0)</f>
        <v>57</v>
      </c>
      <c r="I576">
        <f>IFERROR(VLOOKUP(Table_socioeca8.sandag.org_abm2_spd[[#This Row],[hwycov_id]],[1]hwy_speed!$B$2:$G$1648,4,FALSE),0)</f>
        <v>57</v>
      </c>
      <c r="J576">
        <f>IFERROR(VLOOKUP(Table_socioeca8.sandag.org_abm2_spd[[#This Row],[hwycov_id]],[1]hwy_speed!$B$2:$G$1648,5,FALSE),0)</f>
        <v>54</v>
      </c>
      <c r="K576">
        <f>IFERROR(VLOOKUP(Table_socioeca8.sandag.org_abm2_spd[[#This Row],[hwycov_id]],[1]hwy_speed!$B$2:$G$1648,6,FALSE),0)</f>
        <v>58</v>
      </c>
    </row>
    <row r="577" spans="5:11" x14ac:dyDescent="0.25">
      <c r="E577">
        <f t="shared" si="8"/>
        <v>376</v>
      </c>
      <c r="F577">
        <v>12750</v>
      </c>
      <c r="G577">
        <f>IFERROR(VLOOKUP(Table_socioeca8.sandag.org_abm2_spd[[#This Row],[hwycov_id]],[1]hwy_speed!$B$2:$G$1648,2,FALSE),0)</f>
        <v>62</v>
      </c>
      <c r="H577">
        <f>IFERROR(VLOOKUP(Table_socioeca8.sandag.org_abm2_spd[[#This Row],[hwycov_id]],[1]hwy_speed!$B$2:$G$1648,3,FALSE),0)</f>
        <v>61</v>
      </c>
      <c r="I577">
        <f>IFERROR(VLOOKUP(Table_socioeca8.sandag.org_abm2_spd[[#This Row],[hwycov_id]],[1]hwy_speed!$B$2:$G$1648,4,FALSE),0)</f>
        <v>61</v>
      </c>
      <c r="J577">
        <f>IFERROR(VLOOKUP(Table_socioeca8.sandag.org_abm2_spd[[#This Row],[hwycov_id]],[1]hwy_speed!$B$2:$G$1648,5,FALSE),0)</f>
        <v>61</v>
      </c>
      <c r="K577">
        <f>IFERROR(VLOOKUP(Table_socioeca8.sandag.org_abm2_spd[[#This Row],[hwycov_id]],[1]hwy_speed!$B$2:$G$1648,6,FALSE),0)</f>
        <v>62</v>
      </c>
    </row>
    <row r="578" spans="5:11" x14ac:dyDescent="0.25">
      <c r="E578">
        <f t="shared" si="8"/>
        <v>376</v>
      </c>
      <c r="F578">
        <v>12753</v>
      </c>
      <c r="G578">
        <f>IFERROR(VLOOKUP(Table_socioeca8.sandag.org_abm2_spd[[#This Row],[hwycov_id]],[1]hwy_speed!$B$2:$G$1648,2,FALSE),0)</f>
        <v>62</v>
      </c>
      <c r="H578">
        <f>IFERROR(VLOOKUP(Table_socioeca8.sandag.org_abm2_spd[[#This Row],[hwycov_id]],[1]hwy_speed!$B$2:$G$1648,3,FALSE),0)</f>
        <v>61</v>
      </c>
      <c r="I578">
        <f>IFERROR(VLOOKUP(Table_socioeca8.sandag.org_abm2_spd[[#This Row],[hwycov_id]],[1]hwy_speed!$B$2:$G$1648,4,FALSE),0)</f>
        <v>61</v>
      </c>
      <c r="J578">
        <f>IFERROR(VLOOKUP(Table_socioeca8.sandag.org_abm2_spd[[#This Row],[hwycov_id]],[1]hwy_speed!$B$2:$G$1648,5,FALSE),0)</f>
        <v>61</v>
      </c>
      <c r="K578">
        <f>IFERROR(VLOOKUP(Table_socioeca8.sandag.org_abm2_spd[[#This Row],[hwycov_id]],[1]hwy_speed!$B$2:$G$1648,6,FALSE),0)</f>
        <v>62</v>
      </c>
    </row>
    <row r="579" spans="5:11" x14ac:dyDescent="0.25">
      <c r="E579">
        <f t="shared" si="8"/>
        <v>376</v>
      </c>
      <c r="F579">
        <v>12758</v>
      </c>
      <c r="G579">
        <f>IFERROR(VLOOKUP(Table_socioeca8.sandag.org_abm2_spd[[#This Row],[hwycov_id]],[1]hwy_speed!$B$2:$G$1648,2,FALSE),0)</f>
        <v>62</v>
      </c>
      <c r="H579">
        <f>IFERROR(VLOOKUP(Table_socioeca8.sandag.org_abm2_spd[[#This Row],[hwycov_id]],[1]hwy_speed!$B$2:$G$1648,3,FALSE),0)</f>
        <v>61</v>
      </c>
      <c r="I579">
        <f>IFERROR(VLOOKUP(Table_socioeca8.sandag.org_abm2_spd[[#This Row],[hwycov_id]],[1]hwy_speed!$B$2:$G$1648,4,FALSE),0)</f>
        <v>61</v>
      </c>
      <c r="J579">
        <f>IFERROR(VLOOKUP(Table_socioeca8.sandag.org_abm2_spd[[#This Row],[hwycov_id]],[1]hwy_speed!$B$2:$G$1648,5,FALSE),0)</f>
        <v>61</v>
      </c>
      <c r="K579">
        <f>IFERROR(VLOOKUP(Table_socioeca8.sandag.org_abm2_spd[[#This Row],[hwycov_id]],[1]hwy_speed!$B$2:$G$1648,6,FALSE),0)</f>
        <v>62</v>
      </c>
    </row>
    <row r="580" spans="5:11" x14ac:dyDescent="0.25">
      <c r="E580">
        <f t="shared" ref="E580:E643" si="9">E579</f>
        <v>376</v>
      </c>
      <c r="F580">
        <v>12759</v>
      </c>
      <c r="G580">
        <f>IFERROR(VLOOKUP(Table_socioeca8.sandag.org_abm2_spd[[#This Row],[hwycov_id]],[1]hwy_speed!$B$2:$G$1648,2,FALSE),0)</f>
        <v>62</v>
      </c>
      <c r="H580">
        <f>IFERROR(VLOOKUP(Table_socioeca8.sandag.org_abm2_spd[[#This Row],[hwycov_id]],[1]hwy_speed!$B$2:$G$1648,3,FALSE),0)</f>
        <v>61</v>
      </c>
      <c r="I580">
        <f>IFERROR(VLOOKUP(Table_socioeca8.sandag.org_abm2_spd[[#This Row],[hwycov_id]],[1]hwy_speed!$B$2:$G$1648,4,FALSE),0)</f>
        <v>61</v>
      </c>
      <c r="J580">
        <f>IFERROR(VLOOKUP(Table_socioeca8.sandag.org_abm2_spd[[#This Row],[hwycov_id]],[1]hwy_speed!$B$2:$G$1648,5,FALSE),0)</f>
        <v>61</v>
      </c>
      <c r="K580">
        <f>IFERROR(VLOOKUP(Table_socioeca8.sandag.org_abm2_spd[[#This Row],[hwycov_id]],[1]hwy_speed!$B$2:$G$1648,6,FALSE),0)</f>
        <v>62</v>
      </c>
    </row>
    <row r="581" spans="5:11" x14ac:dyDescent="0.25">
      <c r="E581">
        <f t="shared" si="9"/>
        <v>376</v>
      </c>
      <c r="F581">
        <v>12761</v>
      </c>
      <c r="G581">
        <f>IFERROR(VLOOKUP(Table_socioeca8.sandag.org_abm2_spd[[#This Row],[hwycov_id]],[1]hwy_speed!$B$2:$G$1648,2,FALSE),0)</f>
        <v>62</v>
      </c>
      <c r="H581">
        <f>IFERROR(VLOOKUP(Table_socioeca8.sandag.org_abm2_spd[[#This Row],[hwycov_id]],[1]hwy_speed!$B$2:$G$1648,3,FALSE),0)</f>
        <v>61</v>
      </c>
      <c r="I581">
        <f>IFERROR(VLOOKUP(Table_socioeca8.sandag.org_abm2_spd[[#This Row],[hwycov_id]],[1]hwy_speed!$B$2:$G$1648,4,FALSE),0)</f>
        <v>61</v>
      </c>
      <c r="J581">
        <f>IFERROR(VLOOKUP(Table_socioeca8.sandag.org_abm2_spd[[#This Row],[hwycov_id]],[1]hwy_speed!$B$2:$G$1648,5,FALSE),0)</f>
        <v>61</v>
      </c>
      <c r="K581">
        <f>IFERROR(VLOOKUP(Table_socioeca8.sandag.org_abm2_spd[[#This Row],[hwycov_id]],[1]hwy_speed!$B$2:$G$1648,6,FALSE),0)</f>
        <v>62</v>
      </c>
    </row>
    <row r="582" spans="5:11" x14ac:dyDescent="0.25">
      <c r="E582">
        <f t="shared" si="9"/>
        <v>376</v>
      </c>
      <c r="F582">
        <v>12767</v>
      </c>
      <c r="G582">
        <f>IFERROR(VLOOKUP(Table_socioeca8.sandag.org_abm2_spd[[#This Row],[hwycov_id]],[1]hwy_speed!$B$2:$G$1648,2,FALSE),0)</f>
        <v>62</v>
      </c>
      <c r="H582">
        <f>IFERROR(VLOOKUP(Table_socioeca8.sandag.org_abm2_spd[[#This Row],[hwycov_id]],[1]hwy_speed!$B$2:$G$1648,3,FALSE),0)</f>
        <v>61</v>
      </c>
      <c r="I582">
        <f>IFERROR(VLOOKUP(Table_socioeca8.sandag.org_abm2_spd[[#This Row],[hwycov_id]],[1]hwy_speed!$B$2:$G$1648,4,FALSE),0)</f>
        <v>61</v>
      </c>
      <c r="J582">
        <f>IFERROR(VLOOKUP(Table_socioeca8.sandag.org_abm2_spd[[#This Row],[hwycov_id]],[1]hwy_speed!$B$2:$G$1648,5,FALSE),0)</f>
        <v>61</v>
      </c>
      <c r="K582">
        <f>IFERROR(VLOOKUP(Table_socioeca8.sandag.org_abm2_spd[[#This Row],[hwycov_id]],[1]hwy_speed!$B$2:$G$1648,6,FALSE),0)</f>
        <v>62</v>
      </c>
    </row>
    <row r="583" spans="5:11" x14ac:dyDescent="0.25">
      <c r="E583">
        <f t="shared" si="9"/>
        <v>376</v>
      </c>
      <c r="F583">
        <v>12768</v>
      </c>
      <c r="G583">
        <f>IFERROR(VLOOKUP(Table_socioeca8.sandag.org_abm2_spd[[#This Row],[hwycov_id]],[1]hwy_speed!$B$2:$G$1648,2,FALSE),0)</f>
        <v>62</v>
      </c>
      <c r="H583">
        <f>IFERROR(VLOOKUP(Table_socioeca8.sandag.org_abm2_spd[[#This Row],[hwycov_id]],[1]hwy_speed!$B$2:$G$1648,3,FALSE),0)</f>
        <v>61</v>
      </c>
      <c r="I583">
        <f>IFERROR(VLOOKUP(Table_socioeca8.sandag.org_abm2_spd[[#This Row],[hwycov_id]],[1]hwy_speed!$B$2:$G$1648,4,FALSE),0)</f>
        <v>62</v>
      </c>
      <c r="J583">
        <f>IFERROR(VLOOKUP(Table_socioeca8.sandag.org_abm2_spd[[#This Row],[hwycov_id]],[1]hwy_speed!$B$2:$G$1648,5,FALSE),0)</f>
        <v>62</v>
      </c>
      <c r="K583">
        <f>IFERROR(VLOOKUP(Table_socioeca8.sandag.org_abm2_spd[[#This Row],[hwycov_id]],[1]hwy_speed!$B$2:$G$1648,6,FALSE),0)</f>
        <v>62</v>
      </c>
    </row>
    <row r="584" spans="5:11" x14ac:dyDescent="0.25">
      <c r="E584">
        <f t="shared" si="9"/>
        <v>376</v>
      </c>
      <c r="F584">
        <v>12823</v>
      </c>
      <c r="G584">
        <f>IFERROR(VLOOKUP(Table_socioeca8.sandag.org_abm2_spd[[#This Row],[hwycov_id]],[1]hwy_speed!$B$2:$G$1648,2,FALSE),0)</f>
        <v>57</v>
      </c>
      <c r="H584">
        <f>IFERROR(VLOOKUP(Table_socioeca8.sandag.org_abm2_spd[[#This Row],[hwycov_id]],[1]hwy_speed!$B$2:$G$1648,3,FALSE),0)</f>
        <v>40</v>
      </c>
      <c r="I584">
        <f>IFERROR(VLOOKUP(Table_socioeca8.sandag.org_abm2_spd[[#This Row],[hwycov_id]],[1]hwy_speed!$B$2:$G$1648,4,FALSE),0)</f>
        <v>56</v>
      </c>
      <c r="J584">
        <f>IFERROR(VLOOKUP(Table_socioeca8.sandag.org_abm2_spd[[#This Row],[hwycov_id]],[1]hwy_speed!$B$2:$G$1648,5,FALSE),0)</f>
        <v>53</v>
      </c>
      <c r="K584">
        <f>IFERROR(VLOOKUP(Table_socioeca8.sandag.org_abm2_spd[[#This Row],[hwycov_id]],[1]hwy_speed!$B$2:$G$1648,6,FALSE),0)</f>
        <v>57</v>
      </c>
    </row>
    <row r="585" spans="5:11" x14ac:dyDescent="0.25">
      <c r="E585">
        <f t="shared" si="9"/>
        <v>376</v>
      </c>
      <c r="F585">
        <v>12830</v>
      </c>
      <c r="G585">
        <f>IFERROR(VLOOKUP(Table_socioeca8.sandag.org_abm2_spd[[#This Row],[hwycov_id]],[1]hwy_speed!$B$2:$G$1648,2,FALSE),0)</f>
        <v>57</v>
      </c>
      <c r="H585">
        <f>IFERROR(VLOOKUP(Table_socioeca8.sandag.org_abm2_spd[[#This Row],[hwycov_id]],[1]hwy_speed!$B$2:$G$1648,3,FALSE),0)</f>
        <v>46</v>
      </c>
      <c r="I585">
        <f>IFERROR(VLOOKUP(Table_socioeca8.sandag.org_abm2_spd[[#This Row],[hwycov_id]],[1]hwy_speed!$B$2:$G$1648,4,FALSE),0)</f>
        <v>57</v>
      </c>
      <c r="J585">
        <f>IFERROR(VLOOKUP(Table_socioeca8.sandag.org_abm2_spd[[#This Row],[hwycov_id]],[1]hwy_speed!$B$2:$G$1648,5,FALSE),0)</f>
        <v>56</v>
      </c>
      <c r="K585">
        <f>IFERROR(VLOOKUP(Table_socioeca8.sandag.org_abm2_spd[[#This Row],[hwycov_id]],[1]hwy_speed!$B$2:$G$1648,6,FALSE),0)</f>
        <v>57</v>
      </c>
    </row>
    <row r="586" spans="5:11" x14ac:dyDescent="0.25">
      <c r="E586">
        <f t="shared" si="9"/>
        <v>376</v>
      </c>
      <c r="F586">
        <v>12833</v>
      </c>
      <c r="G586">
        <f>IFERROR(VLOOKUP(Table_socioeca8.sandag.org_abm2_spd[[#This Row],[hwycov_id]],[1]hwy_speed!$B$2:$G$1648,2,FALSE),0)</f>
        <v>57</v>
      </c>
      <c r="H586">
        <f>IFERROR(VLOOKUP(Table_socioeca8.sandag.org_abm2_spd[[#This Row],[hwycov_id]],[1]hwy_speed!$B$2:$G$1648,3,FALSE),0)</f>
        <v>57</v>
      </c>
      <c r="I586">
        <f>IFERROR(VLOOKUP(Table_socioeca8.sandag.org_abm2_spd[[#This Row],[hwycov_id]],[1]hwy_speed!$B$2:$G$1648,4,FALSE),0)</f>
        <v>55</v>
      </c>
      <c r="J586">
        <f>IFERROR(VLOOKUP(Table_socioeca8.sandag.org_abm2_spd[[#This Row],[hwycov_id]],[1]hwy_speed!$B$2:$G$1648,5,FALSE),0)</f>
        <v>53</v>
      </c>
      <c r="K586">
        <f>IFERROR(VLOOKUP(Table_socioeca8.sandag.org_abm2_spd[[#This Row],[hwycov_id]],[1]hwy_speed!$B$2:$G$1648,6,FALSE),0)</f>
        <v>57</v>
      </c>
    </row>
    <row r="587" spans="5:11" x14ac:dyDescent="0.25">
      <c r="E587">
        <f t="shared" si="9"/>
        <v>376</v>
      </c>
      <c r="F587">
        <v>12834</v>
      </c>
      <c r="G587">
        <f>IFERROR(VLOOKUP(Table_socioeca8.sandag.org_abm2_spd[[#This Row],[hwycov_id]],[1]hwy_speed!$B$2:$G$1648,2,FALSE),0)</f>
        <v>58</v>
      </c>
      <c r="H587">
        <f>IFERROR(VLOOKUP(Table_socioeca8.sandag.org_abm2_spd[[#This Row],[hwycov_id]],[1]hwy_speed!$B$2:$G$1648,3,FALSE),0)</f>
        <v>49</v>
      </c>
      <c r="I587">
        <f>IFERROR(VLOOKUP(Table_socioeca8.sandag.org_abm2_spd[[#This Row],[hwycov_id]],[1]hwy_speed!$B$2:$G$1648,4,FALSE),0)</f>
        <v>57</v>
      </c>
      <c r="J587">
        <f>IFERROR(VLOOKUP(Table_socioeca8.sandag.org_abm2_spd[[#This Row],[hwycov_id]],[1]hwy_speed!$B$2:$G$1648,5,FALSE),0)</f>
        <v>56</v>
      </c>
      <c r="K587">
        <f>IFERROR(VLOOKUP(Table_socioeca8.sandag.org_abm2_spd[[#This Row],[hwycov_id]],[1]hwy_speed!$B$2:$G$1648,6,FALSE),0)</f>
        <v>58</v>
      </c>
    </row>
    <row r="588" spans="5:11" x14ac:dyDescent="0.25">
      <c r="E588">
        <f t="shared" si="9"/>
        <v>376</v>
      </c>
      <c r="F588">
        <v>12836</v>
      </c>
      <c r="G588">
        <f>IFERROR(VLOOKUP(Table_socioeca8.sandag.org_abm2_spd[[#This Row],[hwycov_id]],[1]hwy_speed!$B$2:$G$1648,2,FALSE),0)</f>
        <v>57</v>
      </c>
      <c r="H588">
        <f>IFERROR(VLOOKUP(Table_socioeca8.sandag.org_abm2_spd[[#This Row],[hwycov_id]],[1]hwy_speed!$B$2:$G$1648,3,FALSE),0)</f>
        <v>56</v>
      </c>
      <c r="I588">
        <f>IFERROR(VLOOKUP(Table_socioeca8.sandag.org_abm2_spd[[#This Row],[hwycov_id]],[1]hwy_speed!$B$2:$G$1648,4,FALSE),0)</f>
        <v>56</v>
      </c>
      <c r="J588">
        <f>IFERROR(VLOOKUP(Table_socioeca8.sandag.org_abm2_spd[[#This Row],[hwycov_id]],[1]hwy_speed!$B$2:$G$1648,5,FALSE),0)</f>
        <v>56</v>
      </c>
      <c r="K588">
        <f>IFERROR(VLOOKUP(Table_socioeca8.sandag.org_abm2_spd[[#This Row],[hwycov_id]],[1]hwy_speed!$B$2:$G$1648,6,FALSE),0)</f>
        <v>57</v>
      </c>
    </row>
    <row r="589" spans="5:11" x14ac:dyDescent="0.25">
      <c r="E589">
        <f t="shared" si="9"/>
        <v>376</v>
      </c>
      <c r="F589">
        <v>12837</v>
      </c>
      <c r="G589">
        <f>IFERROR(VLOOKUP(Table_socioeca8.sandag.org_abm2_spd[[#This Row],[hwycov_id]],[1]hwy_speed!$B$2:$G$1648,2,FALSE),0)</f>
        <v>58</v>
      </c>
      <c r="H589">
        <f>IFERROR(VLOOKUP(Table_socioeca8.sandag.org_abm2_spd[[#This Row],[hwycov_id]],[1]hwy_speed!$B$2:$G$1648,3,FALSE),0)</f>
        <v>53</v>
      </c>
      <c r="I589">
        <f>IFERROR(VLOOKUP(Table_socioeca8.sandag.org_abm2_spd[[#This Row],[hwycov_id]],[1]hwy_speed!$B$2:$G$1648,4,FALSE),0)</f>
        <v>56</v>
      </c>
      <c r="J589">
        <f>IFERROR(VLOOKUP(Table_socioeca8.sandag.org_abm2_spd[[#This Row],[hwycov_id]],[1]hwy_speed!$B$2:$G$1648,5,FALSE),0)</f>
        <v>54</v>
      </c>
      <c r="K589">
        <f>IFERROR(VLOOKUP(Table_socioeca8.sandag.org_abm2_spd[[#This Row],[hwycov_id]],[1]hwy_speed!$B$2:$G$1648,6,FALSE),0)</f>
        <v>58</v>
      </c>
    </row>
    <row r="590" spans="5:11" x14ac:dyDescent="0.25">
      <c r="E590">
        <f t="shared" si="9"/>
        <v>376</v>
      </c>
      <c r="F590">
        <v>12838</v>
      </c>
      <c r="G590">
        <f>IFERROR(VLOOKUP(Table_socioeca8.sandag.org_abm2_spd[[#This Row],[hwycov_id]],[1]hwy_speed!$B$2:$G$1648,2,FALSE),0)</f>
        <v>57</v>
      </c>
      <c r="H590">
        <f>IFERROR(VLOOKUP(Table_socioeca8.sandag.org_abm2_spd[[#This Row],[hwycov_id]],[1]hwy_speed!$B$2:$G$1648,3,FALSE),0)</f>
        <v>45</v>
      </c>
      <c r="I590">
        <f>IFERROR(VLOOKUP(Table_socioeca8.sandag.org_abm2_spd[[#This Row],[hwycov_id]],[1]hwy_speed!$B$2:$G$1648,4,FALSE),0)</f>
        <v>47</v>
      </c>
      <c r="J590">
        <f>IFERROR(VLOOKUP(Table_socioeca8.sandag.org_abm2_spd[[#This Row],[hwycov_id]],[1]hwy_speed!$B$2:$G$1648,5,FALSE),0)</f>
        <v>45</v>
      </c>
      <c r="K590">
        <f>IFERROR(VLOOKUP(Table_socioeca8.sandag.org_abm2_spd[[#This Row],[hwycov_id]],[1]hwy_speed!$B$2:$G$1648,6,FALSE),0)</f>
        <v>57</v>
      </c>
    </row>
    <row r="591" spans="5:11" x14ac:dyDescent="0.25">
      <c r="E591">
        <f t="shared" si="9"/>
        <v>376</v>
      </c>
      <c r="F591">
        <v>12841</v>
      </c>
      <c r="G591">
        <f>IFERROR(VLOOKUP(Table_socioeca8.sandag.org_abm2_spd[[#This Row],[hwycov_id]],[1]hwy_speed!$B$2:$G$1648,2,FALSE),0)</f>
        <v>58</v>
      </c>
      <c r="H591">
        <f>IFERROR(VLOOKUP(Table_socioeca8.sandag.org_abm2_spd[[#This Row],[hwycov_id]],[1]hwy_speed!$B$2:$G$1648,3,FALSE),0)</f>
        <v>58</v>
      </c>
      <c r="I591">
        <f>IFERROR(VLOOKUP(Table_socioeca8.sandag.org_abm2_spd[[#This Row],[hwycov_id]],[1]hwy_speed!$B$2:$G$1648,4,FALSE),0)</f>
        <v>57</v>
      </c>
      <c r="J591">
        <f>IFERROR(VLOOKUP(Table_socioeca8.sandag.org_abm2_spd[[#This Row],[hwycov_id]],[1]hwy_speed!$B$2:$G$1648,5,FALSE),0)</f>
        <v>57</v>
      </c>
      <c r="K591">
        <f>IFERROR(VLOOKUP(Table_socioeca8.sandag.org_abm2_spd[[#This Row],[hwycov_id]],[1]hwy_speed!$B$2:$G$1648,6,FALSE),0)</f>
        <v>58</v>
      </c>
    </row>
    <row r="592" spans="5:11" x14ac:dyDescent="0.25">
      <c r="E592">
        <f t="shared" si="9"/>
        <v>376</v>
      </c>
      <c r="F592">
        <v>12929</v>
      </c>
      <c r="G592">
        <f>IFERROR(VLOOKUP(Table_socioeca8.sandag.org_abm2_spd[[#This Row],[hwycov_id]],[1]hwy_speed!$B$2:$G$1648,2,FALSE),0)</f>
        <v>58</v>
      </c>
      <c r="H592">
        <f>IFERROR(VLOOKUP(Table_socioeca8.sandag.org_abm2_spd[[#This Row],[hwycov_id]],[1]hwy_speed!$B$2:$G$1648,3,FALSE),0)</f>
        <v>57</v>
      </c>
      <c r="I592">
        <f>IFERROR(VLOOKUP(Table_socioeca8.sandag.org_abm2_spd[[#This Row],[hwycov_id]],[1]hwy_speed!$B$2:$G$1648,4,FALSE),0)</f>
        <v>57</v>
      </c>
      <c r="J592">
        <f>IFERROR(VLOOKUP(Table_socioeca8.sandag.org_abm2_spd[[#This Row],[hwycov_id]],[1]hwy_speed!$B$2:$G$1648,5,FALSE),0)</f>
        <v>54</v>
      </c>
      <c r="K592">
        <f>IFERROR(VLOOKUP(Table_socioeca8.sandag.org_abm2_spd[[#This Row],[hwycov_id]],[1]hwy_speed!$B$2:$G$1648,6,FALSE),0)</f>
        <v>58</v>
      </c>
    </row>
    <row r="593" spans="5:11" x14ac:dyDescent="0.25">
      <c r="E593">
        <f t="shared" si="9"/>
        <v>376</v>
      </c>
      <c r="F593">
        <v>12932</v>
      </c>
      <c r="G593">
        <f>IFERROR(VLOOKUP(Table_socioeca8.sandag.org_abm2_spd[[#This Row],[hwycov_id]],[1]hwy_speed!$B$2:$G$1648,2,FALSE),0)</f>
        <v>57</v>
      </c>
      <c r="H593">
        <f>IFERROR(VLOOKUP(Table_socioeca8.sandag.org_abm2_spd[[#This Row],[hwycov_id]],[1]hwy_speed!$B$2:$G$1648,3,FALSE),0)</f>
        <v>48</v>
      </c>
      <c r="I593">
        <f>IFERROR(VLOOKUP(Table_socioeca8.sandag.org_abm2_spd[[#This Row],[hwycov_id]],[1]hwy_speed!$B$2:$G$1648,4,FALSE),0)</f>
        <v>56</v>
      </c>
      <c r="J593">
        <f>IFERROR(VLOOKUP(Table_socioeca8.sandag.org_abm2_spd[[#This Row],[hwycov_id]],[1]hwy_speed!$B$2:$G$1648,5,FALSE),0)</f>
        <v>56</v>
      </c>
      <c r="K593">
        <f>IFERROR(VLOOKUP(Table_socioeca8.sandag.org_abm2_spd[[#This Row],[hwycov_id]],[1]hwy_speed!$B$2:$G$1648,6,FALSE),0)</f>
        <v>57</v>
      </c>
    </row>
    <row r="594" spans="5:11" x14ac:dyDescent="0.25">
      <c r="E594">
        <f t="shared" si="9"/>
        <v>376</v>
      </c>
      <c r="F594">
        <v>12935</v>
      </c>
      <c r="G594">
        <f>IFERROR(VLOOKUP(Table_socioeca8.sandag.org_abm2_spd[[#This Row],[hwycov_id]],[1]hwy_speed!$B$2:$G$1648,2,FALSE),0)</f>
        <v>57</v>
      </c>
      <c r="H594">
        <f>IFERROR(VLOOKUP(Table_socioeca8.sandag.org_abm2_spd[[#This Row],[hwycov_id]],[1]hwy_speed!$B$2:$G$1648,3,FALSE),0)</f>
        <v>57</v>
      </c>
      <c r="I594">
        <f>IFERROR(VLOOKUP(Table_socioeca8.sandag.org_abm2_spd[[#This Row],[hwycov_id]],[1]hwy_speed!$B$2:$G$1648,4,FALSE),0)</f>
        <v>56</v>
      </c>
      <c r="J594">
        <f>IFERROR(VLOOKUP(Table_socioeca8.sandag.org_abm2_spd[[#This Row],[hwycov_id]],[1]hwy_speed!$B$2:$G$1648,5,FALSE),0)</f>
        <v>53</v>
      </c>
      <c r="K594">
        <f>IFERROR(VLOOKUP(Table_socioeca8.sandag.org_abm2_spd[[#This Row],[hwycov_id]],[1]hwy_speed!$B$2:$G$1648,6,FALSE),0)</f>
        <v>57</v>
      </c>
    </row>
    <row r="595" spans="5:11" x14ac:dyDescent="0.25">
      <c r="E595">
        <f t="shared" si="9"/>
        <v>376</v>
      </c>
      <c r="F595">
        <v>12943</v>
      </c>
      <c r="G595">
        <f>IFERROR(VLOOKUP(Table_socioeca8.sandag.org_abm2_spd[[#This Row],[hwycov_id]],[1]hwy_speed!$B$2:$G$1648,2,FALSE),0)</f>
        <v>57</v>
      </c>
      <c r="H595">
        <f>IFERROR(VLOOKUP(Table_socioeca8.sandag.org_abm2_spd[[#This Row],[hwycov_id]],[1]hwy_speed!$B$2:$G$1648,3,FALSE),0)</f>
        <v>51</v>
      </c>
      <c r="I595">
        <f>IFERROR(VLOOKUP(Table_socioeca8.sandag.org_abm2_spd[[#This Row],[hwycov_id]],[1]hwy_speed!$B$2:$G$1648,4,FALSE),0)</f>
        <v>57</v>
      </c>
      <c r="J595">
        <f>IFERROR(VLOOKUP(Table_socioeca8.sandag.org_abm2_spd[[#This Row],[hwycov_id]],[1]hwy_speed!$B$2:$G$1648,5,FALSE),0)</f>
        <v>57</v>
      </c>
      <c r="K595">
        <f>IFERROR(VLOOKUP(Table_socioeca8.sandag.org_abm2_spd[[#This Row],[hwycov_id]],[1]hwy_speed!$B$2:$G$1648,6,FALSE),0)</f>
        <v>57</v>
      </c>
    </row>
    <row r="596" spans="5:11" x14ac:dyDescent="0.25">
      <c r="E596">
        <f t="shared" si="9"/>
        <v>376</v>
      </c>
      <c r="F596">
        <v>12944</v>
      </c>
      <c r="G596">
        <f>IFERROR(VLOOKUP(Table_socioeca8.sandag.org_abm2_spd[[#This Row],[hwycov_id]],[1]hwy_speed!$B$2:$G$1648,2,FALSE),0)</f>
        <v>57</v>
      </c>
      <c r="H596">
        <f>IFERROR(VLOOKUP(Table_socioeca8.sandag.org_abm2_spd[[#This Row],[hwycov_id]],[1]hwy_speed!$B$2:$G$1648,3,FALSE),0)</f>
        <v>48</v>
      </c>
      <c r="I596">
        <f>IFERROR(VLOOKUP(Table_socioeca8.sandag.org_abm2_spd[[#This Row],[hwycov_id]],[1]hwy_speed!$B$2:$G$1648,4,FALSE),0)</f>
        <v>57</v>
      </c>
      <c r="J596">
        <f>IFERROR(VLOOKUP(Table_socioeca8.sandag.org_abm2_spd[[#This Row],[hwycov_id]],[1]hwy_speed!$B$2:$G$1648,5,FALSE),0)</f>
        <v>57</v>
      </c>
      <c r="K596">
        <f>IFERROR(VLOOKUP(Table_socioeca8.sandag.org_abm2_spd[[#This Row],[hwycov_id]],[1]hwy_speed!$B$2:$G$1648,6,FALSE),0)</f>
        <v>58</v>
      </c>
    </row>
    <row r="597" spans="5:11" x14ac:dyDescent="0.25">
      <c r="E597">
        <f t="shared" si="9"/>
        <v>376</v>
      </c>
      <c r="F597">
        <v>12945</v>
      </c>
      <c r="G597">
        <f>IFERROR(VLOOKUP(Table_socioeca8.sandag.org_abm2_spd[[#This Row],[hwycov_id]],[1]hwy_speed!$B$2:$G$1648,2,FALSE),0)</f>
        <v>57</v>
      </c>
      <c r="H597">
        <f>IFERROR(VLOOKUP(Table_socioeca8.sandag.org_abm2_spd[[#This Row],[hwycov_id]],[1]hwy_speed!$B$2:$G$1648,3,FALSE),0)</f>
        <v>37</v>
      </c>
      <c r="I597">
        <f>IFERROR(VLOOKUP(Table_socioeca8.sandag.org_abm2_spd[[#This Row],[hwycov_id]],[1]hwy_speed!$B$2:$G$1648,4,FALSE),0)</f>
        <v>53</v>
      </c>
      <c r="J597">
        <f>IFERROR(VLOOKUP(Table_socioeca8.sandag.org_abm2_spd[[#This Row],[hwycov_id]],[1]hwy_speed!$B$2:$G$1648,5,FALSE),0)</f>
        <v>53</v>
      </c>
      <c r="K597">
        <f>IFERROR(VLOOKUP(Table_socioeca8.sandag.org_abm2_spd[[#This Row],[hwycov_id]],[1]hwy_speed!$B$2:$G$1648,6,FALSE),0)</f>
        <v>58</v>
      </c>
    </row>
    <row r="598" spans="5:11" x14ac:dyDescent="0.25">
      <c r="E598">
        <f t="shared" si="9"/>
        <v>376</v>
      </c>
      <c r="F598">
        <v>12946</v>
      </c>
      <c r="G598">
        <f>IFERROR(VLOOKUP(Table_socioeca8.sandag.org_abm2_spd[[#This Row],[hwycov_id]],[1]hwy_speed!$B$2:$G$1648,2,FALSE),0)</f>
        <v>57</v>
      </c>
      <c r="H598">
        <f>IFERROR(VLOOKUP(Table_socioeca8.sandag.org_abm2_spd[[#This Row],[hwycov_id]],[1]hwy_speed!$B$2:$G$1648,3,FALSE),0)</f>
        <v>39</v>
      </c>
      <c r="I598">
        <f>IFERROR(VLOOKUP(Table_socioeca8.sandag.org_abm2_spd[[#This Row],[hwycov_id]],[1]hwy_speed!$B$2:$G$1648,4,FALSE),0)</f>
        <v>54</v>
      </c>
      <c r="J598">
        <f>IFERROR(VLOOKUP(Table_socioeca8.sandag.org_abm2_spd[[#This Row],[hwycov_id]],[1]hwy_speed!$B$2:$G$1648,5,FALSE),0)</f>
        <v>53</v>
      </c>
      <c r="K598">
        <f>IFERROR(VLOOKUP(Table_socioeca8.sandag.org_abm2_spd[[#This Row],[hwycov_id]],[1]hwy_speed!$B$2:$G$1648,6,FALSE),0)</f>
        <v>58</v>
      </c>
    </row>
    <row r="599" spans="5:11" x14ac:dyDescent="0.25">
      <c r="E599">
        <f t="shared" si="9"/>
        <v>376</v>
      </c>
      <c r="F599">
        <v>12949</v>
      </c>
      <c r="G599">
        <f>IFERROR(VLOOKUP(Table_socioeca8.sandag.org_abm2_spd[[#This Row],[hwycov_id]],[1]hwy_speed!$B$2:$G$1648,2,FALSE),0)</f>
        <v>58</v>
      </c>
      <c r="H599">
        <f>IFERROR(VLOOKUP(Table_socioeca8.sandag.org_abm2_spd[[#This Row],[hwycov_id]],[1]hwy_speed!$B$2:$G$1648,3,FALSE),0)</f>
        <v>48</v>
      </c>
      <c r="I599">
        <f>IFERROR(VLOOKUP(Table_socioeca8.sandag.org_abm2_spd[[#This Row],[hwycov_id]],[1]hwy_speed!$B$2:$G$1648,4,FALSE),0)</f>
        <v>37</v>
      </c>
      <c r="J599">
        <f>IFERROR(VLOOKUP(Table_socioeca8.sandag.org_abm2_spd[[#This Row],[hwycov_id]],[1]hwy_speed!$B$2:$G$1648,5,FALSE),0)</f>
        <v>37</v>
      </c>
      <c r="K599">
        <f>IFERROR(VLOOKUP(Table_socioeca8.sandag.org_abm2_spd[[#This Row],[hwycov_id]],[1]hwy_speed!$B$2:$G$1648,6,FALSE),0)</f>
        <v>58</v>
      </c>
    </row>
    <row r="600" spans="5:11" x14ac:dyDescent="0.25">
      <c r="E600">
        <f t="shared" si="9"/>
        <v>376</v>
      </c>
      <c r="F600">
        <v>12950</v>
      </c>
      <c r="G600">
        <f>IFERROR(VLOOKUP(Table_socioeca8.sandag.org_abm2_spd[[#This Row],[hwycov_id]],[1]hwy_speed!$B$2:$G$1648,2,FALSE),0)</f>
        <v>57</v>
      </c>
      <c r="H600">
        <f>IFERROR(VLOOKUP(Table_socioeca8.sandag.org_abm2_spd[[#This Row],[hwycov_id]],[1]hwy_speed!$B$2:$G$1648,3,FALSE),0)</f>
        <v>35</v>
      </c>
      <c r="I600">
        <f>IFERROR(VLOOKUP(Table_socioeca8.sandag.org_abm2_spd[[#This Row],[hwycov_id]],[1]hwy_speed!$B$2:$G$1648,4,FALSE),0)</f>
        <v>51</v>
      </c>
      <c r="J600">
        <f>IFERROR(VLOOKUP(Table_socioeca8.sandag.org_abm2_spd[[#This Row],[hwycov_id]],[1]hwy_speed!$B$2:$G$1648,5,FALSE),0)</f>
        <v>51</v>
      </c>
      <c r="K600">
        <f>IFERROR(VLOOKUP(Table_socioeca8.sandag.org_abm2_spd[[#This Row],[hwycov_id]],[1]hwy_speed!$B$2:$G$1648,6,FALSE),0)</f>
        <v>58</v>
      </c>
    </row>
    <row r="601" spans="5:11" x14ac:dyDescent="0.25">
      <c r="E601">
        <f t="shared" si="9"/>
        <v>376</v>
      </c>
      <c r="F601">
        <v>12952</v>
      </c>
      <c r="G601">
        <f>IFERROR(VLOOKUP(Table_socioeca8.sandag.org_abm2_spd[[#This Row],[hwycov_id]],[1]hwy_speed!$B$2:$G$1648,2,FALSE),0)</f>
        <v>57</v>
      </c>
      <c r="H601">
        <f>IFERROR(VLOOKUP(Table_socioeca8.sandag.org_abm2_spd[[#This Row],[hwycov_id]],[1]hwy_speed!$B$2:$G$1648,3,FALSE),0)</f>
        <v>38</v>
      </c>
      <c r="I601">
        <f>IFERROR(VLOOKUP(Table_socioeca8.sandag.org_abm2_spd[[#This Row],[hwycov_id]],[1]hwy_speed!$B$2:$G$1648,4,FALSE),0)</f>
        <v>53</v>
      </c>
      <c r="J601">
        <f>IFERROR(VLOOKUP(Table_socioeca8.sandag.org_abm2_spd[[#This Row],[hwycov_id]],[1]hwy_speed!$B$2:$G$1648,5,FALSE),0)</f>
        <v>52</v>
      </c>
      <c r="K601">
        <f>IFERROR(VLOOKUP(Table_socioeca8.sandag.org_abm2_spd[[#This Row],[hwycov_id]],[1]hwy_speed!$B$2:$G$1648,6,FALSE),0)</f>
        <v>58</v>
      </c>
    </row>
    <row r="602" spans="5:11" x14ac:dyDescent="0.25">
      <c r="E602">
        <f t="shared" si="9"/>
        <v>376</v>
      </c>
      <c r="F602">
        <v>12955</v>
      </c>
      <c r="G602">
        <f>IFERROR(VLOOKUP(Table_socioeca8.sandag.org_abm2_spd[[#This Row],[hwycov_id]],[1]hwy_speed!$B$2:$G$1648,2,FALSE),0)</f>
        <v>58</v>
      </c>
      <c r="H602">
        <f>IFERROR(VLOOKUP(Table_socioeca8.sandag.org_abm2_spd[[#This Row],[hwycov_id]],[1]hwy_speed!$B$2:$G$1648,3,FALSE),0)</f>
        <v>57</v>
      </c>
      <c r="I602">
        <f>IFERROR(VLOOKUP(Table_socioeca8.sandag.org_abm2_spd[[#This Row],[hwycov_id]],[1]hwy_speed!$B$2:$G$1648,4,FALSE),0)</f>
        <v>57</v>
      </c>
      <c r="J602">
        <f>IFERROR(VLOOKUP(Table_socioeca8.sandag.org_abm2_spd[[#This Row],[hwycov_id]],[1]hwy_speed!$B$2:$G$1648,5,FALSE),0)</f>
        <v>54</v>
      </c>
      <c r="K602">
        <f>IFERROR(VLOOKUP(Table_socioeca8.sandag.org_abm2_spd[[#This Row],[hwycov_id]],[1]hwy_speed!$B$2:$G$1648,6,FALSE),0)</f>
        <v>58</v>
      </c>
    </row>
    <row r="603" spans="5:11" x14ac:dyDescent="0.25">
      <c r="E603">
        <f t="shared" si="9"/>
        <v>376</v>
      </c>
      <c r="F603">
        <v>12957</v>
      </c>
      <c r="G603">
        <f>IFERROR(VLOOKUP(Table_socioeca8.sandag.org_abm2_spd[[#This Row],[hwycov_id]],[1]hwy_speed!$B$2:$G$1648,2,FALSE),0)</f>
        <v>58</v>
      </c>
      <c r="H603">
        <f>IFERROR(VLOOKUP(Table_socioeca8.sandag.org_abm2_spd[[#This Row],[hwycov_id]],[1]hwy_speed!$B$2:$G$1648,3,FALSE),0)</f>
        <v>57</v>
      </c>
      <c r="I603">
        <f>IFERROR(VLOOKUP(Table_socioeca8.sandag.org_abm2_spd[[#This Row],[hwycov_id]],[1]hwy_speed!$B$2:$G$1648,4,FALSE),0)</f>
        <v>57</v>
      </c>
      <c r="J603">
        <f>IFERROR(VLOOKUP(Table_socioeca8.sandag.org_abm2_spd[[#This Row],[hwycov_id]],[1]hwy_speed!$B$2:$G$1648,5,FALSE),0)</f>
        <v>49</v>
      </c>
      <c r="K603">
        <f>IFERROR(VLOOKUP(Table_socioeca8.sandag.org_abm2_spd[[#This Row],[hwycov_id]],[1]hwy_speed!$B$2:$G$1648,6,FALSE),0)</f>
        <v>58</v>
      </c>
    </row>
    <row r="604" spans="5:11" x14ac:dyDescent="0.25">
      <c r="E604">
        <f t="shared" si="9"/>
        <v>376</v>
      </c>
      <c r="F604">
        <v>13034</v>
      </c>
      <c r="G604">
        <f>IFERROR(VLOOKUP(Table_socioeca8.sandag.org_abm2_spd[[#This Row],[hwycov_id]],[1]hwy_speed!$B$2:$G$1648,2,FALSE),0)</f>
        <v>57</v>
      </c>
      <c r="H604">
        <f>IFERROR(VLOOKUP(Table_socioeca8.sandag.org_abm2_spd[[#This Row],[hwycov_id]],[1]hwy_speed!$B$2:$G$1648,3,FALSE),0)</f>
        <v>50</v>
      </c>
      <c r="I604">
        <f>IFERROR(VLOOKUP(Table_socioeca8.sandag.org_abm2_spd[[#This Row],[hwycov_id]],[1]hwy_speed!$B$2:$G$1648,4,FALSE),0)</f>
        <v>56</v>
      </c>
      <c r="J604">
        <f>IFERROR(VLOOKUP(Table_socioeca8.sandag.org_abm2_spd[[#This Row],[hwycov_id]],[1]hwy_speed!$B$2:$G$1648,5,FALSE),0)</f>
        <v>55</v>
      </c>
      <c r="K604">
        <f>IFERROR(VLOOKUP(Table_socioeca8.sandag.org_abm2_spd[[#This Row],[hwycov_id]],[1]hwy_speed!$B$2:$G$1648,6,FALSE),0)</f>
        <v>57</v>
      </c>
    </row>
    <row r="605" spans="5:11" x14ac:dyDescent="0.25">
      <c r="E605">
        <f t="shared" si="9"/>
        <v>376</v>
      </c>
      <c r="F605">
        <v>13035</v>
      </c>
      <c r="G605">
        <f>IFERROR(VLOOKUP(Table_socioeca8.sandag.org_abm2_spd[[#This Row],[hwycov_id]],[1]hwy_speed!$B$2:$G$1648,2,FALSE),0)</f>
        <v>57</v>
      </c>
      <c r="H605">
        <f>IFERROR(VLOOKUP(Table_socioeca8.sandag.org_abm2_spd[[#This Row],[hwycov_id]],[1]hwy_speed!$B$2:$G$1648,3,FALSE),0)</f>
        <v>51</v>
      </c>
      <c r="I605">
        <f>IFERROR(VLOOKUP(Table_socioeca8.sandag.org_abm2_spd[[#This Row],[hwycov_id]],[1]hwy_speed!$B$2:$G$1648,4,FALSE),0)</f>
        <v>54</v>
      </c>
      <c r="J605">
        <f>IFERROR(VLOOKUP(Table_socioeca8.sandag.org_abm2_spd[[#This Row],[hwycov_id]],[1]hwy_speed!$B$2:$G$1648,5,FALSE),0)</f>
        <v>48</v>
      </c>
      <c r="K605">
        <f>IFERROR(VLOOKUP(Table_socioeca8.sandag.org_abm2_spd[[#This Row],[hwycov_id]],[1]hwy_speed!$B$2:$G$1648,6,FALSE),0)</f>
        <v>57</v>
      </c>
    </row>
    <row r="606" spans="5:11" x14ac:dyDescent="0.25">
      <c r="E606">
        <f t="shared" si="9"/>
        <v>376</v>
      </c>
      <c r="F606">
        <v>13036</v>
      </c>
      <c r="G606">
        <f>IFERROR(VLOOKUP(Table_socioeca8.sandag.org_abm2_spd[[#This Row],[hwycov_id]],[1]hwy_speed!$B$2:$G$1648,2,FALSE),0)</f>
        <v>57</v>
      </c>
      <c r="H606">
        <f>IFERROR(VLOOKUP(Table_socioeca8.sandag.org_abm2_spd[[#This Row],[hwycov_id]],[1]hwy_speed!$B$2:$G$1648,3,FALSE),0)</f>
        <v>54</v>
      </c>
      <c r="I606">
        <f>IFERROR(VLOOKUP(Table_socioeca8.sandag.org_abm2_spd[[#This Row],[hwycov_id]],[1]hwy_speed!$B$2:$G$1648,4,FALSE),0)</f>
        <v>56</v>
      </c>
      <c r="J606">
        <f>IFERROR(VLOOKUP(Table_socioeca8.sandag.org_abm2_spd[[#This Row],[hwycov_id]],[1]hwy_speed!$B$2:$G$1648,5,FALSE),0)</f>
        <v>53</v>
      </c>
      <c r="K606">
        <f>IFERROR(VLOOKUP(Table_socioeca8.sandag.org_abm2_spd[[#This Row],[hwycov_id]],[1]hwy_speed!$B$2:$G$1648,6,FALSE),0)</f>
        <v>57</v>
      </c>
    </row>
    <row r="607" spans="5:11" x14ac:dyDescent="0.25">
      <c r="E607">
        <f t="shared" si="9"/>
        <v>376</v>
      </c>
      <c r="F607">
        <v>13037</v>
      </c>
      <c r="G607">
        <f>IFERROR(VLOOKUP(Table_socioeca8.sandag.org_abm2_spd[[#This Row],[hwycov_id]],[1]hwy_speed!$B$2:$G$1648,2,FALSE),0)</f>
        <v>57</v>
      </c>
      <c r="H607">
        <f>IFERROR(VLOOKUP(Table_socioeca8.sandag.org_abm2_spd[[#This Row],[hwycov_id]],[1]hwy_speed!$B$2:$G$1648,3,FALSE),0)</f>
        <v>51</v>
      </c>
      <c r="I607">
        <f>IFERROR(VLOOKUP(Table_socioeca8.sandag.org_abm2_spd[[#This Row],[hwycov_id]],[1]hwy_speed!$B$2:$G$1648,4,FALSE),0)</f>
        <v>56</v>
      </c>
      <c r="J607">
        <f>IFERROR(VLOOKUP(Table_socioeca8.sandag.org_abm2_spd[[#This Row],[hwycov_id]],[1]hwy_speed!$B$2:$G$1648,5,FALSE),0)</f>
        <v>54</v>
      </c>
      <c r="K607">
        <f>IFERROR(VLOOKUP(Table_socioeca8.sandag.org_abm2_spd[[#This Row],[hwycov_id]],[1]hwy_speed!$B$2:$G$1648,6,FALSE),0)</f>
        <v>57</v>
      </c>
    </row>
    <row r="608" spans="5:11" x14ac:dyDescent="0.25">
      <c r="E608">
        <f t="shared" si="9"/>
        <v>376</v>
      </c>
      <c r="F608">
        <v>13046</v>
      </c>
      <c r="G608">
        <f>IFERROR(VLOOKUP(Table_socioeca8.sandag.org_abm2_spd[[#This Row],[hwycov_id]],[1]hwy_speed!$B$2:$G$1648,2,FALSE),0)</f>
        <v>57</v>
      </c>
      <c r="H608">
        <f>IFERROR(VLOOKUP(Table_socioeca8.sandag.org_abm2_spd[[#This Row],[hwycov_id]],[1]hwy_speed!$B$2:$G$1648,3,FALSE),0)</f>
        <v>54</v>
      </c>
      <c r="I608">
        <f>IFERROR(VLOOKUP(Table_socioeca8.sandag.org_abm2_spd[[#This Row],[hwycov_id]],[1]hwy_speed!$B$2:$G$1648,4,FALSE),0)</f>
        <v>56</v>
      </c>
      <c r="J608">
        <f>IFERROR(VLOOKUP(Table_socioeca8.sandag.org_abm2_spd[[#This Row],[hwycov_id]],[1]hwy_speed!$B$2:$G$1648,5,FALSE),0)</f>
        <v>56</v>
      </c>
      <c r="K608">
        <f>IFERROR(VLOOKUP(Table_socioeca8.sandag.org_abm2_spd[[#This Row],[hwycov_id]],[1]hwy_speed!$B$2:$G$1648,6,FALSE),0)</f>
        <v>57</v>
      </c>
    </row>
    <row r="609" spans="5:11" x14ac:dyDescent="0.25">
      <c r="E609">
        <f t="shared" si="9"/>
        <v>376</v>
      </c>
      <c r="F609">
        <v>13051</v>
      </c>
      <c r="G609">
        <f>IFERROR(VLOOKUP(Table_socioeca8.sandag.org_abm2_spd[[#This Row],[hwycov_id]],[1]hwy_speed!$B$2:$G$1648,2,FALSE),0)</f>
        <v>57</v>
      </c>
      <c r="H609">
        <f>IFERROR(VLOOKUP(Table_socioeca8.sandag.org_abm2_spd[[#This Row],[hwycov_id]],[1]hwy_speed!$B$2:$G$1648,3,FALSE),0)</f>
        <v>52</v>
      </c>
      <c r="I609">
        <f>IFERROR(VLOOKUP(Table_socioeca8.sandag.org_abm2_spd[[#This Row],[hwycov_id]],[1]hwy_speed!$B$2:$G$1648,4,FALSE),0)</f>
        <v>56</v>
      </c>
      <c r="J609">
        <f>IFERROR(VLOOKUP(Table_socioeca8.sandag.org_abm2_spd[[#This Row],[hwycov_id]],[1]hwy_speed!$B$2:$G$1648,5,FALSE),0)</f>
        <v>54</v>
      </c>
      <c r="K609">
        <f>IFERROR(VLOOKUP(Table_socioeca8.sandag.org_abm2_spd[[#This Row],[hwycov_id]],[1]hwy_speed!$B$2:$G$1648,6,FALSE),0)</f>
        <v>57</v>
      </c>
    </row>
    <row r="610" spans="5:11" x14ac:dyDescent="0.25">
      <c r="E610">
        <f t="shared" si="9"/>
        <v>376</v>
      </c>
      <c r="F610">
        <v>13052</v>
      </c>
      <c r="G610">
        <f>IFERROR(VLOOKUP(Table_socioeca8.sandag.org_abm2_spd[[#This Row],[hwycov_id]],[1]hwy_speed!$B$2:$G$1648,2,FALSE),0)</f>
        <v>57</v>
      </c>
      <c r="H610">
        <f>IFERROR(VLOOKUP(Table_socioeca8.sandag.org_abm2_spd[[#This Row],[hwycov_id]],[1]hwy_speed!$B$2:$G$1648,3,FALSE),0)</f>
        <v>55</v>
      </c>
      <c r="I610">
        <f>IFERROR(VLOOKUP(Table_socioeca8.sandag.org_abm2_spd[[#This Row],[hwycov_id]],[1]hwy_speed!$B$2:$G$1648,4,FALSE),0)</f>
        <v>56</v>
      </c>
      <c r="J610">
        <f>IFERROR(VLOOKUP(Table_socioeca8.sandag.org_abm2_spd[[#This Row],[hwycov_id]],[1]hwy_speed!$B$2:$G$1648,5,FALSE),0)</f>
        <v>54</v>
      </c>
      <c r="K610">
        <f>IFERROR(VLOOKUP(Table_socioeca8.sandag.org_abm2_spd[[#This Row],[hwycov_id]],[1]hwy_speed!$B$2:$G$1648,6,FALSE),0)</f>
        <v>57</v>
      </c>
    </row>
    <row r="611" spans="5:11" x14ac:dyDescent="0.25">
      <c r="E611">
        <f t="shared" si="9"/>
        <v>376</v>
      </c>
      <c r="F611">
        <v>13053</v>
      </c>
      <c r="G611">
        <f>IFERROR(VLOOKUP(Table_socioeca8.sandag.org_abm2_spd[[#This Row],[hwycov_id]],[1]hwy_speed!$B$2:$G$1648,2,FALSE),0)</f>
        <v>58</v>
      </c>
      <c r="H611">
        <f>IFERROR(VLOOKUP(Table_socioeca8.sandag.org_abm2_spd[[#This Row],[hwycov_id]],[1]hwy_speed!$B$2:$G$1648,3,FALSE),0)</f>
        <v>57</v>
      </c>
      <c r="I611">
        <f>IFERROR(VLOOKUP(Table_socioeca8.sandag.org_abm2_spd[[#This Row],[hwycov_id]],[1]hwy_speed!$B$2:$G$1648,4,FALSE),0)</f>
        <v>58</v>
      </c>
      <c r="J611">
        <f>IFERROR(VLOOKUP(Table_socioeca8.sandag.org_abm2_spd[[#This Row],[hwycov_id]],[1]hwy_speed!$B$2:$G$1648,5,FALSE),0)</f>
        <v>58</v>
      </c>
      <c r="K611">
        <f>IFERROR(VLOOKUP(Table_socioeca8.sandag.org_abm2_spd[[#This Row],[hwycov_id]],[1]hwy_speed!$B$2:$G$1648,6,FALSE),0)</f>
        <v>58</v>
      </c>
    </row>
    <row r="612" spans="5:11" x14ac:dyDescent="0.25">
      <c r="E612">
        <f t="shared" si="9"/>
        <v>376</v>
      </c>
      <c r="F612">
        <v>13056</v>
      </c>
      <c r="G612">
        <f>IFERROR(VLOOKUP(Table_socioeca8.sandag.org_abm2_spd[[#This Row],[hwycov_id]],[1]hwy_speed!$B$2:$G$1648,2,FALSE),0)</f>
        <v>57</v>
      </c>
      <c r="H612">
        <f>IFERROR(VLOOKUP(Table_socioeca8.sandag.org_abm2_spd[[#This Row],[hwycov_id]],[1]hwy_speed!$B$2:$G$1648,3,FALSE),0)</f>
        <v>57</v>
      </c>
      <c r="I612">
        <f>IFERROR(VLOOKUP(Table_socioeca8.sandag.org_abm2_spd[[#This Row],[hwycov_id]],[1]hwy_speed!$B$2:$G$1648,4,FALSE),0)</f>
        <v>57</v>
      </c>
      <c r="J612">
        <f>IFERROR(VLOOKUP(Table_socioeca8.sandag.org_abm2_spd[[#This Row],[hwycov_id]],[1]hwy_speed!$B$2:$G$1648,5,FALSE),0)</f>
        <v>57</v>
      </c>
      <c r="K612">
        <f>IFERROR(VLOOKUP(Table_socioeca8.sandag.org_abm2_spd[[#This Row],[hwycov_id]],[1]hwy_speed!$B$2:$G$1648,6,FALSE),0)</f>
        <v>57</v>
      </c>
    </row>
    <row r="613" spans="5:11" x14ac:dyDescent="0.25">
      <c r="E613">
        <f t="shared" si="9"/>
        <v>376</v>
      </c>
      <c r="F613">
        <v>13099</v>
      </c>
      <c r="G613">
        <f>IFERROR(VLOOKUP(Table_socioeca8.sandag.org_abm2_spd[[#This Row],[hwycov_id]],[1]hwy_speed!$B$2:$G$1648,2,FALSE),0)</f>
        <v>61</v>
      </c>
      <c r="H613">
        <f>IFERROR(VLOOKUP(Table_socioeca8.sandag.org_abm2_spd[[#This Row],[hwycov_id]],[1]hwy_speed!$B$2:$G$1648,3,FALSE),0)</f>
        <v>37</v>
      </c>
      <c r="I613">
        <f>IFERROR(VLOOKUP(Table_socioeca8.sandag.org_abm2_spd[[#This Row],[hwycov_id]],[1]hwy_speed!$B$2:$G$1648,4,FALSE),0)</f>
        <v>50</v>
      </c>
      <c r="J613">
        <f>IFERROR(VLOOKUP(Table_socioeca8.sandag.org_abm2_spd[[#This Row],[hwycov_id]],[1]hwy_speed!$B$2:$G$1648,5,FALSE),0)</f>
        <v>37</v>
      </c>
      <c r="K613">
        <f>IFERROR(VLOOKUP(Table_socioeca8.sandag.org_abm2_spd[[#This Row],[hwycov_id]],[1]hwy_speed!$B$2:$G$1648,6,FALSE),0)</f>
        <v>61</v>
      </c>
    </row>
    <row r="614" spans="5:11" x14ac:dyDescent="0.25">
      <c r="E614">
        <f t="shared" si="9"/>
        <v>376</v>
      </c>
      <c r="F614">
        <v>13100</v>
      </c>
      <c r="G614">
        <f>IFERROR(VLOOKUP(Table_socioeca8.sandag.org_abm2_spd[[#This Row],[hwycov_id]],[1]hwy_speed!$B$2:$G$1648,2,FALSE),0)</f>
        <v>58</v>
      </c>
      <c r="H614">
        <f>IFERROR(VLOOKUP(Table_socioeca8.sandag.org_abm2_spd[[#This Row],[hwycov_id]],[1]hwy_speed!$B$2:$G$1648,3,FALSE),0)</f>
        <v>46</v>
      </c>
      <c r="I614">
        <f>IFERROR(VLOOKUP(Table_socioeca8.sandag.org_abm2_spd[[#This Row],[hwycov_id]],[1]hwy_speed!$B$2:$G$1648,4,FALSE),0)</f>
        <v>53</v>
      </c>
      <c r="J614">
        <f>IFERROR(VLOOKUP(Table_socioeca8.sandag.org_abm2_spd[[#This Row],[hwycov_id]],[1]hwy_speed!$B$2:$G$1648,5,FALSE),0)</f>
        <v>51</v>
      </c>
      <c r="K614">
        <f>IFERROR(VLOOKUP(Table_socioeca8.sandag.org_abm2_spd[[#This Row],[hwycov_id]],[1]hwy_speed!$B$2:$G$1648,6,FALSE),0)</f>
        <v>58</v>
      </c>
    </row>
    <row r="615" spans="5:11" x14ac:dyDescent="0.25">
      <c r="E615">
        <f t="shared" si="9"/>
        <v>376</v>
      </c>
      <c r="F615">
        <v>13115</v>
      </c>
      <c r="G615">
        <f>IFERROR(VLOOKUP(Table_socioeca8.sandag.org_abm2_spd[[#This Row],[hwycov_id]],[1]hwy_speed!$B$2:$G$1648,2,FALSE),0)</f>
        <v>57</v>
      </c>
      <c r="H615">
        <f>IFERROR(VLOOKUP(Table_socioeca8.sandag.org_abm2_spd[[#This Row],[hwycov_id]],[1]hwy_speed!$B$2:$G$1648,3,FALSE),0)</f>
        <v>57</v>
      </c>
      <c r="I615">
        <f>IFERROR(VLOOKUP(Table_socioeca8.sandag.org_abm2_spd[[#This Row],[hwycov_id]],[1]hwy_speed!$B$2:$G$1648,4,FALSE),0)</f>
        <v>57</v>
      </c>
      <c r="J615">
        <f>IFERROR(VLOOKUP(Table_socioeca8.sandag.org_abm2_spd[[#This Row],[hwycov_id]],[1]hwy_speed!$B$2:$G$1648,5,FALSE),0)</f>
        <v>56</v>
      </c>
      <c r="K615">
        <f>IFERROR(VLOOKUP(Table_socioeca8.sandag.org_abm2_spd[[#This Row],[hwycov_id]],[1]hwy_speed!$B$2:$G$1648,6,FALSE),0)</f>
        <v>57</v>
      </c>
    </row>
    <row r="616" spans="5:11" x14ac:dyDescent="0.25">
      <c r="E616">
        <f t="shared" si="9"/>
        <v>376</v>
      </c>
      <c r="F616">
        <v>13116</v>
      </c>
      <c r="G616">
        <f>IFERROR(VLOOKUP(Table_socioeca8.sandag.org_abm2_spd[[#This Row],[hwycov_id]],[1]hwy_speed!$B$2:$G$1648,2,FALSE),0)</f>
        <v>57</v>
      </c>
      <c r="H616">
        <f>IFERROR(VLOOKUP(Table_socioeca8.sandag.org_abm2_spd[[#This Row],[hwycov_id]],[1]hwy_speed!$B$2:$G$1648,3,FALSE),0)</f>
        <v>56</v>
      </c>
      <c r="I616">
        <f>IFERROR(VLOOKUP(Table_socioeca8.sandag.org_abm2_spd[[#This Row],[hwycov_id]],[1]hwy_speed!$B$2:$G$1648,4,FALSE),0)</f>
        <v>56</v>
      </c>
      <c r="J616">
        <f>IFERROR(VLOOKUP(Table_socioeca8.sandag.org_abm2_spd[[#This Row],[hwycov_id]],[1]hwy_speed!$B$2:$G$1648,5,FALSE),0)</f>
        <v>51</v>
      </c>
      <c r="K616">
        <f>IFERROR(VLOOKUP(Table_socioeca8.sandag.org_abm2_spd[[#This Row],[hwycov_id]],[1]hwy_speed!$B$2:$G$1648,6,FALSE),0)</f>
        <v>57</v>
      </c>
    </row>
    <row r="617" spans="5:11" x14ac:dyDescent="0.25">
      <c r="E617">
        <f t="shared" si="9"/>
        <v>376</v>
      </c>
      <c r="F617">
        <v>13117</v>
      </c>
      <c r="G617">
        <f>IFERROR(VLOOKUP(Table_socioeca8.sandag.org_abm2_spd[[#This Row],[hwycov_id]],[1]hwy_speed!$B$2:$G$1648,2,FALSE),0)</f>
        <v>57</v>
      </c>
      <c r="H617">
        <f>IFERROR(VLOOKUP(Table_socioeca8.sandag.org_abm2_spd[[#This Row],[hwycov_id]],[1]hwy_speed!$B$2:$G$1648,3,FALSE),0)</f>
        <v>56</v>
      </c>
      <c r="I617">
        <f>IFERROR(VLOOKUP(Table_socioeca8.sandag.org_abm2_spd[[#This Row],[hwycov_id]],[1]hwy_speed!$B$2:$G$1648,4,FALSE),0)</f>
        <v>57</v>
      </c>
      <c r="J617">
        <f>IFERROR(VLOOKUP(Table_socioeca8.sandag.org_abm2_spd[[#This Row],[hwycov_id]],[1]hwy_speed!$B$2:$G$1648,5,FALSE),0)</f>
        <v>57</v>
      </c>
      <c r="K617">
        <f>IFERROR(VLOOKUP(Table_socioeca8.sandag.org_abm2_spd[[#This Row],[hwycov_id]],[1]hwy_speed!$B$2:$G$1648,6,FALSE),0)</f>
        <v>57</v>
      </c>
    </row>
    <row r="618" spans="5:11" x14ac:dyDescent="0.25">
      <c r="E618">
        <f t="shared" si="9"/>
        <v>376</v>
      </c>
      <c r="F618">
        <v>13118</v>
      </c>
      <c r="G618">
        <f>IFERROR(VLOOKUP(Table_socioeca8.sandag.org_abm2_spd[[#This Row],[hwycov_id]],[1]hwy_speed!$B$2:$G$1648,2,FALSE),0)</f>
        <v>58</v>
      </c>
      <c r="H618">
        <f>IFERROR(VLOOKUP(Table_socioeca8.sandag.org_abm2_spd[[#This Row],[hwycov_id]],[1]hwy_speed!$B$2:$G$1648,3,FALSE),0)</f>
        <v>45</v>
      </c>
      <c r="I618">
        <f>IFERROR(VLOOKUP(Table_socioeca8.sandag.org_abm2_spd[[#This Row],[hwycov_id]],[1]hwy_speed!$B$2:$G$1648,4,FALSE),0)</f>
        <v>53</v>
      </c>
      <c r="J618">
        <f>IFERROR(VLOOKUP(Table_socioeca8.sandag.org_abm2_spd[[#This Row],[hwycov_id]],[1]hwy_speed!$B$2:$G$1648,5,FALSE),0)</f>
        <v>57</v>
      </c>
      <c r="K618">
        <f>IFERROR(VLOOKUP(Table_socioeca8.sandag.org_abm2_spd[[#This Row],[hwycov_id]],[1]hwy_speed!$B$2:$G$1648,6,FALSE),0)</f>
        <v>58</v>
      </c>
    </row>
    <row r="619" spans="5:11" x14ac:dyDescent="0.25">
      <c r="E619">
        <f t="shared" si="9"/>
        <v>376</v>
      </c>
      <c r="F619">
        <v>13123</v>
      </c>
      <c r="G619">
        <f>IFERROR(VLOOKUP(Table_socioeca8.sandag.org_abm2_spd[[#This Row],[hwycov_id]],[1]hwy_speed!$B$2:$G$1648,2,FALSE),0)</f>
        <v>57</v>
      </c>
      <c r="H619">
        <f>IFERROR(VLOOKUP(Table_socioeca8.sandag.org_abm2_spd[[#This Row],[hwycov_id]],[1]hwy_speed!$B$2:$G$1648,3,FALSE),0)</f>
        <v>56</v>
      </c>
      <c r="I619">
        <f>IFERROR(VLOOKUP(Table_socioeca8.sandag.org_abm2_spd[[#This Row],[hwycov_id]],[1]hwy_speed!$B$2:$G$1648,4,FALSE),0)</f>
        <v>56</v>
      </c>
      <c r="J619">
        <f>IFERROR(VLOOKUP(Table_socioeca8.sandag.org_abm2_spd[[#This Row],[hwycov_id]],[1]hwy_speed!$B$2:$G$1648,5,FALSE),0)</f>
        <v>49</v>
      </c>
      <c r="K619">
        <f>IFERROR(VLOOKUP(Table_socioeca8.sandag.org_abm2_spd[[#This Row],[hwycov_id]],[1]hwy_speed!$B$2:$G$1648,6,FALSE),0)</f>
        <v>57</v>
      </c>
    </row>
    <row r="620" spans="5:11" x14ac:dyDescent="0.25">
      <c r="E620">
        <f t="shared" si="9"/>
        <v>376</v>
      </c>
      <c r="F620">
        <v>13124</v>
      </c>
      <c r="G620">
        <f>IFERROR(VLOOKUP(Table_socioeca8.sandag.org_abm2_spd[[#This Row],[hwycov_id]],[1]hwy_speed!$B$2:$G$1648,2,FALSE),0)</f>
        <v>58</v>
      </c>
      <c r="H620">
        <f>IFERROR(VLOOKUP(Table_socioeca8.sandag.org_abm2_spd[[#This Row],[hwycov_id]],[1]hwy_speed!$B$2:$G$1648,3,FALSE),0)</f>
        <v>43</v>
      </c>
      <c r="I620">
        <f>IFERROR(VLOOKUP(Table_socioeca8.sandag.org_abm2_spd[[#This Row],[hwycov_id]],[1]hwy_speed!$B$2:$G$1648,4,FALSE),0)</f>
        <v>52</v>
      </c>
      <c r="J620">
        <f>IFERROR(VLOOKUP(Table_socioeca8.sandag.org_abm2_spd[[#This Row],[hwycov_id]],[1]hwy_speed!$B$2:$G$1648,5,FALSE),0)</f>
        <v>56</v>
      </c>
      <c r="K620">
        <f>IFERROR(VLOOKUP(Table_socioeca8.sandag.org_abm2_spd[[#This Row],[hwycov_id]],[1]hwy_speed!$B$2:$G$1648,6,FALSE),0)</f>
        <v>58</v>
      </c>
    </row>
    <row r="621" spans="5:11" x14ac:dyDescent="0.25">
      <c r="E621">
        <f t="shared" si="9"/>
        <v>376</v>
      </c>
      <c r="F621">
        <v>13128</v>
      </c>
      <c r="G621">
        <f>IFERROR(VLOOKUP(Table_socioeca8.sandag.org_abm2_spd[[#This Row],[hwycov_id]],[1]hwy_speed!$B$2:$G$1648,2,FALSE),0)</f>
        <v>58</v>
      </c>
      <c r="H621">
        <f>IFERROR(VLOOKUP(Table_socioeca8.sandag.org_abm2_spd[[#This Row],[hwycov_id]],[1]hwy_speed!$B$2:$G$1648,3,FALSE),0)</f>
        <v>48</v>
      </c>
      <c r="I621">
        <f>IFERROR(VLOOKUP(Table_socioeca8.sandag.org_abm2_spd[[#This Row],[hwycov_id]],[1]hwy_speed!$B$2:$G$1648,4,FALSE),0)</f>
        <v>56</v>
      </c>
      <c r="J621">
        <f>IFERROR(VLOOKUP(Table_socioeca8.sandag.org_abm2_spd[[#This Row],[hwycov_id]],[1]hwy_speed!$B$2:$G$1648,5,FALSE),0)</f>
        <v>57</v>
      </c>
      <c r="K621">
        <f>IFERROR(VLOOKUP(Table_socioeca8.sandag.org_abm2_spd[[#This Row],[hwycov_id]],[1]hwy_speed!$B$2:$G$1648,6,FALSE),0)</f>
        <v>58</v>
      </c>
    </row>
    <row r="622" spans="5:11" x14ac:dyDescent="0.25">
      <c r="E622">
        <f t="shared" si="9"/>
        <v>376</v>
      </c>
      <c r="F622">
        <v>13135</v>
      </c>
      <c r="G622">
        <f>IFERROR(VLOOKUP(Table_socioeca8.sandag.org_abm2_spd[[#This Row],[hwycov_id]],[1]hwy_speed!$B$2:$G$1648,2,FALSE),0)</f>
        <v>58</v>
      </c>
      <c r="H622">
        <f>IFERROR(VLOOKUP(Table_socioeca8.sandag.org_abm2_spd[[#This Row],[hwycov_id]],[1]hwy_speed!$B$2:$G$1648,3,FALSE),0)</f>
        <v>45</v>
      </c>
      <c r="I622">
        <f>IFERROR(VLOOKUP(Table_socioeca8.sandag.org_abm2_spd[[#This Row],[hwycov_id]],[1]hwy_speed!$B$2:$G$1648,4,FALSE),0)</f>
        <v>55</v>
      </c>
      <c r="J622">
        <f>IFERROR(VLOOKUP(Table_socioeca8.sandag.org_abm2_spd[[#This Row],[hwycov_id]],[1]hwy_speed!$B$2:$G$1648,5,FALSE),0)</f>
        <v>57</v>
      </c>
      <c r="K622">
        <f>IFERROR(VLOOKUP(Table_socioeca8.sandag.org_abm2_spd[[#This Row],[hwycov_id]],[1]hwy_speed!$B$2:$G$1648,6,FALSE),0)</f>
        <v>58</v>
      </c>
    </row>
    <row r="623" spans="5:11" x14ac:dyDescent="0.25">
      <c r="E623">
        <f t="shared" si="9"/>
        <v>376</v>
      </c>
      <c r="F623">
        <v>13141</v>
      </c>
      <c r="G623">
        <f>IFERROR(VLOOKUP(Table_socioeca8.sandag.org_abm2_spd[[#This Row],[hwycov_id]],[1]hwy_speed!$B$2:$G$1648,2,FALSE),0)</f>
        <v>58</v>
      </c>
      <c r="H623">
        <f>IFERROR(VLOOKUP(Table_socioeca8.sandag.org_abm2_spd[[#This Row],[hwycov_id]],[1]hwy_speed!$B$2:$G$1648,3,FALSE),0)</f>
        <v>56</v>
      </c>
      <c r="I623">
        <f>IFERROR(VLOOKUP(Table_socioeca8.sandag.org_abm2_spd[[#This Row],[hwycov_id]],[1]hwy_speed!$B$2:$G$1648,4,FALSE),0)</f>
        <v>58</v>
      </c>
      <c r="J623">
        <f>IFERROR(VLOOKUP(Table_socioeca8.sandag.org_abm2_spd[[#This Row],[hwycov_id]],[1]hwy_speed!$B$2:$G$1648,5,FALSE),0)</f>
        <v>58</v>
      </c>
      <c r="K623">
        <f>IFERROR(VLOOKUP(Table_socioeca8.sandag.org_abm2_spd[[#This Row],[hwycov_id]],[1]hwy_speed!$B$2:$G$1648,6,FALSE),0)</f>
        <v>58</v>
      </c>
    </row>
    <row r="624" spans="5:11" x14ac:dyDescent="0.25">
      <c r="E624">
        <f t="shared" si="9"/>
        <v>376</v>
      </c>
      <c r="F624">
        <v>13149</v>
      </c>
      <c r="G624">
        <f>IFERROR(VLOOKUP(Table_socioeca8.sandag.org_abm2_spd[[#This Row],[hwycov_id]],[1]hwy_speed!$B$2:$G$1648,2,FALSE),0)</f>
        <v>58</v>
      </c>
      <c r="H624">
        <f>IFERROR(VLOOKUP(Table_socioeca8.sandag.org_abm2_spd[[#This Row],[hwycov_id]],[1]hwy_speed!$B$2:$G$1648,3,FALSE),0)</f>
        <v>57</v>
      </c>
      <c r="I624">
        <f>IFERROR(VLOOKUP(Table_socioeca8.sandag.org_abm2_spd[[#This Row],[hwycov_id]],[1]hwy_speed!$B$2:$G$1648,4,FALSE),0)</f>
        <v>58</v>
      </c>
      <c r="J624">
        <f>IFERROR(VLOOKUP(Table_socioeca8.sandag.org_abm2_spd[[#This Row],[hwycov_id]],[1]hwy_speed!$B$2:$G$1648,5,FALSE),0)</f>
        <v>58</v>
      </c>
      <c r="K624">
        <f>IFERROR(VLOOKUP(Table_socioeca8.sandag.org_abm2_spd[[#This Row],[hwycov_id]],[1]hwy_speed!$B$2:$G$1648,6,FALSE),0)</f>
        <v>58</v>
      </c>
    </row>
    <row r="625" spans="5:11" x14ac:dyDescent="0.25">
      <c r="E625">
        <f t="shared" si="9"/>
        <v>376</v>
      </c>
      <c r="F625">
        <v>13153</v>
      </c>
      <c r="G625">
        <f>IFERROR(VLOOKUP(Table_socioeca8.sandag.org_abm2_spd[[#This Row],[hwycov_id]],[1]hwy_speed!$B$2:$G$1648,2,FALSE),0)</f>
        <v>58</v>
      </c>
      <c r="H625">
        <f>IFERROR(VLOOKUP(Table_socioeca8.sandag.org_abm2_spd[[#This Row],[hwycov_id]],[1]hwy_speed!$B$2:$G$1648,3,FALSE),0)</f>
        <v>58</v>
      </c>
      <c r="I625">
        <f>IFERROR(VLOOKUP(Table_socioeca8.sandag.org_abm2_spd[[#This Row],[hwycov_id]],[1]hwy_speed!$B$2:$G$1648,4,FALSE),0)</f>
        <v>58</v>
      </c>
      <c r="J625">
        <f>IFERROR(VLOOKUP(Table_socioeca8.sandag.org_abm2_spd[[#This Row],[hwycov_id]],[1]hwy_speed!$B$2:$G$1648,5,FALSE),0)</f>
        <v>58</v>
      </c>
      <c r="K625">
        <f>IFERROR(VLOOKUP(Table_socioeca8.sandag.org_abm2_spd[[#This Row],[hwycov_id]],[1]hwy_speed!$B$2:$G$1648,6,FALSE),0)</f>
        <v>58</v>
      </c>
    </row>
    <row r="626" spans="5:11" x14ac:dyDescent="0.25">
      <c r="E626">
        <f t="shared" si="9"/>
        <v>376</v>
      </c>
      <c r="F626">
        <v>13263</v>
      </c>
      <c r="G626">
        <f>IFERROR(VLOOKUP(Table_socioeca8.sandag.org_abm2_spd[[#This Row],[hwycov_id]],[1]hwy_speed!$B$2:$G$1648,2,FALSE),0)</f>
        <v>51</v>
      </c>
      <c r="H626">
        <f>IFERROR(VLOOKUP(Table_socioeca8.sandag.org_abm2_spd[[#This Row],[hwycov_id]],[1]hwy_speed!$B$2:$G$1648,3,FALSE),0)</f>
        <v>43</v>
      </c>
      <c r="I626">
        <f>IFERROR(VLOOKUP(Table_socioeca8.sandag.org_abm2_spd[[#This Row],[hwycov_id]],[1]hwy_speed!$B$2:$G$1648,4,FALSE),0)</f>
        <v>49</v>
      </c>
      <c r="J626">
        <f>IFERROR(VLOOKUP(Table_socioeca8.sandag.org_abm2_spd[[#This Row],[hwycov_id]],[1]hwy_speed!$B$2:$G$1648,5,FALSE),0)</f>
        <v>48</v>
      </c>
      <c r="K626">
        <f>IFERROR(VLOOKUP(Table_socioeca8.sandag.org_abm2_spd[[#This Row],[hwycov_id]],[1]hwy_speed!$B$2:$G$1648,6,FALSE),0)</f>
        <v>51</v>
      </c>
    </row>
    <row r="627" spans="5:11" x14ac:dyDescent="0.25">
      <c r="E627">
        <f t="shared" si="9"/>
        <v>376</v>
      </c>
      <c r="F627">
        <v>13273</v>
      </c>
      <c r="G627">
        <f>IFERROR(VLOOKUP(Table_socioeca8.sandag.org_abm2_spd[[#This Row],[hwycov_id]],[1]hwy_speed!$B$2:$G$1648,2,FALSE),0)</f>
        <v>58</v>
      </c>
      <c r="H627">
        <f>IFERROR(VLOOKUP(Table_socioeca8.sandag.org_abm2_spd[[#This Row],[hwycov_id]],[1]hwy_speed!$B$2:$G$1648,3,FALSE),0)</f>
        <v>43</v>
      </c>
      <c r="I627">
        <f>IFERROR(VLOOKUP(Table_socioeca8.sandag.org_abm2_spd[[#This Row],[hwycov_id]],[1]hwy_speed!$B$2:$G$1648,4,FALSE),0)</f>
        <v>55</v>
      </c>
      <c r="J627">
        <f>IFERROR(VLOOKUP(Table_socioeca8.sandag.org_abm2_spd[[#This Row],[hwycov_id]],[1]hwy_speed!$B$2:$G$1648,5,FALSE),0)</f>
        <v>57</v>
      </c>
      <c r="K627">
        <f>IFERROR(VLOOKUP(Table_socioeca8.sandag.org_abm2_spd[[#This Row],[hwycov_id]],[1]hwy_speed!$B$2:$G$1648,6,FALSE),0)</f>
        <v>58</v>
      </c>
    </row>
    <row r="628" spans="5:11" x14ac:dyDescent="0.25">
      <c r="E628">
        <f t="shared" si="9"/>
        <v>376</v>
      </c>
      <c r="F628">
        <v>13274</v>
      </c>
      <c r="G628">
        <f>IFERROR(VLOOKUP(Table_socioeca8.sandag.org_abm2_spd[[#This Row],[hwycov_id]],[1]hwy_speed!$B$2:$G$1648,2,FALSE),0)</f>
        <v>57</v>
      </c>
      <c r="H628">
        <f>IFERROR(VLOOKUP(Table_socioeca8.sandag.org_abm2_spd[[#This Row],[hwycov_id]],[1]hwy_speed!$B$2:$G$1648,3,FALSE),0)</f>
        <v>39</v>
      </c>
      <c r="I628">
        <f>IFERROR(VLOOKUP(Table_socioeca8.sandag.org_abm2_spd[[#This Row],[hwycov_id]],[1]hwy_speed!$B$2:$G$1648,4,FALSE),0)</f>
        <v>51</v>
      </c>
      <c r="J628">
        <f>IFERROR(VLOOKUP(Table_socioeca8.sandag.org_abm2_spd[[#This Row],[hwycov_id]],[1]hwy_speed!$B$2:$G$1648,5,FALSE),0)</f>
        <v>56</v>
      </c>
      <c r="K628">
        <f>IFERROR(VLOOKUP(Table_socioeca8.sandag.org_abm2_spd[[#This Row],[hwycov_id]],[1]hwy_speed!$B$2:$G$1648,6,FALSE),0)</f>
        <v>58</v>
      </c>
    </row>
    <row r="629" spans="5:11" x14ac:dyDescent="0.25">
      <c r="E629">
        <f t="shared" si="9"/>
        <v>376</v>
      </c>
      <c r="F629">
        <v>13275</v>
      </c>
      <c r="G629">
        <f>IFERROR(VLOOKUP(Table_socioeca8.sandag.org_abm2_spd[[#This Row],[hwycov_id]],[1]hwy_speed!$B$2:$G$1648,2,FALSE),0)</f>
        <v>58</v>
      </c>
      <c r="H629">
        <f>IFERROR(VLOOKUP(Table_socioeca8.sandag.org_abm2_spd[[#This Row],[hwycov_id]],[1]hwy_speed!$B$2:$G$1648,3,FALSE),0)</f>
        <v>56</v>
      </c>
      <c r="I629">
        <f>IFERROR(VLOOKUP(Table_socioeca8.sandag.org_abm2_spd[[#This Row],[hwycov_id]],[1]hwy_speed!$B$2:$G$1648,4,FALSE),0)</f>
        <v>56</v>
      </c>
      <c r="J629">
        <f>IFERROR(VLOOKUP(Table_socioeca8.sandag.org_abm2_spd[[#This Row],[hwycov_id]],[1]hwy_speed!$B$2:$G$1648,5,FALSE),0)</f>
        <v>46</v>
      </c>
      <c r="K629">
        <f>IFERROR(VLOOKUP(Table_socioeca8.sandag.org_abm2_spd[[#This Row],[hwycov_id]],[1]hwy_speed!$B$2:$G$1648,6,FALSE),0)</f>
        <v>58</v>
      </c>
    </row>
    <row r="630" spans="5:11" x14ac:dyDescent="0.25">
      <c r="E630">
        <f t="shared" si="9"/>
        <v>376</v>
      </c>
      <c r="F630">
        <v>13277</v>
      </c>
      <c r="G630">
        <f>IFERROR(VLOOKUP(Table_socioeca8.sandag.org_abm2_spd[[#This Row],[hwycov_id]],[1]hwy_speed!$B$2:$G$1648,2,FALSE),0)</f>
        <v>58</v>
      </c>
      <c r="H630">
        <f>IFERROR(VLOOKUP(Table_socioeca8.sandag.org_abm2_spd[[#This Row],[hwycov_id]],[1]hwy_speed!$B$2:$G$1648,3,FALSE),0)</f>
        <v>55</v>
      </c>
      <c r="I630">
        <f>IFERROR(VLOOKUP(Table_socioeca8.sandag.org_abm2_spd[[#This Row],[hwycov_id]],[1]hwy_speed!$B$2:$G$1648,4,FALSE),0)</f>
        <v>55</v>
      </c>
      <c r="J630">
        <f>IFERROR(VLOOKUP(Table_socioeca8.sandag.org_abm2_spd[[#This Row],[hwycov_id]],[1]hwy_speed!$B$2:$G$1648,5,FALSE),0)</f>
        <v>43</v>
      </c>
      <c r="K630">
        <f>IFERROR(VLOOKUP(Table_socioeca8.sandag.org_abm2_spd[[#This Row],[hwycov_id]],[1]hwy_speed!$B$2:$G$1648,6,FALSE),0)</f>
        <v>58</v>
      </c>
    </row>
    <row r="631" spans="5:11" x14ac:dyDescent="0.25">
      <c r="E631">
        <f t="shared" si="9"/>
        <v>376</v>
      </c>
      <c r="F631">
        <v>13279</v>
      </c>
      <c r="G631">
        <f>IFERROR(VLOOKUP(Table_socioeca8.sandag.org_abm2_spd[[#This Row],[hwycov_id]],[1]hwy_speed!$B$2:$G$1648,2,FALSE),0)</f>
        <v>58</v>
      </c>
      <c r="H631">
        <f>IFERROR(VLOOKUP(Table_socioeca8.sandag.org_abm2_spd[[#This Row],[hwycov_id]],[1]hwy_speed!$B$2:$G$1648,3,FALSE),0)</f>
        <v>52</v>
      </c>
      <c r="I631">
        <f>IFERROR(VLOOKUP(Table_socioeca8.sandag.org_abm2_spd[[#This Row],[hwycov_id]],[1]hwy_speed!$B$2:$G$1648,4,FALSE),0)</f>
        <v>51</v>
      </c>
      <c r="J631">
        <f>IFERROR(VLOOKUP(Table_socioeca8.sandag.org_abm2_spd[[#This Row],[hwycov_id]],[1]hwy_speed!$B$2:$G$1648,5,FALSE),0)</f>
        <v>38</v>
      </c>
      <c r="K631">
        <f>IFERROR(VLOOKUP(Table_socioeca8.sandag.org_abm2_spd[[#This Row],[hwycov_id]],[1]hwy_speed!$B$2:$G$1648,6,FALSE),0)</f>
        <v>58</v>
      </c>
    </row>
    <row r="632" spans="5:11" x14ac:dyDescent="0.25">
      <c r="E632">
        <f t="shared" si="9"/>
        <v>376</v>
      </c>
      <c r="F632">
        <v>13281</v>
      </c>
      <c r="G632">
        <f>IFERROR(VLOOKUP(Table_socioeca8.sandag.org_abm2_spd[[#This Row],[hwycov_id]],[1]hwy_speed!$B$2:$G$1648,2,FALSE),0)</f>
        <v>58</v>
      </c>
      <c r="H632">
        <f>IFERROR(VLOOKUP(Table_socioeca8.sandag.org_abm2_spd[[#This Row],[hwycov_id]],[1]hwy_speed!$B$2:$G$1648,3,FALSE),0)</f>
        <v>41</v>
      </c>
      <c r="I632">
        <f>IFERROR(VLOOKUP(Table_socioeca8.sandag.org_abm2_spd[[#This Row],[hwycov_id]],[1]hwy_speed!$B$2:$G$1648,4,FALSE),0)</f>
        <v>51</v>
      </c>
      <c r="J632">
        <f>IFERROR(VLOOKUP(Table_socioeca8.sandag.org_abm2_spd[[#This Row],[hwycov_id]],[1]hwy_speed!$B$2:$G$1648,5,FALSE),0)</f>
        <v>56</v>
      </c>
      <c r="K632">
        <f>IFERROR(VLOOKUP(Table_socioeca8.sandag.org_abm2_spd[[#This Row],[hwycov_id]],[1]hwy_speed!$B$2:$G$1648,6,FALSE),0)</f>
        <v>58</v>
      </c>
    </row>
    <row r="633" spans="5:11" x14ac:dyDescent="0.25">
      <c r="E633">
        <f t="shared" si="9"/>
        <v>376</v>
      </c>
      <c r="F633">
        <v>13282</v>
      </c>
      <c r="G633">
        <f>IFERROR(VLOOKUP(Table_socioeca8.sandag.org_abm2_spd[[#This Row],[hwycov_id]],[1]hwy_speed!$B$2:$G$1648,2,FALSE),0)</f>
        <v>58</v>
      </c>
      <c r="H633">
        <f>IFERROR(VLOOKUP(Table_socioeca8.sandag.org_abm2_spd[[#This Row],[hwycov_id]],[1]hwy_speed!$B$2:$G$1648,3,FALSE),0)</f>
        <v>39</v>
      </c>
      <c r="I633">
        <f>IFERROR(VLOOKUP(Table_socioeca8.sandag.org_abm2_spd[[#This Row],[hwycov_id]],[1]hwy_speed!$B$2:$G$1648,4,FALSE),0)</f>
        <v>51</v>
      </c>
      <c r="J633">
        <f>IFERROR(VLOOKUP(Table_socioeca8.sandag.org_abm2_spd[[#This Row],[hwycov_id]],[1]hwy_speed!$B$2:$G$1648,5,FALSE),0)</f>
        <v>54</v>
      </c>
      <c r="K633">
        <f>IFERROR(VLOOKUP(Table_socioeca8.sandag.org_abm2_spd[[#This Row],[hwycov_id]],[1]hwy_speed!$B$2:$G$1648,6,FALSE),0)</f>
        <v>58</v>
      </c>
    </row>
    <row r="634" spans="5:11" x14ac:dyDescent="0.25">
      <c r="E634">
        <f t="shared" si="9"/>
        <v>376</v>
      </c>
      <c r="F634">
        <v>13438</v>
      </c>
      <c r="G634">
        <f>IFERROR(VLOOKUP(Table_socioeca8.sandag.org_abm2_spd[[#This Row],[hwycov_id]],[1]hwy_speed!$B$2:$G$1648,2,FALSE),0)</f>
        <v>53</v>
      </c>
      <c r="H634">
        <f>IFERROR(VLOOKUP(Table_socioeca8.sandag.org_abm2_spd[[#This Row],[hwycov_id]],[1]hwy_speed!$B$2:$G$1648,3,FALSE),0)</f>
        <v>38</v>
      </c>
      <c r="I634">
        <f>IFERROR(VLOOKUP(Table_socioeca8.sandag.org_abm2_spd[[#This Row],[hwycov_id]],[1]hwy_speed!$B$2:$G$1648,4,FALSE),0)</f>
        <v>39</v>
      </c>
      <c r="J634">
        <f>IFERROR(VLOOKUP(Table_socioeca8.sandag.org_abm2_spd[[#This Row],[hwycov_id]],[1]hwy_speed!$B$2:$G$1648,5,FALSE),0)</f>
        <v>36</v>
      </c>
      <c r="K634">
        <f>IFERROR(VLOOKUP(Table_socioeca8.sandag.org_abm2_spd[[#This Row],[hwycov_id]],[1]hwy_speed!$B$2:$G$1648,6,FALSE),0)</f>
        <v>53</v>
      </c>
    </row>
    <row r="635" spans="5:11" x14ac:dyDescent="0.25">
      <c r="E635">
        <f t="shared" si="9"/>
        <v>376</v>
      </c>
      <c r="F635">
        <v>13527</v>
      </c>
      <c r="G635">
        <f>IFERROR(VLOOKUP(Table_socioeca8.sandag.org_abm2_spd[[#This Row],[hwycov_id]],[1]hwy_speed!$B$2:$G$1648,2,FALSE),0)</f>
        <v>58</v>
      </c>
      <c r="H635">
        <f>IFERROR(VLOOKUP(Table_socioeca8.sandag.org_abm2_spd[[#This Row],[hwycov_id]],[1]hwy_speed!$B$2:$G$1648,3,FALSE),0)</f>
        <v>50</v>
      </c>
      <c r="I635">
        <f>IFERROR(VLOOKUP(Table_socioeca8.sandag.org_abm2_spd[[#This Row],[hwycov_id]],[1]hwy_speed!$B$2:$G$1648,4,FALSE),0)</f>
        <v>47</v>
      </c>
      <c r="J635">
        <f>IFERROR(VLOOKUP(Table_socioeca8.sandag.org_abm2_spd[[#This Row],[hwycov_id]],[1]hwy_speed!$B$2:$G$1648,5,FALSE),0)</f>
        <v>23</v>
      </c>
      <c r="K635">
        <f>IFERROR(VLOOKUP(Table_socioeca8.sandag.org_abm2_spd[[#This Row],[hwycov_id]],[1]hwy_speed!$B$2:$G$1648,6,FALSE),0)</f>
        <v>58</v>
      </c>
    </row>
    <row r="636" spans="5:11" x14ac:dyDescent="0.25">
      <c r="E636">
        <f t="shared" si="9"/>
        <v>376</v>
      </c>
      <c r="F636">
        <v>13579</v>
      </c>
      <c r="G636">
        <f>IFERROR(VLOOKUP(Table_socioeca8.sandag.org_abm2_spd[[#This Row],[hwycov_id]],[1]hwy_speed!$B$2:$G$1648,2,FALSE),0)</f>
        <v>58</v>
      </c>
      <c r="H636">
        <f>IFERROR(VLOOKUP(Table_socioeca8.sandag.org_abm2_spd[[#This Row],[hwycov_id]],[1]hwy_speed!$B$2:$G$1648,3,FALSE),0)</f>
        <v>51</v>
      </c>
      <c r="I636">
        <f>IFERROR(VLOOKUP(Table_socioeca8.sandag.org_abm2_spd[[#This Row],[hwycov_id]],[1]hwy_speed!$B$2:$G$1648,4,FALSE),0)</f>
        <v>49</v>
      </c>
      <c r="J636">
        <f>IFERROR(VLOOKUP(Table_socioeca8.sandag.org_abm2_spd[[#This Row],[hwycov_id]],[1]hwy_speed!$B$2:$G$1648,5,FALSE),0)</f>
        <v>30</v>
      </c>
      <c r="K636">
        <f>IFERROR(VLOOKUP(Table_socioeca8.sandag.org_abm2_spd[[#This Row],[hwycov_id]],[1]hwy_speed!$B$2:$G$1648,6,FALSE),0)</f>
        <v>58</v>
      </c>
    </row>
    <row r="637" spans="5:11" x14ac:dyDescent="0.25">
      <c r="E637">
        <f t="shared" si="9"/>
        <v>376</v>
      </c>
      <c r="F637">
        <v>13580</v>
      </c>
      <c r="G637">
        <f>IFERROR(VLOOKUP(Table_socioeca8.sandag.org_abm2_spd[[#This Row],[hwycov_id]],[1]hwy_speed!$B$2:$G$1648,2,FALSE),0)</f>
        <v>56</v>
      </c>
      <c r="H637">
        <f>IFERROR(VLOOKUP(Table_socioeca8.sandag.org_abm2_spd[[#This Row],[hwycov_id]],[1]hwy_speed!$B$2:$G$1648,3,FALSE),0)</f>
        <v>27</v>
      </c>
      <c r="I637">
        <f>IFERROR(VLOOKUP(Table_socioeca8.sandag.org_abm2_spd[[#This Row],[hwycov_id]],[1]hwy_speed!$B$2:$G$1648,4,FALSE),0)</f>
        <v>43</v>
      </c>
      <c r="J637">
        <f>IFERROR(VLOOKUP(Table_socioeca8.sandag.org_abm2_spd[[#This Row],[hwycov_id]],[1]hwy_speed!$B$2:$G$1648,5,FALSE),0)</f>
        <v>53</v>
      </c>
      <c r="K637">
        <f>IFERROR(VLOOKUP(Table_socioeca8.sandag.org_abm2_spd[[#This Row],[hwycov_id]],[1]hwy_speed!$B$2:$G$1648,6,FALSE),0)</f>
        <v>58</v>
      </c>
    </row>
    <row r="638" spans="5:11" x14ac:dyDescent="0.25">
      <c r="E638">
        <f t="shared" si="9"/>
        <v>376</v>
      </c>
      <c r="F638">
        <v>13581</v>
      </c>
      <c r="G638">
        <f>IFERROR(VLOOKUP(Table_socioeca8.sandag.org_abm2_spd[[#This Row],[hwycov_id]],[1]hwy_speed!$B$2:$G$1648,2,FALSE),0)</f>
        <v>58</v>
      </c>
      <c r="H638">
        <f>IFERROR(VLOOKUP(Table_socioeca8.sandag.org_abm2_spd[[#This Row],[hwycov_id]],[1]hwy_speed!$B$2:$G$1648,3,FALSE),0)</f>
        <v>54</v>
      </c>
      <c r="I638">
        <f>IFERROR(VLOOKUP(Table_socioeca8.sandag.org_abm2_spd[[#This Row],[hwycov_id]],[1]hwy_speed!$B$2:$G$1648,4,FALSE),0)</f>
        <v>51</v>
      </c>
      <c r="J638">
        <f>IFERROR(VLOOKUP(Table_socioeca8.sandag.org_abm2_spd[[#This Row],[hwycov_id]],[1]hwy_speed!$B$2:$G$1648,5,FALSE),0)</f>
        <v>34</v>
      </c>
      <c r="K638">
        <f>IFERROR(VLOOKUP(Table_socioeca8.sandag.org_abm2_spd[[#This Row],[hwycov_id]],[1]hwy_speed!$B$2:$G$1648,6,FALSE),0)</f>
        <v>58</v>
      </c>
    </row>
    <row r="639" spans="5:11" x14ac:dyDescent="0.25">
      <c r="E639">
        <f t="shared" si="9"/>
        <v>376</v>
      </c>
      <c r="F639">
        <v>13582</v>
      </c>
      <c r="G639">
        <f>IFERROR(VLOOKUP(Table_socioeca8.sandag.org_abm2_spd[[#This Row],[hwycov_id]],[1]hwy_speed!$B$2:$G$1648,2,FALSE),0)</f>
        <v>57</v>
      </c>
      <c r="H639">
        <f>IFERROR(VLOOKUP(Table_socioeca8.sandag.org_abm2_spd[[#This Row],[hwycov_id]],[1]hwy_speed!$B$2:$G$1648,3,FALSE),0)</f>
        <v>33</v>
      </c>
      <c r="I639">
        <f>IFERROR(VLOOKUP(Table_socioeca8.sandag.org_abm2_spd[[#This Row],[hwycov_id]],[1]hwy_speed!$B$2:$G$1648,4,FALSE),0)</f>
        <v>51</v>
      </c>
      <c r="J639">
        <f>IFERROR(VLOOKUP(Table_socioeca8.sandag.org_abm2_spd[[#This Row],[hwycov_id]],[1]hwy_speed!$B$2:$G$1648,5,FALSE),0)</f>
        <v>54</v>
      </c>
      <c r="K639">
        <f>IFERROR(VLOOKUP(Table_socioeca8.sandag.org_abm2_spd[[#This Row],[hwycov_id]],[1]hwy_speed!$B$2:$G$1648,6,FALSE),0)</f>
        <v>58</v>
      </c>
    </row>
    <row r="640" spans="5:11" x14ac:dyDescent="0.25">
      <c r="E640">
        <f t="shared" si="9"/>
        <v>376</v>
      </c>
      <c r="F640">
        <v>13585</v>
      </c>
      <c r="G640">
        <f>IFERROR(VLOOKUP(Table_socioeca8.sandag.org_abm2_spd[[#This Row],[hwycov_id]],[1]hwy_speed!$B$2:$G$1648,2,FALSE),0)</f>
        <v>57</v>
      </c>
      <c r="H640">
        <f>IFERROR(VLOOKUP(Table_socioeca8.sandag.org_abm2_spd[[#This Row],[hwycov_id]],[1]hwy_speed!$B$2:$G$1648,3,FALSE),0)</f>
        <v>30</v>
      </c>
      <c r="I640">
        <f>IFERROR(VLOOKUP(Table_socioeca8.sandag.org_abm2_spd[[#This Row],[hwycov_id]],[1]hwy_speed!$B$2:$G$1648,4,FALSE),0)</f>
        <v>48</v>
      </c>
      <c r="J640">
        <f>IFERROR(VLOOKUP(Table_socioeca8.sandag.org_abm2_spd[[#This Row],[hwycov_id]],[1]hwy_speed!$B$2:$G$1648,5,FALSE),0)</f>
        <v>52</v>
      </c>
      <c r="K640">
        <f>IFERROR(VLOOKUP(Table_socioeca8.sandag.org_abm2_spd[[#This Row],[hwycov_id]],[1]hwy_speed!$B$2:$G$1648,6,FALSE),0)</f>
        <v>58</v>
      </c>
    </row>
    <row r="641" spans="5:11" x14ac:dyDescent="0.25">
      <c r="E641">
        <f t="shared" si="9"/>
        <v>376</v>
      </c>
      <c r="F641">
        <v>13586</v>
      </c>
      <c r="G641">
        <f>IFERROR(VLOOKUP(Table_socioeca8.sandag.org_abm2_spd[[#This Row],[hwycov_id]],[1]hwy_speed!$B$2:$G$1648,2,FALSE),0)</f>
        <v>58</v>
      </c>
      <c r="H641">
        <f>IFERROR(VLOOKUP(Table_socioeca8.sandag.org_abm2_spd[[#This Row],[hwycov_id]],[1]hwy_speed!$B$2:$G$1648,3,FALSE),0)</f>
        <v>51</v>
      </c>
      <c r="I641">
        <f>IFERROR(VLOOKUP(Table_socioeca8.sandag.org_abm2_spd[[#This Row],[hwycov_id]],[1]hwy_speed!$B$2:$G$1648,4,FALSE),0)</f>
        <v>48</v>
      </c>
      <c r="J641">
        <f>IFERROR(VLOOKUP(Table_socioeca8.sandag.org_abm2_spd[[#This Row],[hwycov_id]],[1]hwy_speed!$B$2:$G$1648,5,FALSE),0)</f>
        <v>28</v>
      </c>
      <c r="K641">
        <f>IFERROR(VLOOKUP(Table_socioeca8.sandag.org_abm2_spd[[#This Row],[hwycov_id]],[1]hwy_speed!$B$2:$G$1648,6,FALSE),0)</f>
        <v>58</v>
      </c>
    </row>
    <row r="642" spans="5:11" x14ac:dyDescent="0.25">
      <c r="E642">
        <f t="shared" si="9"/>
        <v>376</v>
      </c>
      <c r="F642">
        <v>13588</v>
      </c>
      <c r="G642">
        <f>IFERROR(VLOOKUP(Table_socioeca8.sandag.org_abm2_spd[[#This Row],[hwycov_id]],[1]hwy_speed!$B$2:$G$1648,2,FALSE),0)</f>
        <v>58</v>
      </c>
      <c r="H642">
        <f>IFERROR(VLOOKUP(Table_socioeca8.sandag.org_abm2_spd[[#This Row],[hwycov_id]],[1]hwy_speed!$B$2:$G$1648,3,FALSE),0)</f>
        <v>52</v>
      </c>
      <c r="I642">
        <f>IFERROR(VLOOKUP(Table_socioeca8.sandag.org_abm2_spd[[#This Row],[hwycov_id]],[1]hwy_speed!$B$2:$G$1648,4,FALSE),0)</f>
        <v>50</v>
      </c>
      <c r="J642">
        <f>IFERROR(VLOOKUP(Table_socioeca8.sandag.org_abm2_spd[[#This Row],[hwycov_id]],[1]hwy_speed!$B$2:$G$1648,5,FALSE),0)</f>
        <v>31</v>
      </c>
      <c r="K642">
        <f>IFERROR(VLOOKUP(Table_socioeca8.sandag.org_abm2_spd[[#This Row],[hwycov_id]],[1]hwy_speed!$B$2:$G$1648,6,FALSE),0)</f>
        <v>58</v>
      </c>
    </row>
    <row r="643" spans="5:11" x14ac:dyDescent="0.25">
      <c r="E643">
        <f t="shared" si="9"/>
        <v>376</v>
      </c>
      <c r="F643">
        <v>13589</v>
      </c>
      <c r="G643">
        <f>IFERROR(VLOOKUP(Table_socioeca8.sandag.org_abm2_spd[[#This Row],[hwycov_id]],[1]hwy_speed!$B$2:$G$1648,2,FALSE),0)</f>
        <v>57</v>
      </c>
      <c r="H643">
        <f>IFERROR(VLOOKUP(Table_socioeca8.sandag.org_abm2_spd[[#This Row],[hwycov_id]],[1]hwy_speed!$B$2:$G$1648,3,FALSE),0)</f>
        <v>32</v>
      </c>
      <c r="I643">
        <f>IFERROR(VLOOKUP(Table_socioeca8.sandag.org_abm2_spd[[#This Row],[hwycov_id]],[1]hwy_speed!$B$2:$G$1648,4,FALSE),0)</f>
        <v>50</v>
      </c>
      <c r="J643">
        <f>IFERROR(VLOOKUP(Table_socioeca8.sandag.org_abm2_spd[[#This Row],[hwycov_id]],[1]hwy_speed!$B$2:$G$1648,5,FALSE),0)</f>
        <v>54</v>
      </c>
      <c r="K643">
        <f>IFERROR(VLOOKUP(Table_socioeca8.sandag.org_abm2_spd[[#This Row],[hwycov_id]],[1]hwy_speed!$B$2:$G$1648,6,FALSE),0)</f>
        <v>58</v>
      </c>
    </row>
    <row r="644" spans="5:11" x14ac:dyDescent="0.25">
      <c r="E644">
        <f t="shared" ref="E644:E707" si="10">E643</f>
        <v>376</v>
      </c>
      <c r="F644">
        <v>13590</v>
      </c>
      <c r="G644">
        <f>IFERROR(VLOOKUP(Table_socioeca8.sandag.org_abm2_spd[[#This Row],[hwycov_id]],[1]hwy_speed!$B$2:$G$1648,2,FALSE),0)</f>
        <v>57</v>
      </c>
      <c r="H644">
        <f>IFERROR(VLOOKUP(Table_socioeca8.sandag.org_abm2_spd[[#This Row],[hwycov_id]],[1]hwy_speed!$B$2:$G$1648,3,FALSE),0)</f>
        <v>23</v>
      </c>
      <c r="I644">
        <f>IFERROR(VLOOKUP(Table_socioeca8.sandag.org_abm2_spd[[#This Row],[hwycov_id]],[1]hwy_speed!$B$2:$G$1648,4,FALSE),0)</f>
        <v>48</v>
      </c>
      <c r="J644">
        <f>IFERROR(VLOOKUP(Table_socioeca8.sandag.org_abm2_spd[[#This Row],[hwycov_id]],[1]hwy_speed!$B$2:$G$1648,5,FALSE),0)</f>
        <v>52</v>
      </c>
      <c r="K644">
        <f>IFERROR(VLOOKUP(Table_socioeca8.sandag.org_abm2_spd[[#This Row],[hwycov_id]],[1]hwy_speed!$B$2:$G$1648,6,FALSE),0)</f>
        <v>58</v>
      </c>
    </row>
    <row r="645" spans="5:11" x14ac:dyDescent="0.25">
      <c r="E645">
        <f t="shared" si="10"/>
        <v>376</v>
      </c>
      <c r="F645">
        <v>13593</v>
      </c>
      <c r="G645">
        <f>IFERROR(VLOOKUP(Table_socioeca8.sandag.org_abm2_spd[[#This Row],[hwycov_id]],[1]hwy_speed!$B$2:$G$1648,2,FALSE),0)</f>
        <v>58</v>
      </c>
      <c r="H645">
        <f>IFERROR(VLOOKUP(Table_socioeca8.sandag.org_abm2_spd[[#This Row],[hwycov_id]],[1]hwy_speed!$B$2:$G$1648,3,FALSE),0)</f>
        <v>50</v>
      </c>
      <c r="I645">
        <f>IFERROR(VLOOKUP(Table_socioeca8.sandag.org_abm2_spd[[#This Row],[hwycov_id]],[1]hwy_speed!$B$2:$G$1648,4,FALSE),0)</f>
        <v>47</v>
      </c>
      <c r="J645">
        <f>IFERROR(VLOOKUP(Table_socioeca8.sandag.org_abm2_spd[[#This Row],[hwycov_id]],[1]hwy_speed!$B$2:$G$1648,5,FALSE),0)</f>
        <v>23</v>
      </c>
      <c r="K645">
        <f>IFERROR(VLOOKUP(Table_socioeca8.sandag.org_abm2_spd[[#This Row],[hwycov_id]],[1]hwy_speed!$B$2:$G$1648,6,FALSE),0)</f>
        <v>58</v>
      </c>
    </row>
    <row r="646" spans="5:11" x14ac:dyDescent="0.25">
      <c r="E646">
        <f t="shared" si="10"/>
        <v>376</v>
      </c>
      <c r="F646">
        <v>13594</v>
      </c>
      <c r="G646">
        <f>IFERROR(VLOOKUP(Table_socioeca8.sandag.org_abm2_spd[[#This Row],[hwycov_id]],[1]hwy_speed!$B$2:$G$1648,2,FALSE),0)</f>
        <v>57</v>
      </c>
      <c r="H646">
        <f>IFERROR(VLOOKUP(Table_socioeca8.sandag.org_abm2_spd[[#This Row],[hwycov_id]],[1]hwy_speed!$B$2:$G$1648,3,FALSE),0)</f>
        <v>22</v>
      </c>
      <c r="I646">
        <f>IFERROR(VLOOKUP(Table_socioeca8.sandag.org_abm2_spd[[#This Row],[hwycov_id]],[1]hwy_speed!$B$2:$G$1648,4,FALSE),0)</f>
        <v>48</v>
      </c>
      <c r="J646">
        <f>IFERROR(VLOOKUP(Table_socioeca8.sandag.org_abm2_spd[[#This Row],[hwycov_id]],[1]hwy_speed!$B$2:$G$1648,5,FALSE),0)</f>
        <v>53</v>
      </c>
      <c r="K646">
        <f>IFERROR(VLOOKUP(Table_socioeca8.sandag.org_abm2_spd[[#This Row],[hwycov_id]],[1]hwy_speed!$B$2:$G$1648,6,FALSE),0)</f>
        <v>58</v>
      </c>
    </row>
    <row r="647" spans="5:11" x14ac:dyDescent="0.25">
      <c r="E647">
        <f t="shared" si="10"/>
        <v>376</v>
      </c>
      <c r="F647">
        <v>13595</v>
      </c>
      <c r="G647">
        <f>IFERROR(VLOOKUP(Table_socioeca8.sandag.org_abm2_spd[[#This Row],[hwycov_id]],[1]hwy_speed!$B$2:$G$1648,2,FALSE),0)</f>
        <v>58</v>
      </c>
      <c r="H647">
        <f>IFERROR(VLOOKUP(Table_socioeca8.sandag.org_abm2_spd[[#This Row],[hwycov_id]],[1]hwy_speed!$B$2:$G$1648,3,FALSE),0)</f>
        <v>51</v>
      </c>
      <c r="I647">
        <f>IFERROR(VLOOKUP(Table_socioeca8.sandag.org_abm2_spd[[#This Row],[hwycov_id]],[1]hwy_speed!$B$2:$G$1648,4,FALSE),0)</f>
        <v>48</v>
      </c>
      <c r="J647">
        <f>IFERROR(VLOOKUP(Table_socioeca8.sandag.org_abm2_spd[[#This Row],[hwycov_id]],[1]hwy_speed!$B$2:$G$1648,5,FALSE),0)</f>
        <v>26</v>
      </c>
      <c r="K647">
        <f>IFERROR(VLOOKUP(Table_socioeca8.sandag.org_abm2_spd[[#This Row],[hwycov_id]],[1]hwy_speed!$B$2:$G$1648,6,FALSE),0)</f>
        <v>58</v>
      </c>
    </row>
    <row r="648" spans="5:11" x14ac:dyDescent="0.25">
      <c r="E648">
        <f t="shared" si="10"/>
        <v>376</v>
      </c>
      <c r="F648">
        <v>13597</v>
      </c>
      <c r="G648">
        <f>IFERROR(VLOOKUP(Table_socioeca8.sandag.org_abm2_spd[[#This Row],[hwycov_id]],[1]hwy_speed!$B$2:$G$1648,2,FALSE),0)</f>
        <v>57</v>
      </c>
      <c r="H648">
        <f>IFERROR(VLOOKUP(Table_socioeca8.sandag.org_abm2_spd[[#This Row],[hwycov_id]],[1]hwy_speed!$B$2:$G$1648,3,FALSE),0)</f>
        <v>35</v>
      </c>
      <c r="I648">
        <f>IFERROR(VLOOKUP(Table_socioeca8.sandag.org_abm2_spd[[#This Row],[hwycov_id]],[1]hwy_speed!$B$2:$G$1648,4,FALSE),0)</f>
        <v>54</v>
      </c>
      <c r="J648">
        <f>IFERROR(VLOOKUP(Table_socioeca8.sandag.org_abm2_spd[[#This Row],[hwycov_id]],[1]hwy_speed!$B$2:$G$1648,5,FALSE),0)</f>
        <v>55</v>
      </c>
      <c r="K648">
        <f>IFERROR(VLOOKUP(Table_socioeca8.sandag.org_abm2_spd[[#This Row],[hwycov_id]],[1]hwy_speed!$B$2:$G$1648,6,FALSE),0)</f>
        <v>58</v>
      </c>
    </row>
    <row r="649" spans="5:11" x14ac:dyDescent="0.25">
      <c r="E649">
        <f t="shared" si="10"/>
        <v>376</v>
      </c>
      <c r="F649">
        <v>13598</v>
      </c>
      <c r="G649">
        <f>IFERROR(VLOOKUP(Table_socioeca8.sandag.org_abm2_spd[[#This Row],[hwycov_id]],[1]hwy_speed!$B$2:$G$1648,2,FALSE),0)</f>
        <v>57</v>
      </c>
      <c r="H649">
        <f>IFERROR(VLOOKUP(Table_socioeca8.sandag.org_abm2_spd[[#This Row],[hwycov_id]],[1]hwy_speed!$B$2:$G$1648,3,FALSE),0)</f>
        <v>29</v>
      </c>
      <c r="I649">
        <f>IFERROR(VLOOKUP(Table_socioeca8.sandag.org_abm2_spd[[#This Row],[hwycov_id]],[1]hwy_speed!$B$2:$G$1648,4,FALSE),0)</f>
        <v>52</v>
      </c>
      <c r="J649">
        <f>IFERROR(VLOOKUP(Table_socioeca8.sandag.org_abm2_spd[[#This Row],[hwycov_id]],[1]hwy_speed!$B$2:$G$1648,5,FALSE),0)</f>
        <v>53</v>
      </c>
      <c r="K649">
        <f>IFERROR(VLOOKUP(Table_socioeca8.sandag.org_abm2_spd[[#This Row],[hwycov_id]],[1]hwy_speed!$B$2:$G$1648,6,FALSE),0)</f>
        <v>58</v>
      </c>
    </row>
    <row r="650" spans="5:11" x14ac:dyDescent="0.25">
      <c r="E650">
        <f t="shared" si="10"/>
        <v>376</v>
      </c>
      <c r="F650">
        <v>13599</v>
      </c>
      <c r="G650">
        <f>IFERROR(VLOOKUP(Table_socioeca8.sandag.org_abm2_spd[[#This Row],[hwycov_id]],[1]hwy_speed!$B$2:$G$1648,2,FALSE),0)</f>
        <v>58</v>
      </c>
      <c r="H650">
        <f>IFERROR(VLOOKUP(Table_socioeca8.sandag.org_abm2_spd[[#This Row],[hwycov_id]],[1]hwy_speed!$B$2:$G$1648,3,FALSE),0)</f>
        <v>48</v>
      </c>
      <c r="I650">
        <f>IFERROR(VLOOKUP(Table_socioeca8.sandag.org_abm2_spd[[#This Row],[hwycov_id]],[1]hwy_speed!$B$2:$G$1648,4,FALSE),0)</f>
        <v>45</v>
      </c>
      <c r="J650">
        <f>IFERROR(VLOOKUP(Table_socioeca8.sandag.org_abm2_spd[[#This Row],[hwycov_id]],[1]hwy_speed!$B$2:$G$1648,5,FALSE),0)</f>
        <v>17</v>
      </c>
      <c r="K650">
        <f>IFERROR(VLOOKUP(Table_socioeca8.sandag.org_abm2_spd[[#This Row],[hwycov_id]],[1]hwy_speed!$B$2:$G$1648,6,FALSE),0)</f>
        <v>58</v>
      </c>
    </row>
    <row r="651" spans="5:11" x14ac:dyDescent="0.25">
      <c r="E651">
        <f t="shared" si="10"/>
        <v>376</v>
      </c>
      <c r="F651">
        <v>13600</v>
      </c>
      <c r="G651">
        <f>IFERROR(VLOOKUP(Table_socioeca8.sandag.org_abm2_spd[[#This Row],[hwycov_id]],[1]hwy_speed!$B$2:$G$1648,2,FALSE),0)</f>
        <v>58</v>
      </c>
      <c r="H651">
        <f>IFERROR(VLOOKUP(Table_socioeca8.sandag.org_abm2_spd[[#This Row],[hwycov_id]],[1]hwy_speed!$B$2:$G$1648,3,FALSE),0)</f>
        <v>53</v>
      </c>
      <c r="I651">
        <f>IFERROR(VLOOKUP(Table_socioeca8.sandag.org_abm2_spd[[#This Row],[hwycov_id]],[1]hwy_speed!$B$2:$G$1648,4,FALSE),0)</f>
        <v>52</v>
      </c>
      <c r="J651">
        <f>IFERROR(VLOOKUP(Table_socioeca8.sandag.org_abm2_spd[[#This Row],[hwycov_id]],[1]hwy_speed!$B$2:$G$1648,5,FALSE),0)</f>
        <v>39</v>
      </c>
      <c r="K651">
        <f>IFERROR(VLOOKUP(Table_socioeca8.sandag.org_abm2_spd[[#This Row],[hwycov_id]],[1]hwy_speed!$B$2:$G$1648,6,FALSE),0)</f>
        <v>58</v>
      </c>
    </row>
    <row r="652" spans="5:11" x14ac:dyDescent="0.25">
      <c r="E652">
        <f t="shared" si="10"/>
        <v>376</v>
      </c>
      <c r="F652">
        <v>13637</v>
      </c>
      <c r="G652">
        <f>IFERROR(VLOOKUP(Table_socioeca8.sandag.org_abm2_spd[[#This Row],[hwycov_id]],[1]hwy_speed!$B$2:$G$1648,2,FALSE),0)</f>
        <v>58</v>
      </c>
      <c r="H652">
        <f>IFERROR(VLOOKUP(Table_socioeca8.sandag.org_abm2_spd[[#This Row],[hwycov_id]],[1]hwy_speed!$B$2:$G$1648,3,FALSE),0)</f>
        <v>57</v>
      </c>
      <c r="I652">
        <f>IFERROR(VLOOKUP(Table_socioeca8.sandag.org_abm2_spd[[#This Row],[hwycov_id]],[1]hwy_speed!$B$2:$G$1648,4,FALSE),0)</f>
        <v>57</v>
      </c>
      <c r="J652">
        <f>IFERROR(VLOOKUP(Table_socioeca8.sandag.org_abm2_spd[[#This Row],[hwycov_id]],[1]hwy_speed!$B$2:$G$1648,5,FALSE),0)</f>
        <v>50</v>
      </c>
      <c r="K652">
        <f>IFERROR(VLOOKUP(Table_socioeca8.sandag.org_abm2_spd[[#This Row],[hwycov_id]],[1]hwy_speed!$B$2:$G$1648,6,FALSE),0)</f>
        <v>58</v>
      </c>
    </row>
    <row r="653" spans="5:11" x14ac:dyDescent="0.25">
      <c r="E653">
        <f t="shared" si="10"/>
        <v>376</v>
      </c>
      <c r="F653">
        <v>13639</v>
      </c>
      <c r="G653">
        <f>IFERROR(VLOOKUP(Table_socioeca8.sandag.org_abm2_spd[[#This Row],[hwycov_id]],[1]hwy_speed!$B$2:$G$1648,2,FALSE),0)</f>
        <v>58</v>
      </c>
      <c r="H653">
        <f>IFERROR(VLOOKUP(Table_socioeca8.sandag.org_abm2_spd[[#This Row],[hwycov_id]],[1]hwy_speed!$B$2:$G$1648,3,FALSE),0)</f>
        <v>54</v>
      </c>
      <c r="I653">
        <f>IFERROR(VLOOKUP(Table_socioeca8.sandag.org_abm2_spd[[#This Row],[hwycov_id]],[1]hwy_speed!$B$2:$G$1648,4,FALSE),0)</f>
        <v>53</v>
      </c>
      <c r="J653">
        <f>IFERROR(VLOOKUP(Table_socioeca8.sandag.org_abm2_spd[[#This Row],[hwycov_id]],[1]hwy_speed!$B$2:$G$1648,5,FALSE),0)</f>
        <v>38</v>
      </c>
      <c r="K653">
        <f>IFERROR(VLOOKUP(Table_socioeca8.sandag.org_abm2_spd[[#This Row],[hwycov_id]],[1]hwy_speed!$B$2:$G$1648,6,FALSE),0)</f>
        <v>58</v>
      </c>
    </row>
    <row r="654" spans="5:11" x14ac:dyDescent="0.25">
      <c r="E654">
        <f t="shared" si="10"/>
        <v>376</v>
      </c>
      <c r="F654">
        <v>13640</v>
      </c>
      <c r="G654">
        <f>IFERROR(VLOOKUP(Table_socioeca8.sandag.org_abm2_spd[[#This Row],[hwycov_id]],[1]hwy_speed!$B$2:$G$1648,2,FALSE),0)</f>
        <v>58</v>
      </c>
      <c r="H654">
        <f>IFERROR(VLOOKUP(Table_socioeca8.sandag.org_abm2_spd[[#This Row],[hwycov_id]],[1]hwy_speed!$B$2:$G$1648,3,FALSE),0)</f>
        <v>57</v>
      </c>
      <c r="I654">
        <f>IFERROR(VLOOKUP(Table_socioeca8.sandag.org_abm2_spd[[#This Row],[hwycov_id]],[1]hwy_speed!$B$2:$G$1648,4,FALSE),0)</f>
        <v>56</v>
      </c>
      <c r="J654">
        <f>IFERROR(VLOOKUP(Table_socioeca8.sandag.org_abm2_spd[[#This Row],[hwycov_id]],[1]hwy_speed!$B$2:$G$1648,5,FALSE),0)</f>
        <v>46</v>
      </c>
      <c r="K654">
        <f>IFERROR(VLOOKUP(Table_socioeca8.sandag.org_abm2_spd[[#This Row],[hwycov_id]],[1]hwy_speed!$B$2:$G$1648,6,FALSE),0)</f>
        <v>58</v>
      </c>
    </row>
    <row r="655" spans="5:11" x14ac:dyDescent="0.25">
      <c r="E655">
        <f t="shared" si="10"/>
        <v>376</v>
      </c>
      <c r="F655">
        <v>13642</v>
      </c>
      <c r="G655">
        <f>IFERROR(VLOOKUP(Table_socioeca8.sandag.org_abm2_spd[[#This Row],[hwycov_id]],[1]hwy_speed!$B$2:$G$1648,2,FALSE),0)</f>
        <v>58</v>
      </c>
      <c r="H655">
        <f>IFERROR(VLOOKUP(Table_socioeca8.sandag.org_abm2_spd[[#This Row],[hwycov_id]],[1]hwy_speed!$B$2:$G$1648,3,FALSE),0)</f>
        <v>56</v>
      </c>
      <c r="I655">
        <f>IFERROR(VLOOKUP(Table_socioeca8.sandag.org_abm2_spd[[#This Row],[hwycov_id]],[1]hwy_speed!$B$2:$G$1648,4,FALSE),0)</f>
        <v>54</v>
      </c>
      <c r="J655">
        <f>IFERROR(VLOOKUP(Table_socioeca8.sandag.org_abm2_spd[[#This Row],[hwycov_id]],[1]hwy_speed!$B$2:$G$1648,5,FALSE),0)</f>
        <v>43</v>
      </c>
      <c r="K655">
        <f>IFERROR(VLOOKUP(Table_socioeca8.sandag.org_abm2_spd[[#This Row],[hwycov_id]],[1]hwy_speed!$B$2:$G$1648,6,FALSE),0)</f>
        <v>58</v>
      </c>
    </row>
    <row r="656" spans="5:11" x14ac:dyDescent="0.25">
      <c r="E656">
        <f t="shared" si="10"/>
        <v>376</v>
      </c>
      <c r="F656">
        <v>13646</v>
      </c>
      <c r="G656">
        <f>IFERROR(VLOOKUP(Table_socioeca8.sandag.org_abm2_spd[[#This Row],[hwycov_id]],[1]hwy_speed!$B$2:$G$1648,2,FALSE),0)</f>
        <v>57</v>
      </c>
      <c r="H656">
        <f>IFERROR(VLOOKUP(Table_socioeca8.sandag.org_abm2_spd[[#This Row],[hwycov_id]],[1]hwy_speed!$B$2:$G$1648,3,FALSE),0)</f>
        <v>39</v>
      </c>
      <c r="I656">
        <f>IFERROR(VLOOKUP(Table_socioeca8.sandag.org_abm2_spd[[#This Row],[hwycov_id]],[1]hwy_speed!$B$2:$G$1648,4,FALSE),0)</f>
        <v>55</v>
      </c>
      <c r="J656">
        <f>IFERROR(VLOOKUP(Table_socioeca8.sandag.org_abm2_spd[[#This Row],[hwycov_id]],[1]hwy_speed!$B$2:$G$1648,5,FALSE),0)</f>
        <v>56</v>
      </c>
      <c r="K656">
        <f>IFERROR(VLOOKUP(Table_socioeca8.sandag.org_abm2_spd[[#This Row],[hwycov_id]],[1]hwy_speed!$B$2:$G$1648,6,FALSE),0)</f>
        <v>58</v>
      </c>
    </row>
    <row r="657" spans="5:11" x14ac:dyDescent="0.25">
      <c r="E657">
        <f t="shared" si="10"/>
        <v>376</v>
      </c>
      <c r="F657">
        <v>13648</v>
      </c>
      <c r="G657">
        <f>IFERROR(VLOOKUP(Table_socioeca8.sandag.org_abm2_spd[[#This Row],[hwycov_id]],[1]hwy_speed!$B$2:$G$1648,2,FALSE),0)</f>
        <v>58</v>
      </c>
      <c r="H657">
        <f>IFERROR(VLOOKUP(Table_socioeca8.sandag.org_abm2_spd[[#This Row],[hwycov_id]],[1]hwy_speed!$B$2:$G$1648,3,FALSE),0)</f>
        <v>57</v>
      </c>
      <c r="I657">
        <f>IFERROR(VLOOKUP(Table_socioeca8.sandag.org_abm2_spd[[#This Row],[hwycov_id]],[1]hwy_speed!$B$2:$G$1648,4,FALSE),0)</f>
        <v>57</v>
      </c>
      <c r="J657">
        <f>IFERROR(VLOOKUP(Table_socioeca8.sandag.org_abm2_spd[[#This Row],[hwycov_id]],[1]hwy_speed!$B$2:$G$1648,5,FALSE),0)</f>
        <v>46</v>
      </c>
      <c r="K657">
        <f>IFERROR(VLOOKUP(Table_socioeca8.sandag.org_abm2_spd[[#This Row],[hwycov_id]],[1]hwy_speed!$B$2:$G$1648,6,FALSE),0)</f>
        <v>58</v>
      </c>
    </row>
    <row r="658" spans="5:11" x14ac:dyDescent="0.25">
      <c r="E658">
        <f t="shared" si="10"/>
        <v>376</v>
      </c>
      <c r="F658">
        <v>13649</v>
      </c>
      <c r="G658">
        <f>IFERROR(VLOOKUP(Table_socioeca8.sandag.org_abm2_spd[[#This Row],[hwycov_id]],[1]hwy_speed!$B$2:$G$1648,2,FALSE),0)</f>
        <v>57</v>
      </c>
      <c r="H658">
        <f>IFERROR(VLOOKUP(Table_socioeca8.sandag.org_abm2_spd[[#This Row],[hwycov_id]],[1]hwy_speed!$B$2:$G$1648,3,FALSE),0)</f>
        <v>43</v>
      </c>
      <c r="I658">
        <f>IFERROR(VLOOKUP(Table_socioeca8.sandag.org_abm2_spd[[#This Row],[hwycov_id]],[1]hwy_speed!$B$2:$G$1648,4,FALSE),0)</f>
        <v>57</v>
      </c>
      <c r="J658">
        <f>IFERROR(VLOOKUP(Table_socioeca8.sandag.org_abm2_spd[[#This Row],[hwycov_id]],[1]hwy_speed!$B$2:$G$1648,5,FALSE),0)</f>
        <v>57</v>
      </c>
      <c r="K658">
        <f>IFERROR(VLOOKUP(Table_socioeca8.sandag.org_abm2_spd[[#This Row],[hwycov_id]],[1]hwy_speed!$B$2:$G$1648,6,FALSE),0)</f>
        <v>58</v>
      </c>
    </row>
    <row r="659" spans="5:11" x14ac:dyDescent="0.25">
      <c r="E659">
        <f t="shared" si="10"/>
        <v>376</v>
      </c>
      <c r="F659">
        <v>13652</v>
      </c>
      <c r="G659">
        <f>IFERROR(VLOOKUP(Table_socioeca8.sandag.org_abm2_spd[[#This Row],[hwycov_id]],[1]hwy_speed!$B$2:$G$1648,2,FALSE),0)</f>
        <v>58</v>
      </c>
      <c r="H659">
        <f>IFERROR(VLOOKUP(Table_socioeca8.sandag.org_abm2_spd[[#This Row],[hwycov_id]],[1]hwy_speed!$B$2:$G$1648,3,FALSE),0)</f>
        <v>47</v>
      </c>
      <c r="I659">
        <f>IFERROR(VLOOKUP(Table_socioeca8.sandag.org_abm2_spd[[#This Row],[hwycov_id]],[1]hwy_speed!$B$2:$G$1648,4,FALSE),0)</f>
        <v>57</v>
      </c>
      <c r="J659">
        <f>IFERROR(VLOOKUP(Table_socioeca8.sandag.org_abm2_spd[[#This Row],[hwycov_id]],[1]hwy_speed!$B$2:$G$1648,5,FALSE),0)</f>
        <v>57</v>
      </c>
      <c r="K659">
        <f>IFERROR(VLOOKUP(Table_socioeca8.sandag.org_abm2_spd[[#This Row],[hwycov_id]],[1]hwy_speed!$B$2:$G$1648,6,FALSE),0)</f>
        <v>58</v>
      </c>
    </row>
    <row r="660" spans="5:11" x14ac:dyDescent="0.25">
      <c r="E660">
        <f t="shared" si="10"/>
        <v>376</v>
      </c>
      <c r="F660">
        <v>13653</v>
      </c>
      <c r="G660">
        <f>IFERROR(VLOOKUP(Table_socioeca8.sandag.org_abm2_spd[[#This Row],[hwycov_id]],[1]hwy_speed!$B$2:$G$1648,2,FALSE),0)</f>
        <v>58</v>
      </c>
      <c r="H660">
        <f>IFERROR(VLOOKUP(Table_socioeca8.sandag.org_abm2_spd[[#This Row],[hwycov_id]],[1]hwy_speed!$B$2:$G$1648,3,FALSE),0)</f>
        <v>48</v>
      </c>
      <c r="I660">
        <f>IFERROR(VLOOKUP(Table_socioeca8.sandag.org_abm2_spd[[#This Row],[hwycov_id]],[1]hwy_speed!$B$2:$G$1648,4,FALSE),0)</f>
        <v>57</v>
      </c>
      <c r="J660">
        <f>IFERROR(VLOOKUP(Table_socioeca8.sandag.org_abm2_spd[[#This Row],[hwycov_id]],[1]hwy_speed!$B$2:$G$1648,5,FALSE),0)</f>
        <v>57</v>
      </c>
      <c r="K660">
        <f>IFERROR(VLOOKUP(Table_socioeca8.sandag.org_abm2_spd[[#This Row],[hwycov_id]],[1]hwy_speed!$B$2:$G$1648,6,FALSE),0)</f>
        <v>58</v>
      </c>
    </row>
    <row r="661" spans="5:11" x14ac:dyDescent="0.25">
      <c r="E661">
        <f t="shared" si="10"/>
        <v>376</v>
      </c>
      <c r="F661">
        <v>13658</v>
      </c>
      <c r="G661">
        <f>IFERROR(VLOOKUP(Table_socioeca8.sandag.org_abm2_spd[[#This Row],[hwycov_id]],[1]hwy_speed!$B$2:$G$1648,2,FALSE),0)</f>
        <v>58</v>
      </c>
      <c r="H661">
        <f>IFERROR(VLOOKUP(Table_socioeca8.sandag.org_abm2_spd[[#This Row],[hwycov_id]],[1]hwy_speed!$B$2:$G$1648,3,FALSE),0)</f>
        <v>57</v>
      </c>
      <c r="I661">
        <f>IFERROR(VLOOKUP(Table_socioeca8.sandag.org_abm2_spd[[#This Row],[hwycov_id]],[1]hwy_speed!$B$2:$G$1648,4,FALSE),0)</f>
        <v>57</v>
      </c>
      <c r="J661">
        <f>IFERROR(VLOOKUP(Table_socioeca8.sandag.org_abm2_spd[[#This Row],[hwycov_id]],[1]hwy_speed!$B$2:$G$1648,5,FALSE),0)</f>
        <v>46</v>
      </c>
      <c r="K661">
        <f>IFERROR(VLOOKUP(Table_socioeca8.sandag.org_abm2_spd[[#This Row],[hwycov_id]],[1]hwy_speed!$B$2:$G$1648,6,FALSE),0)</f>
        <v>58</v>
      </c>
    </row>
    <row r="662" spans="5:11" x14ac:dyDescent="0.25">
      <c r="E662">
        <f t="shared" si="10"/>
        <v>376</v>
      </c>
      <c r="F662">
        <v>13661</v>
      </c>
      <c r="G662">
        <f>IFERROR(VLOOKUP(Table_socioeca8.sandag.org_abm2_spd[[#This Row],[hwycov_id]],[1]hwy_speed!$B$2:$G$1648,2,FALSE),0)</f>
        <v>58</v>
      </c>
      <c r="H662">
        <f>IFERROR(VLOOKUP(Table_socioeca8.sandag.org_abm2_spd[[#This Row],[hwycov_id]],[1]hwy_speed!$B$2:$G$1648,3,FALSE),0)</f>
        <v>44</v>
      </c>
      <c r="I662">
        <f>IFERROR(VLOOKUP(Table_socioeca8.sandag.org_abm2_spd[[#This Row],[hwycov_id]],[1]hwy_speed!$B$2:$G$1648,4,FALSE),0)</f>
        <v>57</v>
      </c>
      <c r="J662">
        <f>IFERROR(VLOOKUP(Table_socioeca8.sandag.org_abm2_spd[[#This Row],[hwycov_id]],[1]hwy_speed!$B$2:$G$1648,5,FALSE),0)</f>
        <v>57</v>
      </c>
      <c r="K662">
        <f>IFERROR(VLOOKUP(Table_socioeca8.sandag.org_abm2_spd[[#This Row],[hwycov_id]],[1]hwy_speed!$B$2:$G$1648,6,FALSE),0)</f>
        <v>58</v>
      </c>
    </row>
    <row r="663" spans="5:11" x14ac:dyDescent="0.25">
      <c r="E663">
        <f t="shared" si="10"/>
        <v>376</v>
      </c>
      <c r="F663">
        <v>13662</v>
      </c>
      <c r="G663">
        <f>IFERROR(VLOOKUP(Table_socioeca8.sandag.org_abm2_spd[[#This Row],[hwycov_id]],[1]hwy_speed!$B$2:$G$1648,2,FALSE),0)</f>
        <v>58</v>
      </c>
      <c r="H663">
        <f>IFERROR(VLOOKUP(Table_socioeca8.sandag.org_abm2_spd[[#This Row],[hwycov_id]],[1]hwy_speed!$B$2:$G$1648,3,FALSE),0)</f>
        <v>57</v>
      </c>
      <c r="I663">
        <f>IFERROR(VLOOKUP(Table_socioeca8.sandag.org_abm2_spd[[#This Row],[hwycov_id]],[1]hwy_speed!$B$2:$G$1648,4,FALSE),0)</f>
        <v>57</v>
      </c>
      <c r="J663">
        <f>IFERROR(VLOOKUP(Table_socioeca8.sandag.org_abm2_spd[[#This Row],[hwycov_id]],[1]hwy_speed!$B$2:$G$1648,5,FALSE),0)</f>
        <v>47</v>
      </c>
      <c r="K663">
        <f>IFERROR(VLOOKUP(Table_socioeca8.sandag.org_abm2_spd[[#This Row],[hwycov_id]],[1]hwy_speed!$B$2:$G$1648,6,FALSE),0)</f>
        <v>58</v>
      </c>
    </row>
    <row r="664" spans="5:11" x14ac:dyDescent="0.25">
      <c r="E664">
        <f t="shared" si="10"/>
        <v>376</v>
      </c>
      <c r="F664">
        <v>13664</v>
      </c>
      <c r="G664">
        <f>IFERROR(VLOOKUP(Table_socioeca8.sandag.org_abm2_spd[[#This Row],[hwycov_id]],[1]hwy_speed!$B$2:$G$1648,2,FALSE),0)</f>
        <v>57</v>
      </c>
      <c r="H664">
        <f>IFERROR(VLOOKUP(Table_socioeca8.sandag.org_abm2_spd[[#This Row],[hwycov_id]],[1]hwy_speed!$B$2:$G$1648,3,FALSE),0)</f>
        <v>40</v>
      </c>
      <c r="I664">
        <f>IFERROR(VLOOKUP(Table_socioeca8.sandag.org_abm2_spd[[#This Row],[hwycov_id]],[1]hwy_speed!$B$2:$G$1648,4,FALSE),0)</f>
        <v>54</v>
      </c>
      <c r="J664">
        <f>IFERROR(VLOOKUP(Table_socioeca8.sandag.org_abm2_spd[[#This Row],[hwycov_id]],[1]hwy_speed!$B$2:$G$1648,5,FALSE),0)</f>
        <v>56</v>
      </c>
      <c r="K664">
        <f>IFERROR(VLOOKUP(Table_socioeca8.sandag.org_abm2_spd[[#This Row],[hwycov_id]],[1]hwy_speed!$B$2:$G$1648,6,FALSE),0)</f>
        <v>58</v>
      </c>
    </row>
    <row r="665" spans="5:11" x14ac:dyDescent="0.25">
      <c r="E665">
        <f t="shared" si="10"/>
        <v>376</v>
      </c>
      <c r="F665">
        <v>13672</v>
      </c>
      <c r="G665">
        <f>IFERROR(VLOOKUP(Table_socioeca8.sandag.org_abm2_spd[[#This Row],[hwycov_id]],[1]hwy_speed!$B$2:$G$1648,2,FALSE),0)</f>
        <v>58</v>
      </c>
      <c r="H665">
        <f>IFERROR(VLOOKUP(Table_socioeca8.sandag.org_abm2_spd[[#This Row],[hwycov_id]],[1]hwy_speed!$B$2:$G$1648,3,FALSE),0)</f>
        <v>57</v>
      </c>
      <c r="I665">
        <f>IFERROR(VLOOKUP(Table_socioeca8.sandag.org_abm2_spd[[#This Row],[hwycov_id]],[1]hwy_speed!$B$2:$G$1648,4,FALSE),0)</f>
        <v>56</v>
      </c>
      <c r="J665">
        <f>IFERROR(VLOOKUP(Table_socioeca8.sandag.org_abm2_spd[[#This Row],[hwycov_id]],[1]hwy_speed!$B$2:$G$1648,5,FALSE),0)</f>
        <v>44</v>
      </c>
      <c r="K665">
        <f>IFERROR(VLOOKUP(Table_socioeca8.sandag.org_abm2_spd[[#This Row],[hwycov_id]],[1]hwy_speed!$B$2:$G$1648,6,FALSE),0)</f>
        <v>58</v>
      </c>
    </row>
    <row r="666" spans="5:11" x14ac:dyDescent="0.25">
      <c r="E666">
        <f t="shared" si="10"/>
        <v>376</v>
      </c>
      <c r="F666">
        <v>13673</v>
      </c>
      <c r="G666">
        <f>IFERROR(VLOOKUP(Table_socioeca8.sandag.org_abm2_spd[[#This Row],[hwycov_id]],[1]hwy_speed!$B$2:$G$1648,2,FALSE),0)</f>
        <v>57</v>
      </c>
      <c r="H666">
        <f>IFERROR(VLOOKUP(Table_socioeca8.sandag.org_abm2_spd[[#This Row],[hwycov_id]],[1]hwy_speed!$B$2:$G$1648,3,FALSE),0)</f>
        <v>43</v>
      </c>
      <c r="I666">
        <f>IFERROR(VLOOKUP(Table_socioeca8.sandag.org_abm2_spd[[#This Row],[hwycov_id]],[1]hwy_speed!$B$2:$G$1648,4,FALSE),0)</f>
        <v>55</v>
      </c>
      <c r="J666">
        <f>IFERROR(VLOOKUP(Table_socioeca8.sandag.org_abm2_spd[[#This Row],[hwycov_id]],[1]hwy_speed!$B$2:$G$1648,5,FALSE),0)</f>
        <v>57</v>
      </c>
      <c r="K666">
        <f>IFERROR(VLOOKUP(Table_socioeca8.sandag.org_abm2_spd[[#This Row],[hwycov_id]],[1]hwy_speed!$B$2:$G$1648,6,FALSE),0)</f>
        <v>58</v>
      </c>
    </row>
    <row r="667" spans="5:11" x14ac:dyDescent="0.25">
      <c r="E667">
        <f t="shared" si="10"/>
        <v>376</v>
      </c>
      <c r="F667">
        <v>13861</v>
      </c>
      <c r="G667">
        <f>IFERROR(VLOOKUP(Table_socioeca8.sandag.org_abm2_spd[[#This Row],[hwycov_id]],[1]hwy_speed!$B$2:$G$1648,2,FALSE),0)</f>
        <v>58</v>
      </c>
      <c r="H667">
        <f>IFERROR(VLOOKUP(Table_socioeca8.sandag.org_abm2_spd[[#This Row],[hwycov_id]],[1]hwy_speed!$B$2:$G$1648,3,FALSE),0)</f>
        <v>55</v>
      </c>
      <c r="I667">
        <f>IFERROR(VLOOKUP(Table_socioeca8.sandag.org_abm2_spd[[#This Row],[hwycov_id]],[1]hwy_speed!$B$2:$G$1648,4,FALSE),0)</f>
        <v>56</v>
      </c>
      <c r="J667">
        <f>IFERROR(VLOOKUP(Table_socioeca8.sandag.org_abm2_spd[[#This Row],[hwycov_id]],[1]hwy_speed!$B$2:$G$1648,5,FALSE),0)</f>
        <v>44</v>
      </c>
      <c r="K667">
        <f>IFERROR(VLOOKUP(Table_socioeca8.sandag.org_abm2_spd[[#This Row],[hwycov_id]],[1]hwy_speed!$B$2:$G$1648,6,FALSE),0)</f>
        <v>58</v>
      </c>
    </row>
    <row r="668" spans="5:11" x14ac:dyDescent="0.25">
      <c r="E668">
        <f t="shared" si="10"/>
        <v>376</v>
      </c>
      <c r="F668">
        <v>13869</v>
      </c>
      <c r="G668">
        <f>IFERROR(VLOOKUP(Table_socioeca8.sandag.org_abm2_spd[[#This Row],[hwycov_id]],[1]hwy_speed!$B$2:$G$1648,2,FALSE),0)</f>
        <v>58</v>
      </c>
      <c r="H668">
        <f>IFERROR(VLOOKUP(Table_socioeca8.sandag.org_abm2_spd[[#This Row],[hwycov_id]],[1]hwy_speed!$B$2:$G$1648,3,FALSE),0)</f>
        <v>49</v>
      </c>
      <c r="I668">
        <f>IFERROR(VLOOKUP(Table_socioeca8.sandag.org_abm2_spd[[#This Row],[hwycov_id]],[1]hwy_speed!$B$2:$G$1648,4,FALSE),0)</f>
        <v>49</v>
      </c>
      <c r="J668">
        <f>IFERROR(VLOOKUP(Table_socioeca8.sandag.org_abm2_spd[[#This Row],[hwycov_id]],[1]hwy_speed!$B$2:$G$1648,5,FALSE),0)</f>
        <v>34</v>
      </c>
      <c r="K668">
        <f>IFERROR(VLOOKUP(Table_socioeca8.sandag.org_abm2_spd[[#This Row],[hwycov_id]],[1]hwy_speed!$B$2:$G$1648,6,FALSE),0)</f>
        <v>58</v>
      </c>
    </row>
    <row r="669" spans="5:11" x14ac:dyDescent="0.25">
      <c r="E669">
        <f t="shared" si="10"/>
        <v>376</v>
      </c>
      <c r="F669">
        <v>13870</v>
      </c>
      <c r="G669">
        <f>IFERROR(VLOOKUP(Table_socioeca8.sandag.org_abm2_spd[[#This Row],[hwycov_id]],[1]hwy_speed!$B$2:$G$1648,2,FALSE),0)</f>
        <v>58</v>
      </c>
      <c r="H669">
        <f>IFERROR(VLOOKUP(Table_socioeca8.sandag.org_abm2_spd[[#This Row],[hwycov_id]],[1]hwy_speed!$B$2:$G$1648,3,FALSE),0)</f>
        <v>55</v>
      </c>
      <c r="I669">
        <f>IFERROR(VLOOKUP(Table_socioeca8.sandag.org_abm2_spd[[#This Row],[hwycov_id]],[1]hwy_speed!$B$2:$G$1648,4,FALSE),0)</f>
        <v>55</v>
      </c>
      <c r="J669">
        <f>IFERROR(VLOOKUP(Table_socioeca8.sandag.org_abm2_spd[[#This Row],[hwycov_id]],[1]hwy_speed!$B$2:$G$1648,5,FALSE),0)</f>
        <v>45</v>
      </c>
      <c r="K669">
        <f>IFERROR(VLOOKUP(Table_socioeca8.sandag.org_abm2_spd[[#This Row],[hwycov_id]],[1]hwy_speed!$B$2:$G$1648,6,FALSE),0)</f>
        <v>58</v>
      </c>
    </row>
    <row r="670" spans="5:11" x14ac:dyDescent="0.25">
      <c r="E670">
        <f t="shared" si="10"/>
        <v>376</v>
      </c>
      <c r="F670">
        <v>13974</v>
      </c>
      <c r="G670">
        <f>IFERROR(VLOOKUP(Table_socioeca8.sandag.org_abm2_spd[[#This Row],[hwycov_id]],[1]hwy_speed!$B$2:$G$1648,2,FALSE),0)</f>
        <v>57</v>
      </c>
      <c r="H670">
        <f>IFERROR(VLOOKUP(Table_socioeca8.sandag.org_abm2_spd[[#This Row],[hwycov_id]],[1]hwy_speed!$B$2:$G$1648,3,FALSE),0)</f>
        <v>56</v>
      </c>
      <c r="I670">
        <f>IFERROR(VLOOKUP(Table_socioeca8.sandag.org_abm2_spd[[#This Row],[hwycov_id]],[1]hwy_speed!$B$2:$G$1648,4,FALSE),0)</f>
        <v>57</v>
      </c>
      <c r="J670">
        <f>IFERROR(VLOOKUP(Table_socioeca8.sandag.org_abm2_spd[[#This Row],[hwycov_id]],[1]hwy_speed!$B$2:$G$1648,5,FALSE),0)</f>
        <v>57</v>
      </c>
      <c r="K670">
        <f>IFERROR(VLOOKUP(Table_socioeca8.sandag.org_abm2_spd[[#This Row],[hwycov_id]],[1]hwy_speed!$B$2:$G$1648,6,FALSE),0)</f>
        <v>57</v>
      </c>
    </row>
    <row r="671" spans="5:11" x14ac:dyDescent="0.25">
      <c r="E671">
        <f t="shared" si="10"/>
        <v>376</v>
      </c>
      <c r="F671">
        <v>13975</v>
      </c>
      <c r="G671">
        <f>IFERROR(VLOOKUP(Table_socioeca8.sandag.org_abm2_spd[[#This Row],[hwycov_id]],[1]hwy_speed!$B$2:$G$1648,2,FALSE),0)</f>
        <v>57</v>
      </c>
      <c r="H671">
        <f>IFERROR(VLOOKUP(Table_socioeca8.sandag.org_abm2_spd[[#This Row],[hwycov_id]],[1]hwy_speed!$B$2:$G$1648,3,FALSE),0)</f>
        <v>57</v>
      </c>
      <c r="I671">
        <f>IFERROR(VLOOKUP(Table_socioeca8.sandag.org_abm2_spd[[#This Row],[hwycov_id]],[1]hwy_speed!$B$2:$G$1648,4,FALSE),0)</f>
        <v>57</v>
      </c>
      <c r="J671">
        <f>IFERROR(VLOOKUP(Table_socioeca8.sandag.org_abm2_spd[[#This Row],[hwycov_id]],[1]hwy_speed!$B$2:$G$1648,5,FALSE),0)</f>
        <v>57</v>
      </c>
      <c r="K671">
        <f>IFERROR(VLOOKUP(Table_socioeca8.sandag.org_abm2_spd[[#This Row],[hwycov_id]],[1]hwy_speed!$B$2:$G$1648,6,FALSE),0)</f>
        <v>57</v>
      </c>
    </row>
    <row r="672" spans="5:11" x14ac:dyDescent="0.25">
      <c r="E672">
        <f t="shared" si="10"/>
        <v>376</v>
      </c>
      <c r="F672">
        <v>13991</v>
      </c>
      <c r="G672">
        <f>IFERROR(VLOOKUP(Table_socioeca8.sandag.org_abm2_spd[[#This Row],[hwycov_id]],[1]hwy_speed!$B$2:$G$1648,2,FALSE),0)</f>
        <v>57</v>
      </c>
      <c r="H672">
        <f>IFERROR(VLOOKUP(Table_socioeca8.sandag.org_abm2_spd[[#This Row],[hwycov_id]],[1]hwy_speed!$B$2:$G$1648,3,FALSE),0)</f>
        <v>57</v>
      </c>
      <c r="I672">
        <f>IFERROR(VLOOKUP(Table_socioeca8.sandag.org_abm2_spd[[#This Row],[hwycov_id]],[1]hwy_speed!$B$2:$G$1648,4,FALSE),0)</f>
        <v>57</v>
      </c>
      <c r="J672">
        <f>IFERROR(VLOOKUP(Table_socioeca8.sandag.org_abm2_spd[[#This Row],[hwycov_id]],[1]hwy_speed!$B$2:$G$1648,5,FALSE),0)</f>
        <v>57</v>
      </c>
      <c r="K672">
        <f>IFERROR(VLOOKUP(Table_socioeca8.sandag.org_abm2_spd[[#This Row],[hwycov_id]],[1]hwy_speed!$B$2:$G$1648,6,FALSE),0)</f>
        <v>57</v>
      </c>
    </row>
    <row r="673" spans="5:11" x14ac:dyDescent="0.25">
      <c r="E673">
        <f t="shared" si="10"/>
        <v>376</v>
      </c>
      <c r="F673">
        <v>13992</v>
      </c>
      <c r="G673">
        <f>IFERROR(VLOOKUP(Table_socioeca8.sandag.org_abm2_spd[[#This Row],[hwycov_id]],[1]hwy_speed!$B$2:$G$1648,2,FALSE),0)</f>
        <v>57</v>
      </c>
      <c r="H673">
        <f>IFERROR(VLOOKUP(Table_socioeca8.sandag.org_abm2_spd[[#This Row],[hwycov_id]],[1]hwy_speed!$B$2:$G$1648,3,FALSE),0)</f>
        <v>57</v>
      </c>
      <c r="I673">
        <f>IFERROR(VLOOKUP(Table_socioeca8.sandag.org_abm2_spd[[#This Row],[hwycov_id]],[1]hwy_speed!$B$2:$G$1648,4,FALSE),0)</f>
        <v>57</v>
      </c>
      <c r="J673">
        <f>IFERROR(VLOOKUP(Table_socioeca8.sandag.org_abm2_spd[[#This Row],[hwycov_id]],[1]hwy_speed!$B$2:$G$1648,5,FALSE),0)</f>
        <v>57</v>
      </c>
      <c r="K673">
        <f>IFERROR(VLOOKUP(Table_socioeca8.sandag.org_abm2_spd[[#This Row],[hwycov_id]],[1]hwy_speed!$B$2:$G$1648,6,FALSE),0)</f>
        <v>57</v>
      </c>
    </row>
    <row r="674" spans="5:11" x14ac:dyDescent="0.25">
      <c r="E674">
        <f t="shared" si="10"/>
        <v>376</v>
      </c>
      <c r="F674">
        <v>13993</v>
      </c>
      <c r="G674">
        <f>IFERROR(VLOOKUP(Table_socioeca8.sandag.org_abm2_spd[[#This Row],[hwycov_id]],[1]hwy_speed!$B$2:$G$1648,2,FALSE),0)</f>
        <v>57</v>
      </c>
      <c r="H674">
        <f>IFERROR(VLOOKUP(Table_socioeca8.sandag.org_abm2_spd[[#This Row],[hwycov_id]],[1]hwy_speed!$B$2:$G$1648,3,FALSE),0)</f>
        <v>56</v>
      </c>
      <c r="I674">
        <f>IFERROR(VLOOKUP(Table_socioeca8.sandag.org_abm2_spd[[#This Row],[hwycov_id]],[1]hwy_speed!$B$2:$G$1648,4,FALSE),0)</f>
        <v>56</v>
      </c>
      <c r="J674">
        <f>IFERROR(VLOOKUP(Table_socioeca8.sandag.org_abm2_spd[[#This Row],[hwycov_id]],[1]hwy_speed!$B$2:$G$1648,5,FALSE),0)</f>
        <v>57</v>
      </c>
      <c r="K674">
        <f>IFERROR(VLOOKUP(Table_socioeca8.sandag.org_abm2_spd[[#This Row],[hwycov_id]],[1]hwy_speed!$B$2:$G$1648,6,FALSE),0)</f>
        <v>57</v>
      </c>
    </row>
    <row r="675" spans="5:11" x14ac:dyDescent="0.25">
      <c r="E675">
        <f t="shared" si="10"/>
        <v>376</v>
      </c>
      <c r="F675">
        <v>13994</v>
      </c>
      <c r="G675">
        <f>IFERROR(VLOOKUP(Table_socioeca8.sandag.org_abm2_spd[[#This Row],[hwycov_id]],[1]hwy_speed!$B$2:$G$1648,2,FALSE),0)</f>
        <v>57</v>
      </c>
      <c r="H675">
        <f>IFERROR(VLOOKUP(Table_socioeca8.sandag.org_abm2_spd[[#This Row],[hwycov_id]],[1]hwy_speed!$B$2:$G$1648,3,FALSE),0)</f>
        <v>57</v>
      </c>
      <c r="I675">
        <f>IFERROR(VLOOKUP(Table_socioeca8.sandag.org_abm2_spd[[#This Row],[hwycov_id]],[1]hwy_speed!$B$2:$G$1648,4,FALSE),0)</f>
        <v>57</v>
      </c>
      <c r="J675">
        <f>IFERROR(VLOOKUP(Table_socioeca8.sandag.org_abm2_spd[[#This Row],[hwycov_id]],[1]hwy_speed!$B$2:$G$1648,5,FALSE),0)</f>
        <v>57</v>
      </c>
      <c r="K675">
        <f>IFERROR(VLOOKUP(Table_socioeca8.sandag.org_abm2_spd[[#This Row],[hwycov_id]],[1]hwy_speed!$B$2:$G$1648,6,FALSE),0)</f>
        <v>57</v>
      </c>
    </row>
    <row r="676" spans="5:11" x14ac:dyDescent="0.25">
      <c r="E676">
        <f t="shared" si="10"/>
        <v>376</v>
      </c>
      <c r="F676">
        <v>14022</v>
      </c>
      <c r="G676">
        <f>IFERROR(VLOOKUP(Table_socioeca8.sandag.org_abm2_spd[[#This Row],[hwycov_id]],[1]hwy_speed!$B$2:$G$1648,2,FALSE),0)</f>
        <v>57</v>
      </c>
      <c r="H676">
        <f>IFERROR(VLOOKUP(Table_socioeca8.sandag.org_abm2_spd[[#This Row],[hwycov_id]],[1]hwy_speed!$B$2:$G$1648,3,FALSE),0)</f>
        <v>57</v>
      </c>
      <c r="I676">
        <f>IFERROR(VLOOKUP(Table_socioeca8.sandag.org_abm2_spd[[#This Row],[hwycov_id]],[1]hwy_speed!$B$2:$G$1648,4,FALSE),0)</f>
        <v>57</v>
      </c>
      <c r="J676">
        <f>IFERROR(VLOOKUP(Table_socioeca8.sandag.org_abm2_spd[[#This Row],[hwycov_id]],[1]hwy_speed!$B$2:$G$1648,5,FALSE),0)</f>
        <v>57</v>
      </c>
      <c r="K676">
        <f>IFERROR(VLOOKUP(Table_socioeca8.sandag.org_abm2_spd[[#This Row],[hwycov_id]],[1]hwy_speed!$B$2:$G$1648,6,FALSE),0)</f>
        <v>57</v>
      </c>
    </row>
    <row r="677" spans="5:11" x14ac:dyDescent="0.25">
      <c r="E677">
        <f t="shared" si="10"/>
        <v>376</v>
      </c>
      <c r="F677">
        <v>14024</v>
      </c>
      <c r="G677">
        <f>IFERROR(VLOOKUP(Table_socioeca8.sandag.org_abm2_spd[[#This Row],[hwycov_id]],[1]hwy_speed!$B$2:$G$1648,2,FALSE),0)</f>
        <v>57</v>
      </c>
      <c r="H677">
        <f>IFERROR(VLOOKUP(Table_socioeca8.sandag.org_abm2_spd[[#This Row],[hwycov_id]],[1]hwy_speed!$B$2:$G$1648,3,FALSE),0)</f>
        <v>57</v>
      </c>
      <c r="I677">
        <f>IFERROR(VLOOKUP(Table_socioeca8.sandag.org_abm2_spd[[#This Row],[hwycov_id]],[1]hwy_speed!$B$2:$G$1648,4,FALSE),0)</f>
        <v>57</v>
      </c>
      <c r="J677">
        <f>IFERROR(VLOOKUP(Table_socioeca8.sandag.org_abm2_spd[[#This Row],[hwycov_id]],[1]hwy_speed!$B$2:$G$1648,5,FALSE),0)</f>
        <v>57</v>
      </c>
      <c r="K677">
        <f>IFERROR(VLOOKUP(Table_socioeca8.sandag.org_abm2_spd[[#This Row],[hwycov_id]],[1]hwy_speed!$B$2:$G$1648,6,FALSE),0)</f>
        <v>57</v>
      </c>
    </row>
    <row r="678" spans="5:11" x14ac:dyDescent="0.25">
      <c r="E678">
        <f t="shared" si="10"/>
        <v>376</v>
      </c>
      <c r="F678">
        <v>14025</v>
      </c>
      <c r="G678">
        <f>IFERROR(VLOOKUP(Table_socioeca8.sandag.org_abm2_spd[[#This Row],[hwycov_id]],[1]hwy_speed!$B$2:$G$1648,2,FALSE),0)</f>
        <v>57</v>
      </c>
      <c r="H678">
        <f>IFERROR(VLOOKUP(Table_socioeca8.sandag.org_abm2_spd[[#This Row],[hwycov_id]],[1]hwy_speed!$B$2:$G$1648,3,FALSE),0)</f>
        <v>57</v>
      </c>
      <c r="I678">
        <f>IFERROR(VLOOKUP(Table_socioeca8.sandag.org_abm2_spd[[#This Row],[hwycov_id]],[1]hwy_speed!$B$2:$G$1648,4,FALSE),0)</f>
        <v>57</v>
      </c>
      <c r="J678">
        <f>IFERROR(VLOOKUP(Table_socioeca8.sandag.org_abm2_spd[[#This Row],[hwycov_id]],[1]hwy_speed!$B$2:$G$1648,5,FALSE),0)</f>
        <v>57</v>
      </c>
      <c r="K678">
        <f>IFERROR(VLOOKUP(Table_socioeca8.sandag.org_abm2_spd[[#This Row],[hwycov_id]],[1]hwy_speed!$B$2:$G$1648,6,FALSE),0)</f>
        <v>57</v>
      </c>
    </row>
    <row r="679" spans="5:11" x14ac:dyDescent="0.25">
      <c r="E679">
        <f t="shared" si="10"/>
        <v>376</v>
      </c>
      <c r="F679">
        <v>14026</v>
      </c>
      <c r="G679">
        <f>IFERROR(VLOOKUP(Table_socioeca8.sandag.org_abm2_spd[[#This Row],[hwycov_id]],[1]hwy_speed!$B$2:$G$1648,2,FALSE),0)</f>
        <v>57</v>
      </c>
      <c r="H679">
        <f>IFERROR(VLOOKUP(Table_socioeca8.sandag.org_abm2_spd[[#This Row],[hwycov_id]],[1]hwy_speed!$B$2:$G$1648,3,FALSE),0)</f>
        <v>57</v>
      </c>
      <c r="I679">
        <f>IFERROR(VLOOKUP(Table_socioeca8.sandag.org_abm2_spd[[#This Row],[hwycov_id]],[1]hwy_speed!$B$2:$G$1648,4,FALSE),0)</f>
        <v>57</v>
      </c>
      <c r="J679">
        <f>IFERROR(VLOOKUP(Table_socioeca8.sandag.org_abm2_spd[[#This Row],[hwycov_id]],[1]hwy_speed!$B$2:$G$1648,5,FALSE),0)</f>
        <v>57</v>
      </c>
      <c r="K679">
        <f>IFERROR(VLOOKUP(Table_socioeca8.sandag.org_abm2_spd[[#This Row],[hwycov_id]],[1]hwy_speed!$B$2:$G$1648,6,FALSE),0)</f>
        <v>57</v>
      </c>
    </row>
    <row r="680" spans="5:11" x14ac:dyDescent="0.25">
      <c r="E680">
        <f t="shared" si="10"/>
        <v>376</v>
      </c>
      <c r="F680">
        <v>14142</v>
      </c>
      <c r="G680">
        <f>IFERROR(VLOOKUP(Table_socioeca8.sandag.org_abm2_spd[[#This Row],[hwycov_id]],[1]hwy_speed!$B$2:$G$1648,2,FALSE),0)</f>
        <v>58</v>
      </c>
      <c r="H680">
        <f>IFERROR(VLOOKUP(Table_socioeca8.sandag.org_abm2_spd[[#This Row],[hwycov_id]],[1]hwy_speed!$B$2:$G$1648,3,FALSE),0)</f>
        <v>41</v>
      </c>
      <c r="I680">
        <f>IFERROR(VLOOKUP(Table_socioeca8.sandag.org_abm2_spd[[#This Row],[hwycov_id]],[1]hwy_speed!$B$2:$G$1648,4,FALSE),0)</f>
        <v>57</v>
      </c>
      <c r="J680">
        <f>IFERROR(VLOOKUP(Table_socioeca8.sandag.org_abm2_spd[[#This Row],[hwycov_id]],[1]hwy_speed!$B$2:$G$1648,5,FALSE),0)</f>
        <v>57</v>
      </c>
      <c r="K680">
        <f>IFERROR(VLOOKUP(Table_socioeca8.sandag.org_abm2_spd[[#This Row],[hwycov_id]],[1]hwy_speed!$B$2:$G$1648,6,FALSE),0)</f>
        <v>58</v>
      </c>
    </row>
    <row r="681" spans="5:11" x14ac:dyDescent="0.25">
      <c r="E681">
        <f t="shared" si="10"/>
        <v>376</v>
      </c>
      <c r="F681">
        <v>14143</v>
      </c>
      <c r="G681">
        <f>IFERROR(VLOOKUP(Table_socioeca8.sandag.org_abm2_spd[[#This Row],[hwycov_id]],[1]hwy_speed!$B$2:$G$1648,2,FALSE),0)</f>
        <v>58</v>
      </c>
      <c r="H681">
        <f>IFERROR(VLOOKUP(Table_socioeca8.sandag.org_abm2_spd[[#This Row],[hwycov_id]],[1]hwy_speed!$B$2:$G$1648,3,FALSE),0)</f>
        <v>57</v>
      </c>
      <c r="I681">
        <f>IFERROR(VLOOKUP(Table_socioeca8.sandag.org_abm2_spd[[#This Row],[hwycov_id]],[1]hwy_speed!$B$2:$G$1648,4,FALSE),0)</f>
        <v>57</v>
      </c>
      <c r="J681">
        <f>IFERROR(VLOOKUP(Table_socioeca8.sandag.org_abm2_spd[[#This Row],[hwycov_id]],[1]hwy_speed!$B$2:$G$1648,5,FALSE),0)</f>
        <v>50</v>
      </c>
      <c r="K681">
        <f>IFERROR(VLOOKUP(Table_socioeca8.sandag.org_abm2_spd[[#This Row],[hwycov_id]],[1]hwy_speed!$B$2:$G$1648,6,FALSE),0)</f>
        <v>58</v>
      </c>
    </row>
    <row r="682" spans="5:11" x14ac:dyDescent="0.25">
      <c r="E682">
        <f t="shared" si="10"/>
        <v>376</v>
      </c>
      <c r="F682">
        <v>14144</v>
      </c>
      <c r="G682">
        <f>IFERROR(VLOOKUP(Table_socioeca8.sandag.org_abm2_spd[[#This Row],[hwycov_id]],[1]hwy_speed!$B$2:$G$1648,2,FALSE),0)</f>
        <v>58</v>
      </c>
      <c r="H682">
        <f>IFERROR(VLOOKUP(Table_socioeca8.sandag.org_abm2_spd[[#This Row],[hwycov_id]],[1]hwy_speed!$B$2:$G$1648,3,FALSE),0)</f>
        <v>47</v>
      </c>
      <c r="I682">
        <f>IFERROR(VLOOKUP(Table_socioeca8.sandag.org_abm2_spd[[#This Row],[hwycov_id]],[1]hwy_speed!$B$2:$G$1648,4,FALSE),0)</f>
        <v>57</v>
      </c>
      <c r="J682">
        <f>IFERROR(VLOOKUP(Table_socioeca8.sandag.org_abm2_spd[[#This Row],[hwycov_id]],[1]hwy_speed!$B$2:$G$1648,5,FALSE),0)</f>
        <v>57</v>
      </c>
      <c r="K682">
        <f>IFERROR(VLOOKUP(Table_socioeca8.sandag.org_abm2_spd[[#This Row],[hwycov_id]],[1]hwy_speed!$B$2:$G$1648,6,FALSE),0)</f>
        <v>58</v>
      </c>
    </row>
    <row r="683" spans="5:11" x14ac:dyDescent="0.25">
      <c r="E683">
        <f t="shared" si="10"/>
        <v>376</v>
      </c>
      <c r="F683">
        <v>14151</v>
      </c>
      <c r="G683">
        <f>IFERROR(VLOOKUP(Table_socioeca8.sandag.org_abm2_spd[[#This Row],[hwycov_id]],[1]hwy_speed!$B$2:$G$1648,2,FALSE),0)</f>
        <v>58</v>
      </c>
      <c r="H683">
        <f>IFERROR(VLOOKUP(Table_socioeca8.sandag.org_abm2_spd[[#This Row],[hwycov_id]],[1]hwy_speed!$B$2:$G$1648,3,FALSE),0)</f>
        <v>58</v>
      </c>
      <c r="I683">
        <f>IFERROR(VLOOKUP(Table_socioeca8.sandag.org_abm2_spd[[#This Row],[hwycov_id]],[1]hwy_speed!$B$2:$G$1648,4,FALSE),0)</f>
        <v>58</v>
      </c>
      <c r="J683">
        <f>IFERROR(VLOOKUP(Table_socioeca8.sandag.org_abm2_spd[[#This Row],[hwycov_id]],[1]hwy_speed!$B$2:$G$1648,5,FALSE),0)</f>
        <v>55</v>
      </c>
      <c r="K683">
        <f>IFERROR(VLOOKUP(Table_socioeca8.sandag.org_abm2_spd[[#This Row],[hwycov_id]],[1]hwy_speed!$B$2:$G$1648,6,FALSE),0)</f>
        <v>58</v>
      </c>
    </row>
    <row r="684" spans="5:11" x14ac:dyDescent="0.25">
      <c r="E684">
        <f t="shared" si="10"/>
        <v>376</v>
      </c>
      <c r="F684">
        <v>14153</v>
      </c>
      <c r="G684">
        <f>IFERROR(VLOOKUP(Table_socioeca8.sandag.org_abm2_spd[[#This Row],[hwycov_id]],[1]hwy_speed!$B$2:$G$1648,2,FALSE),0)</f>
        <v>58</v>
      </c>
      <c r="H684">
        <f>IFERROR(VLOOKUP(Table_socioeca8.sandag.org_abm2_spd[[#This Row],[hwycov_id]],[1]hwy_speed!$B$2:$G$1648,3,FALSE),0)</f>
        <v>57</v>
      </c>
      <c r="I684">
        <f>IFERROR(VLOOKUP(Table_socioeca8.sandag.org_abm2_spd[[#This Row],[hwycov_id]],[1]hwy_speed!$B$2:$G$1648,4,FALSE),0)</f>
        <v>57</v>
      </c>
      <c r="J684">
        <f>IFERROR(VLOOKUP(Table_socioeca8.sandag.org_abm2_spd[[#This Row],[hwycov_id]],[1]hwy_speed!$B$2:$G$1648,5,FALSE),0)</f>
        <v>54</v>
      </c>
      <c r="K684">
        <f>IFERROR(VLOOKUP(Table_socioeca8.sandag.org_abm2_spd[[#This Row],[hwycov_id]],[1]hwy_speed!$B$2:$G$1648,6,FALSE),0)</f>
        <v>58</v>
      </c>
    </row>
    <row r="685" spans="5:11" x14ac:dyDescent="0.25">
      <c r="E685">
        <f t="shared" si="10"/>
        <v>376</v>
      </c>
      <c r="F685">
        <v>14154</v>
      </c>
      <c r="G685">
        <f>IFERROR(VLOOKUP(Table_socioeca8.sandag.org_abm2_spd[[#This Row],[hwycov_id]],[1]hwy_speed!$B$2:$G$1648,2,FALSE),0)</f>
        <v>57</v>
      </c>
      <c r="H685">
        <f>IFERROR(VLOOKUP(Table_socioeca8.sandag.org_abm2_spd[[#This Row],[hwycov_id]],[1]hwy_speed!$B$2:$G$1648,3,FALSE),0)</f>
        <v>46</v>
      </c>
      <c r="I685">
        <f>IFERROR(VLOOKUP(Table_socioeca8.sandag.org_abm2_spd[[#This Row],[hwycov_id]],[1]hwy_speed!$B$2:$G$1648,4,FALSE),0)</f>
        <v>57</v>
      </c>
      <c r="J685">
        <f>IFERROR(VLOOKUP(Table_socioeca8.sandag.org_abm2_spd[[#This Row],[hwycov_id]],[1]hwy_speed!$B$2:$G$1648,5,FALSE),0)</f>
        <v>57</v>
      </c>
      <c r="K685">
        <f>IFERROR(VLOOKUP(Table_socioeca8.sandag.org_abm2_spd[[#This Row],[hwycov_id]],[1]hwy_speed!$B$2:$G$1648,6,FALSE),0)</f>
        <v>57</v>
      </c>
    </row>
    <row r="686" spans="5:11" x14ac:dyDescent="0.25">
      <c r="E686">
        <f t="shared" si="10"/>
        <v>376</v>
      </c>
      <c r="F686">
        <v>14155</v>
      </c>
      <c r="G686">
        <f>IFERROR(VLOOKUP(Table_socioeca8.sandag.org_abm2_spd[[#This Row],[hwycov_id]],[1]hwy_speed!$B$2:$G$1648,2,FALSE),0)</f>
        <v>57</v>
      </c>
      <c r="H686">
        <f>IFERROR(VLOOKUP(Table_socioeca8.sandag.org_abm2_spd[[#This Row],[hwycov_id]],[1]hwy_speed!$B$2:$G$1648,3,FALSE),0)</f>
        <v>52</v>
      </c>
      <c r="I686">
        <f>IFERROR(VLOOKUP(Table_socioeca8.sandag.org_abm2_spd[[#This Row],[hwycov_id]],[1]hwy_speed!$B$2:$G$1648,4,FALSE),0)</f>
        <v>57</v>
      </c>
      <c r="J686">
        <f>IFERROR(VLOOKUP(Table_socioeca8.sandag.org_abm2_spd[[#This Row],[hwycov_id]],[1]hwy_speed!$B$2:$G$1648,5,FALSE),0)</f>
        <v>57</v>
      </c>
      <c r="K686">
        <f>IFERROR(VLOOKUP(Table_socioeca8.sandag.org_abm2_spd[[#This Row],[hwycov_id]],[1]hwy_speed!$B$2:$G$1648,6,FALSE),0)</f>
        <v>57</v>
      </c>
    </row>
    <row r="687" spans="5:11" x14ac:dyDescent="0.25">
      <c r="E687">
        <f t="shared" si="10"/>
        <v>376</v>
      </c>
      <c r="F687">
        <v>14176</v>
      </c>
      <c r="G687">
        <f>IFERROR(VLOOKUP(Table_socioeca8.sandag.org_abm2_spd[[#This Row],[hwycov_id]],[1]hwy_speed!$B$2:$G$1648,2,FALSE),0)</f>
        <v>57</v>
      </c>
      <c r="H687">
        <f>IFERROR(VLOOKUP(Table_socioeca8.sandag.org_abm2_spd[[#This Row],[hwycov_id]],[1]hwy_speed!$B$2:$G$1648,3,FALSE),0)</f>
        <v>54</v>
      </c>
      <c r="I687">
        <f>IFERROR(VLOOKUP(Table_socioeca8.sandag.org_abm2_spd[[#This Row],[hwycov_id]],[1]hwy_speed!$B$2:$G$1648,4,FALSE),0)</f>
        <v>57</v>
      </c>
      <c r="J687">
        <f>IFERROR(VLOOKUP(Table_socioeca8.sandag.org_abm2_spd[[#This Row],[hwycov_id]],[1]hwy_speed!$B$2:$G$1648,5,FALSE),0)</f>
        <v>57</v>
      </c>
      <c r="K687">
        <f>IFERROR(VLOOKUP(Table_socioeca8.sandag.org_abm2_spd[[#This Row],[hwycov_id]],[1]hwy_speed!$B$2:$G$1648,6,FALSE),0)</f>
        <v>57</v>
      </c>
    </row>
    <row r="688" spans="5:11" x14ac:dyDescent="0.25">
      <c r="E688">
        <f t="shared" si="10"/>
        <v>376</v>
      </c>
      <c r="F688">
        <v>14192</v>
      </c>
      <c r="G688">
        <f>IFERROR(VLOOKUP(Table_socioeca8.sandag.org_abm2_spd[[#This Row],[hwycov_id]],[1]hwy_speed!$B$2:$G$1648,2,FALSE),0)</f>
        <v>57</v>
      </c>
      <c r="H688">
        <f>IFERROR(VLOOKUP(Table_socioeca8.sandag.org_abm2_spd[[#This Row],[hwycov_id]],[1]hwy_speed!$B$2:$G$1648,3,FALSE),0)</f>
        <v>57</v>
      </c>
      <c r="I688">
        <f>IFERROR(VLOOKUP(Table_socioeca8.sandag.org_abm2_spd[[#This Row],[hwycov_id]],[1]hwy_speed!$B$2:$G$1648,4,FALSE),0)</f>
        <v>57</v>
      </c>
      <c r="J688">
        <f>IFERROR(VLOOKUP(Table_socioeca8.sandag.org_abm2_spd[[#This Row],[hwycov_id]],[1]hwy_speed!$B$2:$G$1648,5,FALSE),0)</f>
        <v>57</v>
      </c>
      <c r="K688">
        <f>IFERROR(VLOOKUP(Table_socioeca8.sandag.org_abm2_spd[[#This Row],[hwycov_id]],[1]hwy_speed!$B$2:$G$1648,6,FALSE),0)</f>
        <v>57</v>
      </c>
    </row>
    <row r="689" spans="5:11" x14ac:dyDescent="0.25">
      <c r="E689">
        <f t="shared" si="10"/>
        <v>376</v>
      </c>
      <c r="F689">
        <v>14193</v>
      </c>
      <c r="G689">
        <f>IFERROR(VLOOKUP(Table_socioeca8.sandag.org_abm2_spd[[#This Row],[hwycov_id]],[1]hwy_speed!$B$2:$G$1648,2,FALSE),0)</f>
        <v>58</v>
      </c>
      <c r="H689">
        <f>IFERROR(VLOOKUP(Table_socioeca8.sandag.org_abm2_spd[[#This Row],[hwycov_id]],[1]hwy_speed!$B$2:$G$1648,3,FALSE),0)</f>
        <v>58</v>
      </c>
      <c r="I689">
        <f>IFERROR(VLOOKUP(Table_socioeca8.sandag.org_abm2_spd[[#This Row],[hwycov_id]],[1]hwy_speed!$B$2:$G$1648,4,FALSE),0)</f>
        <v>58</v>
      </c>
      <c r="J689">
        <f>IFERROR(VLOOKUP(Table_socioeca8.sandag.org_abm2_spd[[#This Row],[hwycov_id]],[1]hwy_speed!$B$2:$G$1648,5,FALSE),0)</f>
        <v>55</v>
      </c>
      <c r="K689">
        <f>IFERROR(VLOOKUP(Table_socioeca8.sandag.org_abm2_spd[[#This Row],[hwycov_id]],[1]hwy_speed!$B$2:$G$1648,6,FALSE),0)</f>
        <v>58</v>
      </c>
    </row>
    <row r="690" spans="5:11" x14ac:dyDescent="0.25">
      <c r="E690">
        <f t="shared" si="10"/>
        <v>376</v>
      </c>
      <c r="F690">
        <v>14194</v>
      </c>
      <c r="G690">
        <f>IFERROR(VLOOKUP(Table_socioeca8.sandag.org_abm2_spd[[#This Row],[hwycov_id]],[1]hwy_speed!$B$2:$G$1648,2,FALSE),0)</f>
        <v>58</v>
      </c>
      <c r="H690">
        <f>IFERROR(VLOOKUP(Table_socioeca8.sandag.org_abm2_spd[[#This Row],[hwycov_id]],[1]hwy_speed!$B$2:$G$1648,3,FALSE),0)</f>
        <v>58</v>
      </c>
      <c r="I690">
        <f>IFERROR(VLOOKUP(Table_socioeca8.sandag.org_abm2_spd[[#This Row],[hwycov_id]],[1]hwy_speed!$B$2:$G$1648,4,FALSE),0)</f>
        <v>58</v>
      </c>
      <c r="J690">
        <f>IFERROR(VLOOKUP(Table_socioeca8.sandag.org_abm2_spd[[#This Row],[hwycov_id]],[1]hwy_speed!$B$2:$G$1648,5,FALSE),0)</f>
        <v>58</v>
      </c>
      <c r="K690">
        <f>IFERROR(VLOOKUP(Table_socioeca8.sandag.org_abm2_spd[[#This Row],[hwycov_id]],[1]hwy_speed!$B$2:$G$1648,6,FALSE),0)</f>
        <v>58</v>
      </c>
    </row>
    <row r="691" spans="5:11" x14ac:dyDescent="0.25">
      <c r="E691">
        <f t="shared" si="10"/>
        <v>376</v>
      </c>
      <c r="F691">
        <v>14199</v>
      </c>
      <c r="G691">
        <f>IFERROR(VLOOKUP(Table_socioeca8.sandag.org_abm2_spd[[#This Row],[hwycov_id]],[1]hwy_speed!$B$2:$G$1648,2,FALSE),0)</f>
        <v>58</v>
      </c>
      <c r="H691">
        <f>IFERROR(VLOOKUP(Table_socioeca8.sandag.org_abm2_spd[[#This Row],[hwycov_id]],[1]hwy_speed!$B$2:$G$1648,3,FALSE),0)</f>
        <v>58</v>
      </c>
      <c r="I691">
        <f>IFERROR(VLOOKUP(Table_socioeca8.sandag.org_abm2_spd[[#This Row],[hwycov_id]],[1]hwy_speed!$B$2:$G$1648,4,FALSE),0)</f>
        <v>58</v>
      </c>
      <c r="J691">
        <f>IFERROR(VLOOKUP(Table_socioeca8.sandag.org_abm2_spd[[#This Row],[hwycov_id]],[1]hwy_speed!$B$2:$G$1648,5,FALSE),0)</f>
        <v>58</v>
      </c>
      <c r="K691">
        <f>IFERROR(VLOOKUP(Table_socioeca8.sandag.org_abm2_spd[[#This Row],[hwycov_id]],[1]hwy_speed!$B$2:$G$1648,6,FALSE),0)</f>
        <v>58</v>
      </c>
    </row>
    <row r="692" spans="5:11" x14ac:dyDescent="0.25">
      <c r="E692">
        <f t="shared" si="10"/>
        <v>376</v>
      </c>
      <c r="F692">
        <v>14202</v>
      </c>
      <c r="G692">
        <f>IFERROR(VLOOKUP(Table_socioeca8.sandag.org_abm2_spd[[#This Row],[hwycov_id]],[1]hwy_speed!$B$2:$G$1648,2,FALSE),0)</f>
        <v>58</v>
      </c>
      <c r="H692">
        <f>IFERROR(VLOOKUP(Table_socioeca8.sandag.org_abm2_spd[[#This Row],[hwycov_id]],[1]hwy_speed!$B$2:$G$1648,3,FALSE),0)</f>
        <v>58</v>
      </c>
      <c r="I692">
        <f>IFERROR(VLOOKUP(Table_socioeca8.sandag.org_abm2_spd[[#This Row],[hwycov_id]],[1]hwy_speed!$B$2:$G$1648,4,FALSE),0)</f>
        <v>58</v>
      </c>
      <c r="J692">
        <f>IFERROR(VLOOKUP(Table_socioeca8.sandag.org_abm2_spd[[#This Row],[hwycov_id]],[1]hwy_speed!$B$2:$G$1648,5,FALSE),0)</f>
        <v>58</v>
      </c>
      <c r="K692">
        <f>IFERROR(VLOOKUP(Table_socioeca8.sandag.org_abm2_spd[[#This Row],[hwycov_id]],[1]hwy_speed!$B$2:$G$1648,6,FALSE),0)</f>
        <v>58</v>
      </c>
    </row>
    <row r="693" spans="5:11" x14ac:dyDescent="0.25">
      <c r="E693">
        <f t="shared" si="10"/>
        <v>376</v>
      </c>
      <c r="F693">
        <v>14203</v>
      </c>
      <c r="G693">
        <f>IFERROR(VLOOKUP(Table_socioeca8.sandag.org_abm2_spd[[#This Row],[hwycov_id]],[1]hwy_speed!$B$2:$G$1648,2,FALSE),0)</f>
        <v>58</v>
      </c>
      <c r="H693">
        <f>IFERROR(VLOOKUP(Table_socioeca8.sandag.org_abm2_spd[[#This Row],[hwycov_id]],[1]hwy_speed!$B$2:$G$1648,3,FALSE),0)</f>
        <v>58</v>
      </c>
      <c r="I693">
        <f>IFERROR(VLOOKUP(Table_socioeca8.sandag.org_abm2_spd[[#This Row],[hwycov_id]],[1]hwy_speed!$B$2:$G$1648,4,FALSE),0)</f>
        <v>58</v>
      </c>
      <c r="J693">
        <f>IFERROR(VLOOKUP(Table_socioeca8.sandag.org_abm2_spd[[#This Row],[hwycov_id]],[1]hwy_speed!$B$2:$G$1648,5,FALSE),0)</f>
        <v>58</v>
      </c>
      <c r="K693">
        <f>IFERROR(VLOOKUP(Table_socioeca8.sandag.org_abm2_spd[[#This Row],[hwycov_id]],[1]hwy_speed!$B$2:$G$1648,6,FALSE),0)</f>
        <v>58</v>
      </c>
    </row>
    <row r="694" spans="5:11" x14ac:dyDescent="0.25">
      <c r="E694">
        <f t="shared" si="10"/>
        <v>376</v>
      </c>
      <c r="F694">
        <v>14205</v>
      </c>
      <c r="G694">
        <f>IFERROR(VLOOKUP(Table_socioeca8.sandag.org_abm2_spd[[#This Row],[hwycov_id]],[1]hwy_speed!$B$2:$G$1648,2,FALSE),0)</f>
        <v>58</v>
      </c>
      <c r="H694">
        <f>IFERROR(VLOOKUP(Table_socioeca8.sandag.org_abm2_spd[[#This Row],[hwycov_id]],[1]hwy_speed!$B$2:$G$1648,3,FALSE),0)</f>
        <v>58</v>
      </c>
      <c r="I694">
        <f>IFERROR(VLOOKUP(Table_socioeca8.sandag.org_abm2_spd[[#This Row],[hwycov_id]],[1]hwy_speed!$B$2:$G$1648,4,FALSE),0)</f>
        <v>58</v>
      </c>
      <c r="J694">
        <f>IFERROR(VLOOKUP(Table_socioeca8.sandag.org_abm2_spd[[#This Row],[hwycov_id]],[1]hwy_speed!$B$2:$G$1648,5,FALSE),0)</f>
        <v>58</v>
      </c>
      <c r="K694">
        <f>IFERROR(VLOOKUP(Table_socioeca8.sandag.org_abm2_spd[[#This Row],[hwycov_id]],[1]hwy_speed!$B$2:$G$1648,6,FALSE),0)</f>
        <v>58</v>
      </c>
    </row>
    <row r="695" spans="5:11" x14ac:dyDescent="0.25">
      <c r="E695">
        <f t="shared" si="10"/>
        <v>376</v>
      </c>
      <c r="F695">
        <v>14211</v>
      </c>
      <c r="G695">
        <f>IFERROR(VLOOKUP(Table_socioeca8.sandag.org_abm2_spd[[#This Row],[hwycov_id]],[1]hwy_speed!$B$2:$G$1648,2,FALSE),0)</f>
        <v>58</v>
      </c>
      <c r="H695">
        <f>IFERROR(VLOOKUP(Table_socioeca8.sandag.org_abm2_spd[[#This Row],[hwycov_id]],[1]hwy_speed!$B$2:$G$1648,3,FALSE),0)</f>
        <v>58</v>
      </c>
      <c r="I695">
        <f>IFERROR(VLOOKUP(Table_socioeca8.sandag.org_abm2_spd[[#This Row],[hwycov_id]],[1]hwy_speed!$B$2:$G$1648,4,FALSE),0)</f>
        <v>58</v>
      </c>
      <c r="J695">
        <f>IFERROR(VLOOKUP(Table_socioeca8.sandag.org_abm2_spd[[#This Row],[hwycov_id]],[1]hwy_speed!$B$2:$G$1648,5,FALSE),0)</f>
        <v>58</v>
      </c>
      <c r="K695">
        <f>IFERROR(VLOOKUP(Table_socioeca8.sandag.org_abm2_spd[[#This Row],[hwycov_id]],[1]hwy_speed!$B$2:$G$1648,6,FALSE),0)</f>
        <v>58</v>
      </c>
    </row>
    <row r="696" spans="5:11" x14ac:dyDescent="0.25">
      <c r="E696">
        <f t="shared" si="10"/>
        <v>376</v>
      </c>
      <c r="F696">
        <v>14213</v>
      </c>
      <c r="G696">
        <f>IFERROR(VLOOKUP(Table_socioeca8.sandag.org_abm2_spd[[#This Row],[hwycov_id]],[1]hwy_speed!$B$2:$G$1648,2,FALSE),0)</f>
        <v>58</v>
      </c>
      <c r="H696">
        <f>IFERROR(VLOOKUP(Table_socioeca8.sandag.org_abm2_spd[[#This Row],[hwycov_id]],[1]hwy_speed!$B$2:$G$1648,3,FALSE),0)</f>
        <v>58</v>
      </c>
      <c r="I696">
        <f>IFERROR(VLOOKUP(Table_socioeca8.sandag.org_abm2_spd[[#This Row],[hwycov_id]],[1]hwy_speed!$B$2:$G$1648,4,FALSE),0)</f>
        <v>58</v>
      </c>
      <c r="J696">
        <f>IFERROR(VLOOKUP(Table_socioeca8.sandag.org_abm2_spd[[#This Row],[hwycov_id]],[1]hwy_speed!$B$2:$G$1648,5,FALSE),0)</f>
        <v>55</v>
      </c>
      <c r="K696">
        <f>IFERROR(VLOOKUP(Table_socioeca8.sandag.org_abm2_spd[[#This Row],[hwycov_id]],[1]hwy_speed!$B$2:$G$1648,6,FALSE),0)</f>
        <v>58</v>
      </c>
    </row>
    <row r="697" spans="5:11" x14ac:dyDescent="0.25">
      <c r="E697">
        <f t="shared" si="10"/>
        <v>376</v>
      </c>
      <c r="F697">
        <v>14232</v>
      </c>
      <c r="G697">
        <f>IFERROR(VLOOKUP(Table_socioeca8.sandag.org_abm2_spd[[#This Row],[hwycov_id]],[1]hwy_speed!$B$2:$G$1648,2,FALSE),0)</f>
        <v>31</v>
      </c>
      <c r="H697">
        <f>IFERROR(VLOOKUP(Table_socioeca8.sandag.org_abm2_spd[[#This Row],[hwycov_id]],[1]hwy_speed!$B$2:$G$1648,3,FALSE),0)</f>
        <v>31</v>
      </c>
      <c r="I697">
        <f>IFERROR(VLOOKUP(Table_socioeca8.sandag.org_abm2_spd[[#This Row],[hwycov_id]],[1]hwy_speed!$B$2:$G$1648,4,FALSE),0)</f>
        <v>31</v>
      </c>
      <c r="J697">
        <f>IFERROR(VLOOKUP(Table_socioeca8.sandag.org_abm2_spd[[#This Row],[hwycov_id]],[1]hwy_speed!$B$2:$G$1648,5,FALSE),0)</f>
        <v>30</v>
      </c>
      <c r="K697">
        <f>IFERROR(VLOOKUP(Table_socioeca8.sandag.org_abm2_spd[[#This Row],[hwycov_id]],[1]hwy_speed!$B$2:$G$1648,6,FALSE),0)</f>
        <v>31</v>
      </c>
    </row>
    <row r="698" spans="5:11" x14ac:dyDescent="0.25">
      <c r="E698">
        <f t="shared" si="10"/>
        <v>376</v>
      </c>
      <c r="F698">
        <v>14246</v>
      </c>
      <c r="G698">
        <f>IFERROR(VLOOKUP(Table_socioeca8.sandag.org_abm2_spd[[#This Row],[hwycov_id]],[1]hwy_speed!$B$2:$G$1648,2,FALSE),0)</f>
        <v>57</v>
      </c>
      <c r="H698">
        <f>IFERROR(VLOOKUP(Table_socioeca8.sandag.org_abm2_spd[[#This Row],[hwycov_id]],[1]hwy_speed!$B$2:$G$1648,3,FALSE),0)</f>
        <v>38</v>
      </c>
      <c r="I698">
        <f>IFERROR(VLOOKUP(Table_socioeca8.sandag.org_abm2_spd[[#This Row],[hwycov_id]],[1]hwy_speed!$B$2:$G$1648,4,FALSE),0)</f>
        <v>54</v>
      </c>
      <c r="J698">
        <f>IFERROR(VLOOKUP(Table_socioeca8.sandag.org_abm2_spd[[#This Row],[hwycov_id]],[1]hwy_speed!$B$2:$G$1648,5,FALSE),0)</f>
        <v>54</v>
      </c>
      <c r="K698">
        <f>IFERROR(VLOOKUP(Table_socioeca8.sandag.org_abm2_spd[[#This Row],[hwycov_id]],[1]hwy_speed!$B$2:$G$1648,6,FALSE),0)</f>
        <v>58</v>
      </c>
    </row>
    <row r="699" spans="5:11" x14ac:dyDescent="0.25">
      <c r="E699">
        <f t="shared" si="10"/>
        <v>376</v>
      </c>
      <c r="F699">
        <v>14247</v>
      </c>
      <c r="G699">
        <f>IFERROR(VLOOKUP(Table_socioeca8.sandag.org_abm2_spd[[#This Row],[hwycov_id]],[1]hwy_speed!$B$2:$G$1648,2,FALSE),0)</f>
        <v>56</v>
      </c>
      <c r="H699">
        <f>IFERROR(VLOOKUP(Table_socioeca8.sandag.org_abm2_spd[[#This Row],[hwycov_id]],[1]hwy_speed!$B$2:$G$1648,3,FALSE),0)</f>
        <v>25</v>
      </c>
      <c r="I699">
        <f>IFERROR(VLOOKUP(Table_socioeca8.sandag.org_abm2_spd[[#This Row],[hwycov_id]],[1]hwy_speed!$B$2:$G$1648,4,FALSE),0)</f>
        <v>49</v>
      </c>
      <c r="J699">
        <f>IFERROR(VLOOKUP(Table_socioeca8.sandag.org_abm2_spd[[#This Row],[hwycov_id]],[1]hwy_speed!$B$2:$G$1648,5,FALSE),0)</f>
        <v>50</v>
      </c>
      <c r="K699">
        <f>IFERROR(VLOOKUP(Table_socioeca8.sandag.org_abm2_spd[[#This Row],[hwycov_id]],[1]hwy_speed!$B$2:$G$1648,6,FALSE),0)</f>
        <v>58</v>
      </c>
    </row>
    <row r="700" spans="5:11" x14ac:dyDescent="0.25">
      <c r="E700">
        <f t="shared" si="10"/>
        <v>376</v>
      </c>
      <c r="F700">
        <v>14248</v>
      </c>
      <c r="G700">
        <f>IFERROR(VLOOKUP(Table_socioeca8.sandag.org_abm2_spd[[#This Row],[hwycov_id]],[1]hwy_speed!$B$2:$G$1648,2,FALSE),0)</f>
        <v>57</v>
      </c>
      <c r="H700">
        <f>IFERROR(VLOOKUP(Table_socioeca8.sandag.org_abm2_spd[[#This Row],[hwycov_id]],[1]hwy_speed!$B$2:$G$1648,3,FALSE),0)</f>
        <v>56</v>
      </c>
      <c r="I700">
        <f>IFERROR(VLOOKUP(Table_socioeca8.sandag.org_abm2_spd[[#This Row],[hwycov_id]],[1]hwy_speed!$B$2:$G$1648,4,FALSE),0)</f>
        <v>56</v>
      </c>
      <c r="J700">
        <f>IFERROR(VLOOKUP(Table_socioeca8.sandag.org_abm2_spd[[#This Row],[hwycov_id]],[1]hwy_speed!$B$2:$G$1648,5,FALSE),0)</f>
        <v>47</v>
      </c>
      <c r="K700">
        <f>IFERROR(VLOOKUP(Table_socioeca8.sandag.org_abm2_spd[[#This Row],[hwycov_id]],[1]hwy_speed!$B$2:$G$1648,6,FALSE),0)</f>
        <v>57</v>
      </c>
    </row>
    <row r="701" spans="5:11" x14ac:dyDescent="0.25">
      <c r="E701">
        <f t="shared" si="10"/>
        <v>376</v>
      </c>
      <c r="F701">
        <v>14252</v>
      </c>
      <c r="G701">
        <f>IFERROR(VLOOKUP(Table_socioeca8.sandag.org_abm2_spd[[#This Row],[hwycov_id]],[1]hwy_speed!$B$2:$G$1648,2,FALSE),0)</f>
        <v>55</v>
      </c>
      <c r="H701">
        <f>IFERROR(VLOOKUP(Table_socioeca8.sandag.org_abm2_spd[[#This Row],[hwycov_id]],[1]hwy_speed!$B$2:$G$1648,3,FALSE),0)</f>
        <v>53</v>
      </c>
      <c r="I701">
        <f>IFERROR(VLOOKUP(Table_socioeca8.sandag.org_abm2_spd[[#This Row],[hwycov_id]],[1]hwy_speed!$B$2:$G$1648,4,FALSE),0)</f>
        <v>53</v>
      </c>
      <c r="J701">
        <f>IFERROR(VLOOKUP(Table_socioeca8.sandag.org_abm2_spd[[#This Row],[hwycov_id]],[1]hwy_speed!$B$2:$G$1648,5,FALSE),0)</f>
        <v>44</v>
      </c>
      <c r="K701">
        <f>IFERROR(VLOOKUP(Table_socioeca8.sandag.org_abm2_spd[[#This Row],[hwycov_id]],[1]hwy_speed!$B$2:$G$1648,6,FALSE),0)</f>
        <v>55</v>
      </c>
    </row>
    <row r="702" spans="5:11" x14ac:dyDescent="0.25">
      <c r="E702">
        <f t="shared" si="10"/>
        <v>376</v>
      </c>
      <c r="F702">
        <v>14255</v>
      </c>
      <c r="G702">
        <f>IFERROR(VLOOKUP(Table_socioeca8.sandag.org_abm2_spd[[#This Row],[hwycov_id]],[1]hwy_speed!$B$2:$G$1648,2,FALSE),0)</f>
        <v>57</v>
      </c>
      <c r="H702">
        <f>IFERROR(VLOOKUP(Table_socioeca8.sandag.org_abm2_spd[[#This Row],[hwycov_id]],[1]hwy_speed!$B$2:$G$1648,3,FALSE),0)</f>
        <v>43</v>
      </c>
      <c r="I702">
        <f>IFERROR(VLOOKUP(Table_socioeca8.sandag.org_abm2_spd[[#This Row],[hwycov_id]],[1]hwy_speed!$B$2:$G$1648,4,FALSE),0)</f>
        <v>49</v>
      </c>
      <c r="J702">
        <f>IFERROR(VLOOKUP(Table_socioeca8.sandag.org_abm2_spd[[#This Row],[hwycov_id]],[1]hwy_speed!$B$2:$G$1648,5,FALSE),0)</f>
        <v>51</v>
      </c>
      <c r="K702">
        <f>IFERROR(VLOOKUP(Table_socioeca8.sandag.org_abm2_spd[[#This Row],[hwycov_id]],[1]hwy_speed!$B$2:$G$1648,6,FALSE),0)</f>
        <v>58</v>
      </c>
    </row>
    <row r="703" spans="5:11" x14ac:dyDescent="0.25">
      <c r="E703">
        <f t="shared" si="10"/>
        <v>376</v>
      </c>
      <c r="F703">
        <v>14256</v>
      </c>
      <c r="G703">
        <f>IFERROR(VLOOKUP(Table_socioeca8.sandag.org_abm2_spd[[#This Row],[hwycov_id]],[1]hwy_speed!$B$2:$G$1648,2,FALSE),0)</f>
        <v>58</v>
      </c>
      <c r="H703">
        <f>IFERROR(VLOOKUP(Table_socioeca8.sandag.org_abm2_spd[[#This Row],[hwycov_id]],[1]hwy_speed!$B$2:$G$1648,3,FALSE),0)</f>
        <v>51</v>
      </c>
      <c r="I703">
        <f>IFERROR(VLOOKUP(Table_socioeca8.sandag.org_abm2_spd[[#This Row],[hwycov_id]],[1]hwy_speed!$B$2:$G$1648,4,FALSE),0)</f>
        <v>52</v>
      </c>
      <c r="J703">
        <f>IFERROR(VLOOKUP(Table_socioeca8.sandag.org_abm2_spd[[#This Row],[hwycov_id]],[1]hwy_speed!$B$2:$G$1648,5,FALSE),0)</f>
        <v>37</v>
      </c>
      <c r="K703">
        <f>IFERROR(VLOOKUP(Table_socioeca8.sandag.org_abm2_spd[[#This Row],[hwycov_id]],[1]hwy_speed!$B$2:$G$1648,6,FALSE),0)</f>
        <v>58</v>
      </c>
    </row>
    <row r="704" spans="5:11" x14ac:dyDescent="0.25">
      <c r="E704">
        <f t="shared" si="10"/>
        <v>376</v>
      </c>
      <c r="F704">
        <v>14262</v>
      </c>
      <c r="G704">
        <f>IFERROR(VLOOKUP(Table_socioeca8.sandag.org_abm2_spd[[#This Row],[hwycov_id]],[1]hwy_speed!$B$2:$G$1648,2,FALSE),0)</f>
        <v>58</v>
      </c>
      <c r="H704">
        <f>IFERROR(VLOOKUP(Table_socioeca8.sandag.org_abm2_spd[[#This Row],[hwycov_id]],[1]hwy_speed!$B$2:$G$1648,3,FALSE),0)</f>
        <v>54</v>
      </c>
      <c r="I704">
        <f>IFERROR(VLOOKUP(Table_socioeca8.sandag.org_abm2_spd[[#This Row],[hwycov_id]],[1]hwy_speed!$B$2:$G$1648,4,FALSE),0)</f>
        <v>55</v>
      </c>
      <c r="J704">
        <f>IFERROR(VLOOKUP(Table_socioeca8.sandag.org_abm2_spd[[#This Row],[hwycov_id]],[1]hwy_speed!$B$2:$G$1648,5,FALSE),0)</f>
        <v>42</v>
      </c>
      <c r="K704">
        <f>IFERROR(VLOOKUP(Table_socioeca8.sandag.org_abm2_spd[[#This Row],[hwycov_id]],[1]hwy_speed!$B$2:$G$1648,6,FALSE),0)</f>
        <v>58</v>
      </c>
    </row>
    <row r="705" spans="5:11" x14ac:dyDescent="0.25">
      <c r="E705">
        <f t="shared" si="10"/>
        <v>376</v>
      </c>
      <c r="F705">
        <v>14263</v>
      </c>
      <c r="G705">
        <f>IFERROR(VLOOKUP(Table_socioeca8.sandag.org_abm2_spd[[#This Row],[hwycov_id]],[1]hwy_speed!$B$2:$G$1648,2,FALSE),0)</f>
        <v>58</v>
      </c>
      <c r="H705">
        <f>IFERROR(VLOOKUP(Table_socioeca8.sandag.org_abm2_spd[[#This Row],[hwycov_id]],[1]hwy_speed!$B$2:$G$1648,3,FALSE),0)</f>
        <v>45</v>
      </c>
      <c r="I705">
        <f>IFERROR(VLOOKUP(Table_socioeca8.sandag.org_abm2_spd[[#This Row],[hwycov_id]],[1]hwy_speed!$B$2:$G$1648,4,FALSE),0)</f>
        <v>57</v>
      </c>
      <c r="J705">
        <f>IFERROR(VLOOKUP(Table_socioeca8.sandag.org_abm2_spd[[#This Row],[hwycov_id]],[1]hwy_speed!$B$2:$G$1648,5,FALSE),0)</f>
        <v>57</v>
      </c>
      <c r="K705">
        <f>IFERROR(VLOOKUP(Table_socioeca8.sandag.org_abm2_spd[[#This Row],[hwycov_id]],[1]hwy_speed!$B$2:$G$1648,6,FALSE),0)</f>
        <v>58</v>
      </c>
    </row>
    <row r="706" spans="5:11" x14ac:dyDescent="0.25">
      <c r="E706">
        <f t="shared" si="10"/>
        <v>376</v>
      </c>
      <c r="F706">
        <v>14265</v>
      </c>
      <c r="G706">
        <f>IFERROR(VLOOKUP(Table_socioeca8.sandag.org_abm2_spd[[#This Row],[hwycov_id]],[1]hwy_speed!$B$2:$G$1648,2,FALSE),0)</f>
        <v>58</v>
      </c>
      <c r="H706">
        <f>IFERROR(VLOOKUP(Table_socioeca8.sandag.org_abm2_spd[[#This Row],[hwycov_id]],[1]hwy_speed!$B$2:$G$1648,3,FALSE),0)</f>
        <v>58</v>
      </c>
      <c r="I706">
        <f>IFERROR(VLOOKUP(Table_socioeca8.sandag.org_abm2_spd[[#This Row],[hwycov_id]],[1]hwy_speed!$B$2:$G$1648,4,FALSE),0)</f>
        <v>58</v>
      </c>
      <c r="J706">
        <f>IFERROR(VLOOKUP(Table_socioeca8.sandag.org_abm2_spd[[#This Row],[hwycov_id]],[1]hwy_speed!$B$2:$G$1648,5,FALSE),0)</f>
        <v>57</v>
      </c>
      <c r="K706">
        <f>IFERROR(VLOOKUP(Table_socioeca8.sandag.org_abm2_spd[[#This Row],[hwycov_id]],[1]hwy_speed!$B$2:$G$1648,6,FALSE),0)</f>
        <v>58</v>
      </c>
    </row>
    <row r="707" spans="5:11" x14ac:dyDescent="0.25">
      <c r="E707">
        <f t="shared" si="10"/>
        <v>376</v>
      </c>
      <c r="F707">
        <v>14269</v>
      </c>
      <c r="G707">
        <f>IFERROR(VLOOKUP(Table_socioeca8.sandag.org_abm2_spd[[#This Row],[hwycov_id]],[1]hwy_speed!$B$2:$G$1648,2,FALSE),0)</f>
        <v>53</v>
      </c>
      <c r="H707">
        <f>IFERROR(VLOOKUP(Table_socioeca8.sandag.org_abm2_spd[[#This Row],[hwycov_id]],[1]hwy_speed!$B$2:$G$1648,3,FALSE),0)</f>
        <v>48</v>
      </c>
      <c r="I707">
        <f>IFERROR(VLOOKUP(Table_socioeca8.sandag.org_abm2_spd[[#This Row],[hwycov_id]],[1]hwy_speed!$B$2:$G$1648,4,FALSE),0)</f>
        <v>52</v>
      </c>
      <c r="J707">
        <f>IFERROR(VLOOKUP(Table_socioeca8.sandag.org_abm2_spd[[#This Row],[hwycov_id]],[1]hwy_speed!$B$2:$G$1648,5,FALSE),0)</f>
        <v>50</v>
      </c>
      <c r="K707">
        <f>IFERROR(VLOOKUP(Table_socioeca8.sandag.org_abm2_spd[[#This Row],[hwycov_id]],[1]hwy_speed!$B$2:$G$1648,6,FALSE),0)</f>
        <v>53</v>
      </c>
    </row>
    <row r="708" spans="5:11" x14ac:dyDescent="0.25">
      <c r="E708">
        <f t="shared" ref="E708:E771" si="11">E707</f>
        <v>376</v>
      </c>
      <c r="F708">
        <v>14271</v>
      </c>
      <c r="G708">
        <f>IFERROR(VLOOKUP(Table_socioeca8.sandag.org_abm2_spd[[#This Row],[hwycov_id]],[1]hwy_speed!$B$2:$G$1648,2,FALSE),0)</f>
        <v>53</v>
      </c>
      <c r="H708">
        <f>IFERROR(VLOOKUP(Table_socioeca8.sandag.org_abm2_spd[[#This Row],[hwycov_id]],[1]hwy_speed!$B$2:$G$1648,3,FALSE),0)</f>
        <v>44</v>
      </c>
      <c r="I708">
        <f>IFERROR(VLOOKUP(Table_socioeca8.sandag.org_abm2_spd[[#This Row],[hwycov_id]],[1]hwy_speed!$B$2:$G$1648,4,FALSE),0)</f>
        <v>52</v>
      </c>
      <c r="J708">
        <f>IFERROR(VLOOKUP(Table_socioeca8.sandag.org_abm2_spd[[#This Row],[hwycov_id]],[1]hwy_speed!$B$2:$G$1648,5,FALSE),0)</f>
        <v>49</v>
      </c>
      <c r="K708">
        <f>IFERROR(VLOOKUP(Table_socioeca8.sandag.org_abm2_spd[[#This Row],[hwycov_id]],[1]hwy_speed!$B$2:$G$1648,6,FALSE),0)</f>
        <v>54</v>
      </c>
    </row>
    <row r="709" spans="5:11" x14ac:dyDescent="0.25">
      <c r="E709">
        <f t="shared" si="11"/>
        <v>376</v>
      </c>
      <c r="F709">
        <v>14286</v>
      </c>
      <c r="G709">
        <f>IFERROR(VLOOKUP(Table_socioeca8.sandag.org_abm2_spd[[#This Row],[hwycov_id]],[1]hwy_speed!$B$2:$G$1648,2,FALSE),0)</f>
        <v>58</v>
      </c>
      <c r="H709">
        <f>IFERROR(VLOOKUP(Table_socioeca8.sandag.org_abm2_spd[[#This Row],[hwycov_id]],[1]hwy_speed!$B$2:$G$1648,3,FALSE),0)</f>
        <v>52</v>
      </c>
      <c r="I709">
        <f>IFERROR(VLOOKUP(Table_socioeca8.sandag.org_abm2_spd[[#This Row],[hwycov_id]],[1]hwy_speed!$B$2:$G$1648,4,FALSE),0)</f>
        <v>58</v>
      </c>
      <c r="J709">
        <f>IFERROR(VLOOKUP(Table_socioeca8.sandag.org_abm2_spd[[#This Row],[hwycov_id]],[1]hwy_speed!$B$2:$G$1648,5,FALSE),0)</f>
        <v>57</v>
      </c>
      <c r="K709">
        <f>IFERROR(VLOOKUP(Table_socioeca8.sandag.org_abm2_spd[[#This Row],[hwycov_id]],[1]hwy_speed!$B$2:$G$1648,6,FALSE),0)</f>
        <v>58</v>
      </c>
    </row>
    <row r="710" spans="5:11" x14ac:dyDescent="0.25">
      <c r="E710">
        <f t="shared" si="11"/>
        <v>376</v>
      </c>
      <c r="F710">
        <v>14288</v>
      </c>
      <c r="G710">
        <f>IFERROR(VLOOKUP(Table_socioeca8.sandag.org_abm2_spd[[#This Row],[hwycov_id]],[1]hwy_speed!$B$2:$G$1648,2,FALSE),0)</f>
        <v>62</v>
      </c>
      <c r="H710">
        <f>IFERROR(VLOOKUP(Table_socioeca8.sandag.org_abm2_spd[[#This Row],[hwycov_id]],[1]hwy_speed!$B$2:$G$1648,3,FALSE),0)</f>
        <v>61</v>
      </c>
      <c r="I710">
        <f>IFERROR(VLOOKUP(Table_socioeca8.sandag.org_abm2_spd[[#This Row],[hwycov_id]],[1]hwy_speed!$B$2:$G$1648,4,FALSE),0)</f>
        <v>59</v>
      </c>
      <c r="J710">
        <f>IFERROR(VLOOKUP(Table_socioeca8.sandag.org_abm2_spd[[#This Row],[hwycov_id]],[1]hwy_speed!$B$2:$G$1648,5,FALSE),0)</f>
        <v>50</v>
      </c>
      <c r="K710">
        <f>IFERROR(VLOOKUP(Table_socioeca8.sandag.org_abm2_spd[[#This Row],[hwycov_id]],[1]hwy_speed!$B$2:$G$1648,6,FALSE),0)</f>
        <v>62</v>
      </c>
    </row>
    <row r="711" spans="5:11" x14ac:dyDescent="0.25">
      <c r="E711">
        <f t="shared" si="11"/>
        <v>376</v>
      </c>
      <c r="F711">
        <v>14289</v>
      </c>
      <c r="G711">
        <f>IFERROR(VLOOKUP(Table_socioeca8.sandag.org_abm2_spd[[#This Row],[hwycov_id]],[1]hwy_speed!$B$2:$G$1648,2,FALSE),0)</f>
        <v>58</v>
      </c>
      <c r="H711">
        <f>IFERROR(VLOOKUP(Table_socioeca8.sandag.org_abm2_spd[[#This Row],[hwycov_id]],[1]hwy_speed!$B$2:$G$1648,3,FALSE),0)</f>
        <v>44</v>
      </c>
      <c r="I711">
        <f>IFERROR(VLOOKUP(Table_socioeca8.sandag.org_abm2_spd[[#This Row],[hwycov_id]],[1]hwy_speed!$B$2:$G$1648,4,FALSE),0)</f>
        <v>57</v>
      </c>
      <c r="J711">
        <f>IFERROR(VLOOKUP(Table_socioeca8.sandag.org_abm2_spd[[#This Row],[hwycov_id]],[1]hwy_speed!$B$2:$G$1648,5,FALSE),0)</f>
        <v>56</v>
      </c>
      <c r="K711">
        <f>IFERROR(VLOOKUP(Table_socioeca8.sandag.org_abm2_spd[[#This Row],[hwycov_id]],[1]hwy_speed!$B$2:$G$1648,6,FALSE),0)</f>
        <v>58</v>
      </c>
    </row>
    <row r="712" spans="5:11" x14ac:dyDescent="0.25">
      <c r="E712">
        <f t="shared" si="11"/>
        <v>376</v>
      </c>
      <c r="F712">
        <v>14290</v>
      </c>
      <c r="G712">
        <f>IFERROR(VLOOKUP(Table_socioeca8.sandag.org_abm2_spd[[#This Row],[hwycov_id]],[1]hwy_speed!$B$2:$G$1648,2,FALSE),0)</f>
        <v>62</v>
      </c>
      <c r="H712">
        <f>IFERROR(VLOOKUP(Table_socioeca8.sandag.org_abm2_spd[[#This Row],[hwycov_id]],[1]hwy_speed!$B$2:$G$1648,3,FALSE),0)</f>
        <v>61</v>
      </c>
      <c r="I712">
        <f>IFERROR(VLOOKUP(Table_socioeca8.sandag.org_abm2_spd[[#This Row],[hwycov_id]],[1]hwy_speed!$B$2:$G$1648,4,FALSE),0)</f>
        <v>61</v>
      </c>
      <c r="J712">
        <f>IFERROR(VLOOKUP(Table_socioeca8.sandag.org_abm2_spd[[#This Row],[hwycov_id]],[1]hwy_speed!$B$2:$G$1648,5,FALSE),0)</f>
        <v>57</v>
      </c>
      <c r="K712">
        <f>IFERROR(VLOOKUP(Table_socioeca8.sandag.org_abm2_spd[[#This Row],[hwycov_id]],[1]hwy_speed!$B$2:$G$1648,6,FALSE),0)</f>
        <v>62</v>
      </c>
    </row>
    <row r="713" spans="5:11" x14ac:dyDescent="0.25">
      <c r="E713">
        <f t="shared" si="11"/>
        <v>376</v>
      </c>
      <c r="F713">
        <v>14291</v>
      </c>
      <c r="G713">
        <f>IFERROR(VLOOKUP(Table_socioeca8.sandag.org_abm2_spd[[#This Row],[hwycov_id]],[1]hwy_speed!$B$2:$G$1648,2,FALSE),0)</f>
        <v>62</v>
      </c>
      <c r="H713">
        <f>IFERROR(VLOOKUP(Table_socioeca8.sandag.org_abm2_spd[[#This Row],[hwycov_id]],[1]hwy_speed!$B$2:$G$1648,3,FALSE),0)</f>
        <v>50</v>
      </c>
      <c r="I713">
        <f>IFERROR(VLOOKUP(Table_socioeca8.sandag.org_abm2_spd[[#This Row],[hwycov_id]],[1]hwy_speed!$B$2:$G$1648,4,FALSE),0)</f>
        <v>56</v>
      </c>
      <c r="J713">
        <f>IFERROR(VLOOKUP(Table_socioeca8.sandag.org_abm2_spd[[#This Row],[hwycov_id]],[1]hwy_speed!$B$2:$G$1648,5,FALSE),0)</f>
        <v>53</v>
      </c>
      <c r="K713">
        <f>IFERROR(VLOOKUP(Table_socioeca8.sandag.org_abm2_spd[[#This Row],[hwycov_id]],[1]hwy_speed!$B$2:$G$1648,6,FALSE),0)</f>
        <v>62</v>
      </c>
    </row>
    <row r="714" spans="5:11" x14ac:dyDescent="0.25">
      <c r="E714">
        <f t="shared" si="11"/>
        <v>376</v>
      </c>
      <c r="F714">
        <v>14383</v>
      </c>
      <c r="G714">
        <f>IFERROR(VLOOKUP(Table_socioeca8.sandag.org_abm2_spd[[#This Row],[hwycov_id]],[1]hwy_speed!$B$2:$G$1648,2,FALSE),0)</f>
        <v>58</v>
      </c>
      <c r="H714">
        <f>IFERROR(VLOOKUP(Table_socioeca8.sandag.org_abm2_spd[[#This Row],[hwycov_id]],[1]hwy_speed!$B$2:$G$1648,3,FALSE),0)</f>
        <v>37</v>
      </c>
      <c r="I714">
        <f>IFERROR(VLOOKUP(Table_socioeca8.sandag.org_abm2_spd[[#This Row],[hwycov_id]],[1]hwy_speed!$B$2:$G$1648,4,FALSE),0)</f>
        <v>52</v>
      </c>
      <c r="J714">
        <f>IFERROR(VLOOKUP(Table_socioeca8.sandag.org_abm2_spd[[#This Row],[hwycov_id]],[1]hwy_speed!$B$2:$G$1648,5,FALSE),0)</f>
        <v>55</v>
      </c>
      <c r="K714">
        <f>IFERROR(VLOOKUP(Table_socioeca8.sandag.org_abm2_spd[[#This Row],[hwycov_id]],[1]hwy_speed!$B$2:$G$1648,6,FALSE),0)</f>
        <v>58</v>
      </c>
    </row>
    <row r="715" spans="5:11" x14ac:dyDescent="0.25">
      <c r="E715">
        <f t="shared" si="11"/>
        <v>376</v>
      </c>
      <c r="F715">
        <v>14384</v>
      </c>
      <c r="G715">
        <f>IFERROR(VLOOKUP(Table_socioeca8.sandag.org_abm2_spd[[#This Row],[hwycov_id]],[1]hwy_speed!$B$2:$G$1648,2,FALSE),0)</f>
        <v>58</v>
      </c>
      <c r="H715">
        <f>IFERROR(VLOOKUP(Table_socioeca8.sandag.org_abm2_spd[[#This Row],[hwycov_id]],[1]hwy_speed!$B$2:$G$1648,3,FALSE),0)</f>
        <v>54</v>
      </c>
      <c r="I715">
        <f>IFERROR(VLOOKUP(Table_socioeca8.sandag.org_abm2_spd[[#This Row],[hwycov_id]],[1]hwy_speed!$B$2:$G$1648,4,FALSE),0)</f>
        <v>54</v>
      </c>
      <c r="J715">
        <f>IFERROR(VLOOKUP(Table_socioeca8.sandag.org_abm2_spd[[#This Row],[hwycov_id]],[1]hwy_speed!$B$2:$G$1648,5,FALSE),0)</f>
        <v>37</v>
      </c>
      <c r="K715">
        <f>IFERROR(VLOOKUP(Table_socioeca8.sandag.org_abm2_spd[[#This Row],[hwycov_id]],[1]hwy_speed!$B$2:$G$1648,6,FALSE),0)</f>
        <v>58</v>
      </c>
    </row>
    <row r="716" spans="5:11" x14ac:dyDescent="0.25">
      <c r="E716">
        <f t="shared" si="11"/>
        <v>376</v>
      </c>
      <c r="F716">
        <v>14386</v>
      </c>
      <c r="G716">
        <f>IFERROR(VLOOKUP(Table_socioeca8.sandag.org_abm2_spd[[#This Row],[hwycov_id]],[1]hwy_speed!$B$2:$G$1648,2,FALSE),0)</f>
        <v>58</v>
      </c>
      <c r="H716">
        <f>IFERROR(VLOOKUP(Table_socioeca8.sandag.org_abm2_spd[[#This Row],[hwycov_id]],[1]hwy_speed!$B$2:$G$1648,3,FALSE),0)</f>
        <v>54</v>
      </c>
      <c r="I716">
        <f>IFERROR(VLOOKUP(Table_socioeca8.sandag.org_abm2_spd[[#This Row],[hwycov_id]],[1]hwy_speed!$B$2:$G$1648,4,FALSE),0)</f>
        <v>54</v>
      </c>
      <c r="J716">
        <f>IFERROR(VLOOKUP(Table_socioeca8.sandag.org_abm2_spd[[#This Row],[hwycov_id]],[1]hwy_speed!$B$2:$G$1648,5,FALSE),0)</f>
        <v>36</v>
      </c>
      <c r="K716">
        <f>IFERROR(VLOOKUP(Table_socioeca8.sandag.org_abm2_spd[[#This Row],[hwycov_id]],[1]hwy_speed!$B$2:$G$1648,6,FALSE),0)</f>
        <v>58</v>
      </c>
    </row>
    <row r="717" spans="5:11" x14ac:dyDescent="0.25">
      <c r="E717">
        <f t="shared" si="11"/>
        <v>376</v>
      </c>
      <c r="F717">
        <v>14391</v>
      </c>
      <c r="G717">
        <f>IFERROR(VLOOKUP(Table_socioeca8.sandag.org_abm2_spd[[#This Row],[hwycov_id]],[1]hwy_speed!$B$2:$G$1648,2,FALSE),0)</f>
        <v>58</v>
      </c>
      <c r="H717">
        <f>IFERROR(VLOOKUP(Table_socioeca8.sandag.org_abm2_spd[[#This Row],[hwycov_id]],[1]hwy_speed!$B$2:$G$1648,3,FALSE),0)</f>
        <v>42</v>
      </c>
      <c r="I717">
        <f>IFERROR(VLOOKUP(Table_socioeca8.sandag.org_abm2_spd[[#This Row],[hwycov_id]],[1]hwy_speed!$B$2:$G$1648,4,FALSE),0)</f>
        <v>56</v>
      </c>
      <c r="J717">
        <f>IFERROR(VLOOKUP(Table_socioeca8.sandag.org_abm2_spd[[#This Row],[hwycov_id]],[1]hwy_speed!$B$2:$G$1648,5,FALSE),0)</f>
        <v>56</v>
      </c>
      <c r="K717">
        <f>IFERROR(VLOOKUP(Table_socioeca8.sandag.org_abm2_spd[[#This Row],[hwycov_id]],[1]hwy_speed!$B$2:$G$1648,6,FALSE),0)</f>
        <v>58</v>
      </c>
    </row>
    <row r="718" spans="5:11" x14ac:dyDescent="0.25">
      <c r="E718">
        <f t="shared" si="11"/>
        <v>376</v>
      </c>
      <c r="F718">
        <v>14392</v>
      </c>
      <c r="G718">
        <f>IFERROR(VLOOKUP(Table_socioeca8.sandag.org_abm2_spd[[#This Row],[hwycov_id]],[1]hwy_speed!$B$2:$G$1648,2,FALSE),0)</f>
        <v>58</v>
      </c>
      <c r="H718">
        <f>IFERROR(VLOOKUP(Table_socioeca8.sandag.org_abm2_spd[[#This Row],[hwycov_id]],[1]hwy_speed!$B$2:$G$1648,3,FALSE),0)</f>
        <v>56</v>
      </c>
      <c r="I718">
        <f>IFERROR(VLOOKUP(Table_socioeca8.sandag.org_abm2_spd[[#This Row],[hwycov_id]],[1]hwy_speed!$B$2:$G$1648,4,FALSE),0)</f>
        <v>56</v>
      </c>
      <c r="J718">
        <f>IFERROR(VLOOKUP(Table_socioeca8.sandag.org_abm2_spd[[#This Row],[hwycov_id]],[1]hwy_speed!$B$2:$G$1648,5,FALSE),0)</f>
        <v>42</v>
      </c>
      <c r="K718">
        <f>IFERROR(VLOOKUP(Table_socioeca8.sandag.org_abm2_spd[[#This Row],[hwycov_id]],[1]hwy_speed!$B$2:$G$1648,6,FALSE),0)</f>
        <v>58</v>
      </c>
    </row>
    <row r="719" spans="5:11" x14ac:dyDescent="0.25">
      <c r="E719">
        <f t="shared" si="11"/>
        <v>376</v>
      </c>
      <c r="F719">
        <v>14397</v>
      </c>
      <c r="G719">
        <f>IFERROR(VLOOKUP(Table_socioeca8.sandag.org_abm2_spd[[#This Row],[hwycov_id]],[1]hwy_speed!$B$2:$G$1648,2,FALSE),0)</f>
        <v>58</v>
      </c>
      <c r="H719">
        <f>IFERROR(VLOOKUP(Table_socioeca8.sandag.org_abm2_spd[[#This Row],[hwycov_id]],[1]hwy_speed!$B$2:$G$1648,3,FALSE),0)</f>
        <v>55</v>
      </c>
      <c r="I719">
        <f>IFERROR(VLOOKUP(Table_socioeca8.sandag.org_abm2_spd[[#This Row],[hwycov_id]],[1]hwy_speed!$B$2:$G$1648,4,FALSE),0)</f>
        <v>56</v>
      </c>
      <c r="J719">
        <f>IFERROR(VLOOKUP(Table_socioeca8.sandag.org_abm2_spd[[#This Row],[hwycov_id]],[1]hwy_speed!$B$2:$G$1648,5,FALSE),0)</f>
        <v>41</v>
      </c>
      <c r="K719">
        <f>IFERROR(VLOOKUP(Table_socioeca8.sandag.org_abm2_spd[[#This Row],[hwycov_id]],[1]hwy_speed!$B$2:$G$1648,6,FALSE),0)</f>
        <v>58</v>
      </c>
    </row>
    <row r="720" spans="5:11" x14ac:dyDescent="0.25">
      <c r="E720">
        <f t="shared" si="11"/>
        <v>376</v>
      </c>
      <c r="F720">
        <v>14399</v>
      </c>
      <c r="G720">
        <f>IFERROR(VLOOKUP(Table_socioeca8.sandag.org_abm2_spd[[#This Row],[hwycov_id]],[1]hwy_speed!$B$2:$G$1648,2,FALSE),0)</f>
        <v>58</v>
      </c>
      <c r="H720">
        <f>IFERROR(VLOOKUP(Table_socioeca8.sandag.org_abm2_spd[[#This Row],[hwycov_id]],[1]hwy_speed!$B$2:$G$1648,3,FALSE),0)</f>
        <v>57</v>
      </c>
      <c r="I720">
        <f>IFERROR(VLOOKUP(Table_socioeca8.sandag.org_abm2_spd[[#This Row],[hwycov_id]],[1]hwy_speed!$B$2:$G$1648,4,FALSE),0)</f>
        <v>57</v>
      </c>
      <c r="J720">
        <f>IFERROR(VLOOKUP(Table_socioeca8.sandag.org_abm2_spd[[#This Row],[hwycov_id]],[1]hwy_speed!$B$2:$G$1648,5,FALSE),0)</f>
        <v>47</v>
      </c>
      <c r="K720">
        <f>IFERROR(VLOOKUP(Table_socioeca8.sandag.org_abm2_spd[[#This Row],[hwycov_id]],[1]hwy_speed!$B$2:$G$1648,6,FALSE),0)</f>
        <v>58</v>
      </c>
    </row>
    <row r="721" spans="5:11" x14ac:dyDescent="0.25">
      <c r="E721">
        <f t="shared" si="11"/>
        <v>376</v>
      </c>
      <c r="F721">
        <v>14400</v>
      </c>
      <c r="G721">
        <f>IFERROR(VLOOKUP(Table_socioeca8.sandag.org_abm2_spd[[#This Row],[hwycov_id]],[1]hwy_speed!$B$2:$G$1648,2,FALSE),0)</f>
        <v>58</v>
      </c>
      <c r="H721">
        <f>IFERROR(VLOOKUP(Table_socioeca8.sandag.org_abm2_spd[[#This Row],[hwycov_id]],[1]hwy_speed!$B$2:$G$1648,3,FALSE),0)</f>
        <v>42</v>
      </c>
      <c r="I721">
        <f>IFERROR(VLOOKUP(Table_socioeca8.sandag.org_abm2_spd[[#This Row],[hwycov_id]],[1]hwy_speed!$B$2:$G$1648,4,FALSE),0)</f>
        <v>56</v>
      </c>
      <c r="J721">
        <f>IFERROR(VLOOKUP(Table_socioeca8.sandag.org_abm2_spd[[#This Row],[hwycov_id]],[1]hwy_speed!$B$2:$G$1648,5,FALSE),0)</f>
        <v>56</v>
      </c>
      <c r="K721">
        <f>IFERROR(VLOOKUP(Table_socioeca8.sandag.org_abm2_spd[[#This Row],[hwycov_id]],[1]hwy_speed!$B$2:$G$1648,6,FALSE),0)</f>
        <v>58</v>
      </c>
    </row>
    <row r="722" spans="5:11" x14ac:dyDescent="0.25">
      <c r="E722">
        <f t="shared" si="11"/>
        <v>376</v>
      </c>
      <c r="F722">
        <v>14402</v>
      </c>
      <c r="G722">
        <f>IFERROR(VLOOKUP(Table_socioeca8.sandag.org_abm2_spd[[#This Row],[hwycov_id]],[1]hwy_speed!$B$2:$G$1648,2,FALSE),0)</f>
        <v>58</v>
      </c>
      <c r="H722">
        <f>IFERROR(VLOOKUP(Table_socioeca8.sandag.org_abm2_spd[[#This Row],[hwycov_id]],[1]hwy_speed!$B$2:$G$1648,3,FALSE),0)</f>
        <v>57</v>
      </c>
      <c r="I722">
        <f>IFERROR(VLOOKUP(Table_socioeca8.sandag.org_abm2_spd[[#This Row],[hwycov_id]],[1]hwy_speed!$B$2:$G$1648,4,FALSE),0)</f>
        <v>57</v>
      </c>
      <c r="J722">
        <f>IFERROR(VLOOKUP(Table_socioeca8.sandag.org_abm2_spd[[#This Row],[hwycov_id]],[1]hwy_speed!$B$2:$G$1648,5,FALSE),0)</f>
        <v>46</v>
      </c>
      <c r="K722">
        <f>IFERROR(VLOOKUP(Table_socioeca8.sandag.org_abm2_spd[[#This Row],[hwycov_id]],[1]hwy_speed!$B$2:$G$1648,6,FALSE),0)</f>
        <v>58</v>
      </c>
    </row>
    <row r="723" spans="5:11" x14ac:dyDescent="0.25">
      <c r="E723">
        <f t="shared" si="11"/>
        <v>376</v>
      </c>
      <c r="F723">
        <v>14403</v>
      </c>
      <c r="G723">
        <f>IFERROR(VLOOKUP(Table_socioeca8.sandag.org_abm2_spd[[#This Row],[hwycov_id]],[1]hwy_speed!$B$2:$G$1648,2,FALSE),0)</f>
        <v>58</v>
      </c>
      <c r="H723">
        <f>IFERROR(VLOOKUP(Table_socioeca8.sandag.org_abm2_spd[[#This Row],[hwycov_id]],[1]hwy_speed!$B$2:$G$1648,3,FALSE),0)</f>
        <v>44</v>
      </c>
      <c r="I723">
        <f>IFERROR(VLOOKUP(Table_socioeca8.sandag.org_abm2_spd[[#This Row],[hwycov_id]],[1]hwy_speed!$B$2:$G$1648,4,FALSE),0)</f>
        <v>56</v>
      </c>
      <c r="J723">
        <f>IFERROR(VLOOKUP(Table_socioeca8.sandag.org_abm2_spd[[#This Row],[hwycov_id]],[1]hwy_speed!$B$2:$G$1648,5,FALSE),0)</f>
        <v>57</v>
      </c>
      <c r="K723">
        <f>IFERROR(VLOOKUP(Table_socioeca8.sandag.org_abm2_spd[[#This Row],[hwycov_id]],[1]hwy_speed!$B$2:$G$1648,6,FALSE),0)</f>
        <v>58</v>
      </c>
    </row>
    <row r="724" spans="5:11" x14ac:dyDescent="0.25">
      <c r="E724">
        <f t="shared" si="11"/>
        <v>376</v>
      </c>
      <c r="F724">
        <v>14407</v>
      </c>
      <c r="G724">
        <f>IFERROR(VLOOKUP(Table_socioeca8.sandag.org_abm2_spd[[#This Row],[hwycov_id]],[1]hwy_speed!$B$2:$G$1648,2,FALSE),0)</f>
        <v>58</v>
      </c>
      <c r="H724">
        <f>IFERROR(VLOOKUP(Table_socioeca8.sandag.org_abm2_spd[[#This Row],[hwycov_id]],[1]hwy_speed!$B$2:$G$1648,3,FALSE),0)</f>
        <v>41</v>
      </c>
      <c r="I724">
        <f>IFERROR(VLOOKUP(Table_socioeca8.sandag.org_abm2_spd[[#This Row],[hwycov_id]],[1]hwy_speed!$B$2:$G$1648,4,FALSE),0)</f>
        <v>55</v>
      </c>
      <c r="J724">
        <f>IFERROR(VLOOKUP(Table_socioeca8.sandag.org_abm2_spd[[#This Row],[hwycov_id]],[1]hwy_speed!$B$2:$G$1648,5,FALSE),0)</f>
        <v>55</v>
      </c>
      <c r="K724">
        <f>IFERROR(VLOOKUP(Table_socioeca8.sandag.org_abm2_spd[[#This Row],[hwycov_id]],[1]hwy_speed!$B$2:$G$1648,6,FALSE),0)</f>
        <v>58</v>
      </c>
    </row>
    <row r="725" spans="5:11" x14ac:dyDescent="0.25">
      <c r="E725">
        <f t="shared" si="11"/>
        <v>376</v>
      </c>
      <c r="F725">
        <v>14409</v>
      </c>
      <c r="G725">
        <f>IFERROR(VLOOKUP(Table_socioeca8.sandag.org_abm2_spd[[#This Row],[hwycov_id]],[1]hwy_speed!$B$2:$G$1648,2,FALSE),0)</f>
        <v>58</v>
      </c>
      <c r="H725">
        <f>IFERROR(VLOOKUP(Table_socioeca8.sandag.org_abm2_spd[[#This Row],[hwycov_id]],[1]hwy_speed!$B$2:$G$1648,3,FALSE),0)</f>
        <v>55</v>
      </c>
      <c r="I725">
        <f>IFERROR(VLOOKUP(Table_socioeca8.sandag.org_abm2_spd[[#This Row],[hwycov_id]],[1]hwy_speed!$B$2:$G$1648,4,FALSE),0)</f>
        <v>56</v>
      </c>
      <c r="J725">
        <f>IFERROR(VLOOKUP(Table_socioeca8.sandag.org_abm2_spd[[#This Row],[hwycov_id]],[1]hwy_speed!$B$2:$G$1648,5,FALSE),0)</f>
        <v>44</v>
      </c>
      <c r="K725">
        <f>IFERROR(VLOOKUP(Table_socioeca8.sandag.org_abm2_spd[[#This Row],[hwycov_id]],[1]hwy_speed!$B$2:$G$1648,6,FALSE),0)</f>
        <v>58</v>
      </c>
    </row>
    <row r="726" spans="5:11" x14ac:dyDescent="0.25">
      <c r="E726">
        <f t="shared" si="11"/>
        <v>376</v>
      </c>
      <c r="F726">
        <v>14410</v>
      </c>
      <c r="G726">
        <f>IFERROR(VLOOKUP(Table_socioeca8.sandag.org_abm2_spd[[#This Row],[hwycov_id]],[1]hwy_speed!$B$2:$G$1648,2,FALSE),0)</f>
        <v>58</v>
      </c>
      <c r="H726">
        <f>IFERROR(VLOOKUP(Table_socioeca8.sandag.org_abm2_spd[[#This Row],[hwycov_id]],[1]hwy_speed!$B$2:$G$1648,3,FALSE),0)</f>
        <v>52</v>
      </c>
      <c r="I726">
        <f>IFERROR(VLOOKUP(Table_socioeca8.sandag.org_abm2_spd[[#This Row],[hwycov_id]],[1]hwy_speed!$B$2:$G$1648,4,FALSE),0)</f>
        <v>55</v>
      </c>
      <c r="J726">
        <f>IFERROR(VLOOKUP(Table_socioeca8.sandag.org_abm2_spd[[#This Row],[hwycov_id]],[1]hwy_speed!$B$2:$G$1648,5,FALSE),0)</f>
        <v>43</v>
      </c>
      <c r="K726">
        <f>IFERROR(VLOOKUP(Table_socioeca8.sandag.org_abm2_spd[[#This Row],[hwycov_id]],[1]hwy_speed!$B$2:$G$1648,6,FALSE),0)</f>
        <v>58</v>
      </c>
    </row>
    <row r="727" spans="5:11" x14ac:dyDescent="0.25">
      <c r="E727">
        <f t="shared" si="11"/>
        <v>376</v>
      </c>
      <c r="F727">
        <v>14411</v>
      </c>
      <c r="G727">
        <f>IFERROR(VLOOKUP(Table_socioeca8.sandag.org_abm2_spd[[#This Row],[hwycov_id]],[1]hwy_speed!$B$2:$G$1648,2,FALSE),0)</f>
        <v>58</v>
      </c>
      <c r="H727">
        <f>IFERROR(VLOOKUP(Table_socioeca8.sandag.org_abm2_spd[[#This Row],[hwycov_id]],[1]hwy_speed!$B$2:$G$1648,3,FALSE),0)</f>
        <v>46</v>
      </c>
      <c r="I727">
        <f>IFERROR(VLOOKUP(Table_socioeca8.sandag.org_abm2_spd[[#This Row],[hwycov_id]],[1]hwy_speed!$B$2:$G$1648,4,FALSE),0)</f>
        <v>56</v>
      </c>
      <c r="J727">
        <f>IFERROR(VLOOKUP(Table_socioeca8.sandag.org_abm2_spd[[#This Row],[hwycov_id]],[1]hwy_speed!$B$2:$G$1648,5,FALSE),0)</f>
        <v>56</v>
      </c>
      <c r="K727">
        <f>IFERROR(VLOOKUP(Table_socioeca8.sandag.org_abm2_spd[[#This Row],[hwycov_id]],[1]hwy_speed!$B$2:$G$1648,6,FALSE),0)</f>
        <v>58</v>
      </c>
    </row>
    <row r="728" spans="5:11" x14ac:dyDescent="0.25">
      <c r="E728">
        <f t="shared" si="11"/>
        <v>376</v>
      </c>
      <c r="F728">
        <v>14412</v>
      </c>
      <c r="G728">
        <f>IFERROR(VLOOKUP(Table_socioeca8.sandag.org_abm2_spd[[#This Row],[hwycov_id]],[1]hwy_speed!$B$2:$G$1648,2,FALSE),0)</f>
        <v>58</v>
      </c>
      <c r="H728">
        <f>IFERROR(VLOOKUP(Table_socioeca8.sandag.org_abm2_spd[[#This Row],[hwycov_id]],[1]hwy_speed!$B$2:$G$1648,3,FALSE),0)</f>
        <v>45</v>
      </c>
      <c r="I728">
        <f>IFERROR(VLOOKUP(Table_socioeca8.sandag.org_abm2_spd[[#This Row],[hwycov_id]],[1]hwy_speed!$B$2:$G$1648,4,FALSE),0)</f>
        <v>54</v>
      </c>
      <c r="J728">
        <f>IFERROR(VLOOKUP(Table_socioeca8.sandag.org_abm2_spd[[#This Row],[hwycov_id]],[1]hwy_speed!$B$2:$G$1648,5,FALSE),0)</f>
        <v>56</v>
      </c>
      <c r="K728">
        <f>IFERROR(VLOOKUP(Table_socioeca8.sandag.org_abm2_spd[[#This Row],[hwycov_id]],[1]hwy_speed!$B$2:$G$1648,6,FALSE),0)</f>
        <v>58</v>
      </c>
    </row>
    <row r="729" spans="5:11" x14ac:dyDescent="0.25">
      <c r="E729">
        <f t="shared" si="11"/>
        <v>376</v>
      </c>
      <c r="F729">
        <v>14413</v>
      </c>
      <c r="G729">
        <f>IFERROR(VLOOKUP(Table_socioeca8.sandag.org_abm2_spd[[#This Row],[hwycov_id]],[1]hwy_speed!$B$2:$G$1648,2,FALSE),0)</f>
        <v>58</v>
      </c>
      <c r="H729">
        <f>IFERROR(VLOOKUP(Table_socioeca8.sandag.org_abm2_spd[[#This Row],[hwycov_id]],[1]hwy_speed!$B$2:$G$1648,3,FALSE),0)</f>
        <v>56</v>
      </c>
      <c r="I729">
        <f>IFERROR(VLOOKUP(Table_socioeca8.sandag.org_abm2_spd[[#This Row],[hwycov_id]],[1]hwy_speed!$B$2:$G$1648,4,FALSE),0)</f>
        <v>57</v>
      </c>
      <c r="J729">
        <f>IFERROR(VLOOKUP(Table_socioeca8.sandag.org_abm2_spd[[#This Row],[hwycov_id]],[1]hwy_speed!$B$2:$G$1648,5,FALSE),0)</f>
        <v>46</v>
      </c>
      <c r="K729">
        <f>IFERROR(VLOOKUP(Table_socioeca8.sandag.org_abm2_spd[[#This Row],[hwycov_id]],[1]hwy_speed!$B$2:$G$1648,6,FALSE),0)</f>
        <v>58</v>
      </c>
    </row>
    <row r="730" spans="5:11" x14ac:dyDescent="0.25">
      <c r="E730">
        <f t="shared" si="11"/>
        <v>376</v>
      </c>
      <c r="F730">
        <v>14418</v>
      </c>
      <c r="G730">
        <f>IFERROR(VLOOKUP(Table_socioeca8.sandag.org_abm2_spd[[#This Row],[hwycov_id]],[1]hwy_speed!$B$2:$G$1648,2,FALSE),0)</f>
        <v>58</v>
      </c>
      <c r="H730">
        <f>IFERROR(VLOOKUP(Table_socioeca8.sandag.org_abm2_spd[[#This Row],[hwycov_id]],[1]hwy_speed!$B$2:$G$1648,3,FALSE),0)</f>
        <v>45</v>
      </c>
      <c r="I730">
        <f>IFERROR(VLOOKUP(Table_socioeca8.sandag.org_abm2_spd[[#This Row],[hwycov_id]],[1]hwy_speed!$B$2:$G$1648,4,FALSE),0)</f>
        <v>55</v>
      </c>
      <c r="J730">
        <f>IFERROR(VLOOKUP(Table_socioeca8.sandag.org_abm2_spd[[#This Row],[hwycov_id]],[1]hwy_speed!$B$2:$G$1648,5,FALSE),0)</f>
        <v>55</v>
      </c>
      <c r="K730">
        <f>IFERROR(VLOOKUP(Table_socioeca8.sandag.org_abm2_spd[[#This Row],[hwycov_id]],[1]hwy_speed!$B$2:$G$1648,6,FALSE),0)</f>
        <v>58</v>
      </c>
    </row>
    <row r="731" spans="5:11" x14ac:dyDescent="0.25">
      <c r="E731">
        <f t="shared" si="11"/>
        <v>376</v>
      </c>
      <c r="F731">
        <v>14419</v>
      </c>
      <c r="G731">
        <f>IFERROR(VLOOKUP(Table_socioeca8.sandag.org_abm2_spd[[#This Row],[hwycov_id]],[1]hwy_speed!$B$2:$G$1648,2,FALSE),0)</f>
        <v>58</v>
      </c>
      <c r="H731">
        <f>IFERROR(VLOOKUP(Table_socioeca8.sandag.org_abm2_spd[[#This Row],[hwycov_id]],[1]hwy_speed!$B$2:$G$1648,3,FALSE),0)</f>
        <v>44</v>
      </c>
      <c r="I731">
        <f>IFERROR(VLOOKUP(Table_socioeca8.sandag.org_abm2_spd[[#This Row],[hwycov_id]],[1]hwy_speed!$B$2:$G$1648,4,FALSE),0)</f>
        <v>54</v>
      </c>
      <c r="J731">
        <f>IFERROR(VLOOKUP(Table_socioeca8.sandag.org_abm2_spd[[#This Row],[hwycov_id]],[1]hwy_speed!$B$2:$G$1648,5,FALSE),0)</f>
        <v>55</v>
      </c>
      <c r="K731">
        <f>IFERROR(VLOOKUP(Table_socioeca8.sandag.org_abm2_spd[[#This Row],[hwycov_id]],[1]hwy_speed!$B$2:$G$1648,6,FALSE),0)</f>
        <v>58</v>
      </c>
    </row>
    <row r="732" spans="5:11" x14ac:dyDescent="0.25">
      <c r="E732">
        <f t="shared" si="11"/>
        <v>376</v>
      </c>
      <c r="F732">
        <v>14429</v>
      </c>
      <c r="G732">
        <f>IFERROR(VLOOKUP(Table_socioeca8.sandag.org_abm2_spd[[#This Row],[hwycov_id]],[1]hwy_speed!$B$2:$G$1648,2,FALSE),0)</f>
        <v>57</v>
      </c>
      <c r="H732">
        <f>IFERROR(VLOOKUP(Table_socioeca8.sandag.org_abm2_spd[[#This Row],[hwycov_id]],[1]hwy_speed!$B$2:$G$1648,3,FALSE),0)</f>
        <v>57</v>
      </c>
      <c r="I732">
        <f>IFERROR(VLOOKUP(Table_socioeca8.sandag.org_abm2_spd[[#This Row],[hwycov_id]],[1]hwy_speed!$B$2:$G$1648,4,FALSE),0)</f>
        <v>57</v>
      </c>
      <c r="J732">
        <f>IFERROR(VLOOKUP(Table_socioeca8.sandag.org_abm2_spd[[#This Row],[hwycov_id]],[1]hwy_speed!$B$2:$G$1648,5,FALSE),0)</f>
        <v>57</v>
      </c>
      <c r="K732">
        <f>IFERROR(VLOOKUP(Table_socioeca8.sandag.org_abm2_spd[[#This Row],[hwycov_id]],[1]hwy_speed!$B$2:$G$1648,6,FALSE),0)</f>
        <v>57</v>
      </c>
    </row>
    <row r="733" spans="5:11" x14ac:dyDescent="0.25">
      <c r="E733">
        <f t="shared" si="11"/>
        <v>376</v>
      </c>
      <c r="F733">
        <v>14515</v>
      </c>
      <c r="G733">
        <f>IFERROR(VLOOKUP(Table_socioeca8.sandag.org_abm2_spd[[#This Row],[hwycov_id]],[1]hwy_speed!$B$2:$G$1648,2,FALSE),0)</f>
        <v>57</v>
      </c>
      <c r="H733">
        <f>IFERROR(VLOOKUP(Table_socioeca8.sandag.org_abm2_spd[[#This Row],[hwycov_id]],[1]hwy_speed!$B$2:$G$1648,3,FALSE),0)</f>
        <v>53</v>
      </c>
      <c r="I733">
        <f>IFERROR(VLOOKUP(Table_socioeca8.sandag.org_abm2_spd[[#This Row],[hwycov_id]],[1]hwy_speed!$B$2:$G$1648,4,FALSE),0)</f>
        <v>55</v>
      </c>
      <c r="J733">
        <f>IFERROR(VLOOKUP(Table_socioeca8.sandag.org_abm2_spd[[#This Row],[hwycov_id]],[1]hwy_speed!$B$2:$G$1648,5,FALSE),0)</f>
        <v>44</v>
      </c>
      <c r="K733">
        <f>IFERROR(VLOOKUP(Table_socioeca8.sandag.org_abm2_spd[[#This Row],[hwycov_id]],[1]hwy_speed!$B$2:$G$1648,6,FALSE),0)</f>
        <v>57</v>
      </c>
    </row>
    <row r="734" spans="5:11" x14ac:dyDescent="0.25">
      <c r="E734">
        <f t="shared" si="11"/>
        <v>376</v>
      </c>
      <c r="F734">
        <v>14635</v>
      </c>
      <c r="G734">
        <f>IFERROR(VLOOKUP(Table_socioeca8.sandag.org_abm2_spd[[#This Row],[hwycov_id]],[1]hwy_speed!$B$2:$G$1648,2,FALSE),0)</f>
        <v>57</v>
      </c>
      <c r="H734">
        <f>IFERROR(VLOOKUP(Table_socioeca8.sandag.org_abm2_spd[[#This Row],[hwycov_id]],[1]hwy_speed!$B$2:$G$1648,3,FALSE),0)</f>
        <v>46</v>
      </c>
      <c r="I734">
        <f>IFERROR(VLOOKUP(Table_socioeca8.sandag.org_abm2_spd[[#This Row],[hwycov_id]],[1]hwy_speed!$B$2:$G$1648,4,FALSE),0)</f>
        <v>56</v>
      </c>
      <c r="J734">
        <f>IFERROR(VLOOKUP(Table_socioeca8.sandag.org_abm2_spd[[#This Row],[hwycov_id]],[1]hwy_speed!$B$2:$G$1648,5,FALSE),0)</f>
        <v>56</v>
      </c>
      <c r="K734">
        <f>IFERROR(VLOOKUP(Table_socioeca8.sandag.org_abm2_spd[[#This Row],[hwycov_id]],[1]hwy_speed!$B$2:$G$1648,6,FALSE),0)</f>
        <v>57</v>
      </c>
    </row>
    <row r="735" spans="5:11" x14ac:dyDescent="0.25">
      <c r="E735">
        <f t="shared" si="11"/>
        <v>376</v>
      </c>
      <c r="F735">
        <v>14637</v>
      </c>
      <c r="G735">
        <f>IFERROR(VLOOKUP(Table_socioeca8.sandag.org_abm2_spd[[#This Row],[hwycov_id]],[1]hwy_speed!$B$2:$G$1648,2,FALSE),0)</f>
        <v>57</v>
      </c>
      <c r="H735">
        <f>IFERROR(VLOOKUP(Table_socioeca8.sandag.org_abm2_spd[[#This Row],[hwycov_id]],[1]hwy_speed!$B$2:$G$1648,3,FALSE),0)</f>
        <v>49</v>
      </c>
      <c r="I735">
        <f>IFERROR(VLOOKUP(Table_socioeca8.sandag.org_abm2_spd[[#This Row],[hwycov_id]],[1]hwy_speed!$B$2:$G$1648,4,FALSE),0)</f>
        <v>56</v>
      </c>
      <c r="J735">
        <f>IFERROR(VLOOKUP(Table_socioeca8.sandag.org_abm2_spd[[#This Row],[hwycov_id]],[1]hwy_speed!$B$2:$G$1648,5,FALSE),0)</f>
        <v>57</v>
      </c>
      <c r="K735">
        <f>IFERROR(VLOOKUP(Table_socioeca8.sandag.org_abm2_spd[[#This Row],[hwycov_id]],[1]hwy_speed!$B$2:$G$1648,6,FALSE),0)</f>
        <v>58</v>
      </c>
    </row>
    <row r="736" spans="5:11" x14ac:dyDescent="0.25">
      <c r="E736">
        <f t="shared" si="11"/>
        <v>376</v>
      </c>
      <c r="F736">
        <v>14639</v>
      </c>
      <c r="G736">
        <f>IFERROR(VLOOKUP(Table_socioeca8.sandag.org_abm2_spd[[#This Row],[hwycov_id]],[1]hwy_speed!$B$2:$G$1648,2,FALSE),0)</f>
        <v>58</v>
      </c>
      <c r="H736">
        <f>IFERROR(VLOOKUP(Table_socioeca8.sandag.org_abm2_spd[[#This Row],[hwycov_id]],[1]hwy_speed!$B$2:$G$1648,3,FALSE),0)</f>
        <v>57</v>
      </c>
      <c r="I736">
        <f>IFERROR(VLOOKUP(Table_socioeca8.sandag.org_abm2_spd[[#This Row],[hwycov_id]],[1]hwy_speed!$B$2:$G$1648,4,FALSE),0)</f>
        <v>56</v>
      </c>
      <c r="J736">
        <f>IFERROR(VLOOKUP(Table_socioeca8.sandag.org_abm2_spd[[#This Row],[hwycov_id]],[1]hwy_speed!$B$2:$G$1648,5,FALSE),0)</f>
        <v>44</v>
      </c>
      <c r="K736">
        <f>IFERROR(VLOOKUP(Table_socioeca8.sandag.org_abm2_spd[[#This Row],[hwycov_id]],[1]hwy_speed!$B$2:$G$1648,6,FALSE),0)</f>
        <v>58</v>
      </c>
    </row>
    <row r="737" spans="5:11" x14ac:dyDescent="0.25">
      <c r="E737">
        <f t="shared" si="11"/>
        <v>376</v>
      </c>
      <c r="F737">
        <v>14644</v>
      </c>
      <c r="G737">
        <f>IFERROR(VLOOKUP(Table_socioeca8.sandag.org_abm2_spd[[#This Row],[hwycov_id]],[1]hwy_speed!$B$2:$G$1648,2,FALSE),0)</f>
        <v>58</v>
      </c>
      <c r="H737">
        <f>IFERROR(VLOOKUP(Table_socioeca8.sandag.org_abm2_spd[[#This Row],[hwycov_id]],[1]hwy_speed!$B$2:$G$1648,3,FALSE),0)</f>
        <v>44</v>
      </c>
      <c r="I737">
        <f>IFERROR(VLOOKUP(Table_socioeca8.sandag.org_abm2_spd[[#This Row],[hwycov_id]],[1]hwy_speed!$B$2:$G$1648,4,FALSE),0)</f>
        <v>55</v>
      </c>
      <c r="J737">
        <f>IFERROR(VLOOKUP(Table_socioeca8.sandag.org_abm2_spd[[#This Row],[hwycov_id]],[1]hwy_speed!$B$2:$G$1648,5,FALSE),0)</f>
        <v>57</v>
      </c>
      <c r="K737">
        <f>IFERROR(VLOOKUP(Table_socioeca8.sandag.org_abm2_spd[[#This Row],[hwycov_id]],[1]hwy_speed!$B$2:$G$1648,6,FALSE),0)</f>
        <v>58</v>
      </c>
    </row>
    <row r="738" spans="5:11" x14ac:dyDescent="0.25">
      <c r="E738">
        <f t="shared" si="11"/>
        <v>376</v>
      </c>
      <c r="F738">
        <v>14645</v>
      </c>
      <c r="G738">
        <f>IFERROR(VLOOKUP(Table_socioeca8.sandag.org_abm2_spd[[#This Row],[hwycov_id]],[1]hwy_speed!$B$2:$G$1648,2,FALSE),0)</f>
        <v>56</v>
      </c>
      <c r="H738">
        <f>IFERROR(VLOOKUP(Table_socioeca8.sandag.org_abm2_spd[[#This Row],[hwycov_id]],[1]hwy_speed!$B$2:$G$1648,3,FALSE),0)</f>
        <v>45</v>
      </c>
      <c r="I738">
        <f>IFERROR(VLOOKUP(Table_socioeca8.sandag.org_abm2_spd[[#This Row],[hwycov_id]],[1]hwy_speed!$B$2:$G$1648,4,FALSE),0)</f>
        <v>55</v>
      </c>
      <c r="J738">
        <f>IFERROR(VLOOKUP(Table_socioeca8.sandag.org_abm2_spd[[#This Row],[hwycov_id]],[1]hwy_speed!$B$2:$G$1648,5,FALSE),0)</f>
        <v>55</v>
      </c>
      <c r="K738">
        <f>IFERROR(VLOOKUP(Table_socioeca8.sandag.org_abm2_spd[[#This Row],[hwycov_id]],[1]hwy_speed!$B$2:$G$1648,6,FALSE),0)</f>
        <v>56</v>
      </c>
    </row>
    <row r="739" spans="5:11" x14ac:dyDescent="0.25">
      <c r="E739">
        <f t="shared" si="11"/>
        <v>376</v>
      </c>
      <c r="F739">
        <v>14647</v>
      </c>
      <c r="G739">
        <f>IFERROR(VLOOKUP(Table_socioeca8.sandag.org_abm2_spd[[#This Row],[hwycov_id]],[1]hwy_speed!$B$2:$G$1648,2,FALSE),0)</f>
        <v>58</v>
      </c>
      <c r="H739">
        <f>IFERROR(VLOOKUP(Table_socioeca8.sandag.org_abm2_spd[[#This Row],[hwycov_id]],[1]hwy_speed!$B$2:$G$1648,3,FALSE),0)</f>
        <v>56</v>
      </c>
      <c r="I739">
        <f>IFERROR(VLOOKUP(Table_socioeca8.sandag.org_abm2_spd[[#This Row],[hwycov_id]],[1]hwy_speed!$B$2:$G$1648,4,FALSE),0)</f>
        <v>56</v>
      </c>
      <c r="J739">
        <f>IFERROR(VLOOKUP(Table_socioeca8.sandag.org_abm2_spd[[#This Row],[hwycov_id]],[1]hwy_speed!$B$2:$G$1648,5,FALSE),0)</f>
        <v>45</v>
      </c>
      <c r="K739">
        <f>IFERROR(VLOOKUP(Table_socioeca8.sandag.org_abm2_spd[[#This Row],[hwycov_id]],[1]hwy_speed!$B$2:$G$1648,6,FALSE),0)</f>
        <v>58</v>
      </c>
    </row>
    <row r="740" spans="5:11" x14ac:dyDescent="0.25">
      <c r="E740">
        <f t="shared" si="11"/>
        <v>376</v>
      </c>
      <c r="F740">
        <v>14650</v>
      </c>
      <c r="G740">
        <f>IFERROR(VLOOKUP(Table_socioeca8.sandag.org_abm2_spd[[#This Row],[hwycov_id]],[1]hwy_speed!$B$2:$G$1648,2,FALSE),0)</f>
        <v>58</v>
      </c>
      <c r="H740">
        <f>IFERROR(VLOOKUP(Table_socioeca8.sandag.org_abm2_spd[[#This Row],[hwycov_id]],[1]hwy_speed!$B$2:$G$1648,3,FALSE),0)</f>
        <v>57</v>
      </c>
      <c r="I740">
        <f>IFERROR(VLOOKUP(Table_socioeca8.sandag.org_abm2_spd[[#This Row],[hwycov_id]],[1]hwy_speed!$B$2:$G$1648,4,FALSE),0)</f>
        <v>57</v>
      </c>
      <c r="J740">
        <f>IFERROR(VLOOKUP(Table_socioeca8.sandag.org_abm2_spd[[#This Row],[hwycov_id]],[1]hwy_speed!$B$2:$G$1648,5,FALSE),0)</f>
        <v>48</v>
      </c>
      <c r="K740">
        <f>IFERROR(VLOOKUP(Table_socioeca8.sandag.org_abm2_spd[[#This Row],[hwycov_id]],[1]hwy_speed!$B$2:$G$1648,6,FALSE),0)</f>
        <v>58</v>
      </c>
    </row>
    <row r="741" spans="5:11" x14ac:dyDescent="0.25">
      <c r="E741">
        <f t="shared" si="11"/>
        <v>376</v>
      </c>
      <c r="F741">
        <v>14652</v>
      </c>
      <c r="G741">
        <f>IFERROR(VLOOKUP(Table_socioeca8.sandag.org_abm2_spd[[#This Row],[hwycov_id]],[1]hwy_speed!$B$2:$G$1648,2,FALSE),0)</f>
        <v>57</v>
      </c>
      <c r="H741">
        <f>IFERROR(VLOOKUP(Table_socioeca8.sandag.org_abm2_spd[[#This Row],[hwycov_id]],[1]hwy_speed!$B$2:$G$1648,3,FALSE),0)</f>
        <v>56</v>
      </c>
      <c r="I741">
        <f>IFERROR(VLOOKUP(Table_socioeca8.sandag.org_abm2_spd[[#This Row],[hwycov_id]],[1]hwy_speed!$B$2:$G$1648,4,FALSE),0)</f>
        <v>56</v>
      </c>
      <c r="J741">
        <f>IFERROR(VLOOKUP(Table_socioeca8.sandag.org_abm2_spd[[#This Row],[hwycov_id]],[1]hwy_speed!$B$2:$G$1648,5,FALSE),0)</f>
        <v>42</v>
      </c>
      <c r="K741">
        <f>IFERROR(VLOOKUP(Table_socioeca8.sandag.org_abm2_spd[[#This Row],[hwycov_id]],[1]hwy_speed!$B$2:$G$1648,6,FALSE),0)</f>
        <v>57</v>
      </c>
    </row>
    <row r="742" spans="5:11" x14ac:dyDescent="0.25">
      <c r="E742">
        <f t="shared" si="11"/>
        <v>376</v>
      </c>
      <c r="F742">
        <v>14658</v>
      </c>
      <c r="G742">
        <f>IFERROR(VLOOKUP(Table_socioeca8.sandag.org_abm2_spd[[#This Row],[hwycov_id]],[1]hwy_speed!$B$2:$G$1648,2,FALSE),0)</f>
        <v>58</v>
      </c>
      <c r="H742">
        <f>IFERROR(VLOOKUP(Table_socioeca8.sandag.org_abm2_spd[[#This Row],[hwycov_id]],[1]hwy_speed!$B$2:$G$1648,3,FALSE),0)</f>
        <v>46</v>
      </c>
      <c r="I742">
        <f>IFERROR(VLOOKUP(Table_socioeca8.sandag.org_abm2_spd[[#This Row],[hwycov_id]],[1]hwy_speed!$B$2:$G$1648,4,FALSE),0)</f>
        <v>55</v>
      </c>
      <c r="J742">
        <f>IFERROR(VLOOKUP(Table_socioeca8.sandag.org_abm2_spd[[#This Row],[hwycov_id]],[1]hwy_speed!$B$2:$G$1648,5,FALSE),0)</f>
        <v>57</v>
      </c>
      <c r="K742">
        <f>IFERROR(VLOOKUP(Table_socioeca8.sandag.org_abm2_spd[[#This Row],[hwycov_id]],[1]hwy_speed!$B$2:$G$1648,6,FALSE),0)</f>
        <v>58</v>
      </c>
    </row>
    <row r="743" spans="5:11" x14ac:dyDescent="0.25">
      <c r="E743">
        <f t="shared" si="11"/>
        <v>376</v>
      </c>
      <c r="F743">
        <v>14660</v>
      </c>
      <c r="G743">
        <f>IFERROR(VLOOKUP(Table_socioeca8.sandag.org_abm2_spd[[#This Row],[hwycov_id]],[1]hwy_speed!$B$2:$G$1648,2,FALSE),0)</f>
        <v>57</v>
      </c>
      <c r="H743">
        <f>IFERROR(VLOOKUP(Table_socioeca8.sandag.org_abm2_spd[[#This Row],[hwycov_id]],[1]hwy_speed!$B$2:$G$1648,3,FALSE),0)</f>
        <v>45</v>
      </c>
      <c r="I743">
        <f>IFERROR(VLOOKUP(Table_socioeca8.sandag.org_abm2_spd[[#This Row],[hwycov_id]],[1]hwy_speed!$B$2:$G$1648,4,FALSE),0)</f>
        <v>55</v>
      </c>
      <c r="J743">
        <f>IFERROR(VLOOKUP(Table_socioeca8.sandag.org_abm2_spd[[#This Row],[hwycov_id]],[1]hwy_speed!$B$2:$G$1648,5,FALSE),0)</f>
        <v>57</v>
      </c>
      <c r="K743">
        <f>IFERROR(VLOOKUP(Table_socioeca8.sandag.org_abm2_spd[[#This Row],[hwycov_id]],[1]hwy_speed!$B$2:$G$1648,6,FALSE),0)</f>
        <v>58</v>
      </c>
    </row>
    <row r="744" spans="5:11" x14ac:dyDescent="0.25">
      <c r="E744">
        <f t="shared" si="11"/>
        <v>376</v>
      </c>
      <c r="F744">
        <v>14666</v>
      </c>
      <c r="G744">
        <f>IFERROR(VLOOKUP(Table_socioeca8.sandag.org_abm2_spd[[#This Row],[hwycov_id]],[1]hwy_speed!$B$2:$G$1648,2,FALSE),0)</f>
        <v>57</v>
      </c>
      <c r="H744">
        <f>IFERROR(VLOOKUP(Table_socioeca8.sandag.org_abm2_spd[[#This Row],[hwycov_id]],[1]hwy_speed!$B$2:$G$1648,3,FALSE),0)</f>
        <v>42</v>
      </c>
      <c r="I744">
        <f>IFERROR(VLOOKUP(Table_socioeca8.sandag.org_abm2_spd[[#This Row],[hwycov_id]],[1]hwy_speed!$B$2:$G$1648,4,FALSE),0)</f>
        <v>53</v>
      </c>
      <c r="J744">
        <f>IFERROR(VLOOKUP(Table_socioeca8.sandag.org_abm2_spd[[#This Row],[hwycov_id]],[1]hwy_speed!$B$2:$G$1648,5,FALSE),0)</f>
        <v>56</v>
      </c>
      <c r="K744">
        <f>IFERROR(VLOOKUP(Table_socioeca8.sandag.org_abm2_spd[[#This Row],[hwycov_id]],[1]hwy_speed!$B$2:$G$1648,6,FALSE),0)</f>
        <v>58</v>
      </c>
    </row>
    <row r="745" spans="5:11" x14ac:dyDescent="0.25">
      <c r="E745">
        <f t="shared" si="11"/>
        <v>376</v>
      </c>
      <c r="F745">
        <v>14682</v>
      </c>
      <c r="G745">
        <f>IFERROR(VLOOKUP(Table_socioeca8.sandag.org_abm2_spd[[#This Row],[hwycov_id]],[1]hwy_speed!$B$2:$G$1648,2,FALSE),0)</f>
        <v>58</v>
      </c>
      <c r="H745">
        <f>IFERROR(VLOOKUP(Table_socioeca8.sandag.org_abm2_spd[[#This Row],[hwycov_id]],[1]hwy_speed!$B$2:$G$1648,3,FALSE),0)</f>
        <v>49</v>
      </c>
      <c r="I745">
        <f>IFERROR(VLOOKUP(Table_socioeca8.sandag.org_abm2_spd[[#This Row],[hwycov_id]],[1]hwy_speed!$B$2:$G$1648,4,FALSE),0)</f>
        <v>53</v>
      </c>
      <c r="J745">
        <f>IFERROR(VLOOKUP(Table_socioeca8.sandag.org_abm2_spd[[#This Row],[hwycov_id]],[1]hwy_speed!$B$2:$G$1648,5,FALSE),0)</f>
        <v>38</v>
      </c>
      <c r="K745">
        <f>IFERROR(VLOOKUP(Table_socioeca8.sandag.org_abm2_spd[[#This Row],[hwycov_id]],[1]hwy_speed!$B$2:$G$1648,6,FALSE),0)</f>
        <v>58</v>
      </c>
    </row>
    <row r="746" spans="5:11" x14ac:dyDescent="0.25">
      <c r="E746">
        <f t="shared" si="11"/>
        <v>376</v>
      </c>
      <c r="F746">
        <v>14715</v>
      </c>
      <c r="G746">
        <f>IFERROR(VLOOKUP(Table_socioeca8.sandag.org_abm2_spd[[#This Row],[hwycov_id]],[1]hwy_speed!$B$2:$G$1648,2,FALSE),0)</f>
        <v>58</v>
      </c>
      <c r="H746">
        <f>IFERROR(VLOOKUP(Table_socioeca8.sandag.org_abm2_spd[[#This Row],[hwycov_id]],[1]hwy_speed!$B$2:$G$1648,3,FALSE),0)</f>
        <v>56</v>
      </c>
      <c r="I746">
        <f>IFERROR(VLOOKUP(Table_socioeca8.sandag.org_abm2_spd[[#This Row],[hwycov_id]],[1]hwy_speed!$B$2:$G$1648,4,FALSE),0)</f>
        <v>57</v>
      </c>
      <c r="J746">
        <f>IFERROR(VLOOKUP(Table_socioeca8.sandag.org_abm2_spd[[#This Row],[hwycov_id]],[1]hwy_speed!$B$2:$G$1648,5,FALSE),0)</f>
        <v>56</v>
      </c>
      <c r="K746">
        <f>IFERROR(VLOOKUP(Table_socioeca8.sandag.org_abm2_spd[[#This Row],[hwycov_id]],[1]hwy_speed!$B$2:$G$1648,6,FALSE),0)</f>
        <v>58</v>
      </c>
    </row>
    <row r="747" spans="5:11" x14ac:dyDescent="0.25">
      <c r="E747">
        <f t="shared" si="11"/>
        <v>376</v>
      </c>
      <c r="F747">
        <v>14782</v>
      </c>
      <c r="G747">
        <f>IFERROR(VLOOKUP(Table_socioeca8.sandag.org_abm2_spd[[#This Row],[hwycov_id]],[1]hwy_speed!$B$2:$G$1648,2,FALSE),0)</f>
        <v>58</v>
      </c>
      <c r="H747">
        <f>IFERROR(VLOOKUP(Table_socioeca8.sandag.org_abm2_spd[[#This Row],[hwycov_id]],[1]hwy_speed!$B$2:$G$1648,3,FALSE),0)</f>
        <v>54</v>
      </c>
      <c r="I747">
        <f>IFERROR(VLOOKUP(Table_socioeca8.sandag.org_abm2_spd[[#This Row],[hwycov_id]],[1]hwy_speed!$B$2:$G$1648,4,FALSE),0)</f>
        <v>58</v>
      </c>
      <c r="J747">
        <f>IFERROR(VLOOKUP(Table_socioeca8.sandag.org_abm2_spd[[#This Row],[hwycov_id]],[1]hwy_speed!$B$2:$G$1648,5,FALSE),0)</f>
        <v>58</v>
      </c>
      <c r="K747">
        <f>IFERROR(VLOOKUP(Table_socioeca8.sandag.org_abm2_spd[[#This Row],[hwycov_id]],[1]hwy_speed!$B$2:$G$1648,6,FALSE),0)</f>
        <v>58</v>
      </c>
    </row>
    <row r="748" spans="5:11" x14ac:dyDescent="0.25">
      <c r="E748">
        <f t="shared" si="11"/>
        <v>376</v>
      </c>
      <c r="F748">
        <v>14949</v>
      </c>
      <c r="G748">
        <f>IFERROR(VLOOKUP(Table_socioeca8.sandag.org_abm2_spd[[#This Row],[hwycov_id]],[1]hwy_speed!$B$2:$G$1648,2,FALSE),0)</f>
        <v>58</v>
      </c>
      <c r="H748">
        <f>IFERROR(VLOOKUP(Table_socioeca8.sandag.org_abm2_spd[[#This Row],[hwycov_id]],[1]hwy_speed!$B$2:$G$1648,3,FALSE),0)</f>
        <v>57</v>
      </c>
      <c r="I748">
        <f>IFERROR(VLOOKUP(Table_socioeca8.sandag.org_abm2_spd[[#This Row],[hwycov_id]],[1]hwy_speed!$B$2:$G$1648,4,FALSE),0)</f>
        <v>57</v>
      </c>
      <c r="J748">
        <f>IFERROR(VLOOKUP(Table_socioeca8.sandag.org_abm2_spd[[#This Row],[hwycov_id]],[1]hwy_speed!$B$2:$G$1648,5,FALSE),0)</f>
        <v>56</v>
      </c>
      <c r="K748">
        <f>IFERROR(VLOOKUP(Table_socioeca8.sandag.org_abm2_spd[[#This Row],[hwycov_id]],[1]hwy_speed!$B$2:$G$1648,6,FALSE),0)</f>
        <v>58</v>
      </c>
    </row>
    <row r="749" spans="5:11" x14ac:dyDescent="0.25">
      <c r="E749">
        <f t="shared" si="11"/>
        <v>376</v>
      </c>
      <c r="F749">
        <v>14953</v>
      </c>
      <c r="G749">
        <f>IFERROR(VLOOKUP(Table_socioeca8.sandag.org_abm2_spd[[#This Row],[hwycov_id]],[1]hwy_speed!$B$2:$G$1648,2,FALSE),0)</f>
        <v>58</v>
      </c>
      <c r="H749">
        <f>IFERROR(VLOOKUP(Table_socioeca8.sandag.org_abm2_spd[[#This Row],[hwycov_id]],[1]hwy_speed!$B$2:$G$1648,3,FALSE),0)</f>
        <v>51</v>
      </c>
      <c r="I749">
        <f>IFERROR(VLOOKUP(Table_socioeca8.sandag.org_abm2_spd[[#This Row],[hwycov_id]],[1]hwy_speed!$B$2:$G$1648,4,FALSE),0)</f>
        <v>51</v>
      </c>
      <c r="J749">
        <f>IFERROR(VLOOKUP(Table_socioeca8.sandag.org_abm2_spd[[#This Row],[hwycov_id]],[1]hwy_speed!$B$2:$G$1648,5,FALSE),0)</f>
        <v>37</v>
      </c>
      <c r="K749">
        <f>IFERROR(VLOOKUP(Table_socioeca8.sandag.org_abm2_spd[[#This Row],[hwycov_id]],[1]hwy_speed!$B$2:$G$1648,6,FALSE),0)</f>
        <v>58</v>
      </c>
    </row>
    <row r="750" spans="5:11" x14ac:dyDescent="0.25">
      <c r="E750">
        <f t="shared" si="11"/>
        <v>376</v>
      </c>
      <c r="F750">
        <v>15010</v>
      </c>
      <c r="G750">
        <f>IFERROR(VLOOKUP(Table_socioeca8.sandag.org_abm2_spd[[#This Row],[hwycov_id]],[1]hwy_speed!$B$2:$G$1648,2,FALSE),0)</f>
        <v>62</v>
      </c>
      <c r="H750">
        <f>IFERROR(VLOOKUP(Table_socioeca8.sandag.org_abm2_spd[[#This Row],[hwycov_id]],[1]hwy_speed!$B$2:$G$1648,3,FALSE),0)</f>
        <v>44</v>
      </c>
      <c r="I750">
        <f>IFERROR(VLOOKUP(Table_socioeca8.sandag.org_abm2_spd[[#This Row],[hwycov_id]],[1]hwy_speed!$B$2:$G$1648,4,FALSE),0)</f>
        <v>55</v>
      </c>
      <c r="J750">
        <f>IFERROR(VLOOKUP(Table_socioeca8.sandag.org_abm2_spd[[#This Row],[hwycov_id]],[1]hwy_speed!$B$2:$G$1648,5,FALSE),0)</f>
        <v>55</v>
      </c>
      <c r="K750">
        <f>IFERROR(VLOOKUP(Table_socioeca8.sandag.org_abm2_spd[[#This Row],[hwycov_id]],[1]hwy_speed!$B$2:$G$1648,6,FALSE),0)</f>
        <v>62</v>
      </c>
    </row>
    <row r="751" spans="5:11" x14ac:dyDescent="0.25">
      <c r="E751">
        <f t="shared" si="11"/>
        <v>376</v>
      </c>
      <c r="F751">
        <v>15020</v>
      </c>
      <c r="G751">
        <f>IFERROR(VLOOKUP(Table_socioeca8.sandag.org_abm2_spd[[#This Row],[hwycov_id]],[1]hwy_speed!$B$2:$G$1648,2,FALSE),0)</f>
        <v>62</v>
      </c>
      <c r="H751">
        <f>IFERROR(VLOOKUP(Table_socioeca8.sandag.org_abm2_spd[[#This Row],[hwycov_id]],[1]hwy_speed!$B$2:$G$1648,3,FALSE),0)</f>
        <v>47</v>
      </c>
      <c r="I751">
        <f>IFERROR(VLOOKUP(Table_socioeca8.sandag.org_abm2_spd[[#This Row],[hwycov_id]],[1]hwy_speed!$B$2:$G$1648,4,FALSE),0)</f>
        <v>58</v>
      </c>
      <c r="J751">
        <f>IFERROR(VLOOKUP(Table_socioeca8.sandag.org_abm2_spd[[#This Row],[hwycov_id]],[1]hwy_speed!$B$2:$G$1648,5,FALSE),0)</f>
        <v>57</v>
      </c>
      <c r="K751">
        <f>IFERROR(VLOOKUP(Table_socioeca8.sandag.org_abm2_spd[[#This Row],[hwycov_id]],[1]hwy_speed!$B$2:$G$1648,6,FALSE),0)</f>
        <v>62</v>
      </c>
    </row>
    <row r="752" spans="5:11" x14ac:dyDescent="0.25">
      <c r="E752">
        <f t="shared" si="11"/>
        <v>376</v>
      </c>
      <c r="F752">
        <v>15035</v>
      </c>
      <c r="G752">
        <f>IFERROR(VLOOKUP(Table_socioeca8.sandag.org_abm2_spd[[#This Row],[hwycov_id]],[1]hwy_speed!$B$2:$G$1648,2,FALSE),0)</f>
        <v>58</v>
      </c>
      <c r="H752">
        <f>IFERROR(VLOOKUP(Table_socioeca8.sandag.org_abm2_spd[[#This Row],[hwycov_id]],[1]hwy_speed!$B$2:$G$1648,3,FALSE),0)</f>
        <v>49</v>
      </c>
      <c r="I752">
        <f>IFERROR(VLOOKUP(Table_socioeca8.sandag.org_abm2_spd[[#This Row],[hwycov_id]],[1]hwy_speed!$B$2:$G$1648,4,FALSE),0)</f>
        <v>57</v>
      </c>
      <c r="J752">
        <f>IFERROR(VLOOKUP(Table_socioeca8.sandag.org_abm2_spd[[#This Row],[hwycov_id]],[1]hwy_speed!$B$2:$G$1648,5,FALSE),0)</f>
        <v>44</v>
      </c>
      <c r="K752">
        <f>IFERROR(VLOOKUP(Table_socioeca8.sandag.org_abm2_spd[[#This Row],[hwycov_id]],[1]hwy_speed!$B$2:$G$1648,6,FALSE),0)</f>
        <v>58</v>
      </c>
    </row>
    <row r="753" spans="5:11" x14ac:dyDescent="0.25">
      <c r="E753">
        <f t="shared" si="11"/>
        <v>376</v>
      </c>
      <c r="F753">
        <v>15036</v>
      </c>
      <c r="G753">
        <f>IFERROR(VLOOKUP(Table_socioeca8.sandag.org_abm2_spd[[#This Row],[hwycov_id]],[1]hwy_speed!$B$2:$G$1648,2,FALSE),0)</f>
        <v>62</v>
      </c>
      <c r="H753">
        <f>IFERROR(VLOOKUP(Table_socioeca8.sandag.org_abm2_spd[[#This Row],[hwycov_id]],[1]hwy_speed!$B$2:$G$1648,3,FALSE),0)</f>
        <v>47</v>
      </c>
      <c r="I753">
        <f>IFERROR(VLOOKUP(Table_socioeca8.sandag.org_abm2_spd[[#This Row],[hwycov_id]],[1]hwy_speed!$B$2:$G$1648,4,FALSE),0)</f>
        <v>58</v>
      </c>
      <c r="J753">
        <f>IFERROR(VLOOKUP(Table_socioeca8.sandag.org_abm2_spd[[#This Row],[hwycov_id]],[1]hwy_speed!$B$2:$G$1648,5,FALSE),0)</f>
        <v>56</v>
      </c>
      <c r="K753">
        <f>IFERROR(VLOOKUP(Table_socioeca8.sandag.org_abm2_spd[[#This Row],[hwycov_id]],[1]hwy_speed!$B$2:$G$1648,6,FALSE),0)</f>
        <v>62</v>
      </c>
    </row>
    <row r="754" spans="5:11" x14ac:dyDescent="0.25">
      <c r="E754">
        <f t="shared" si="11"/>
        <v>376</v>
      </c>
      <c r="F754">
        <v>15037</v>
      </c>
      <c r="G754">
        <f>IFERROR(VLOOKUP(Table_socioeca8.sandag.org_abm2_spd[[#This Row],[hwycov_id]],[1]hwy_speed!$B$2:$G$1648,2,FALSE),0)</f>
        <v>62</v>
      </c>
      <c r="H754">
        <f>IFERROR(VLOOKUP(Table_socioeca8.sandag.org_abm2_spd[[#This Row],[hwycov_id]],[1]hwy_speed!$B$2:$G$1648,3,FALSE),0)</f>
        <v>52</v>
      </c>
      <c r="I754">
        <f>IFERROR(VLOOKUP(Table_socioeca8.sandag.org_abm2_spd[[#This Row],[hwycov_id]],[1]hwy_speed!$B$2:$G$1648,4,FALSE),0)</f>
        <v>61</v>
      </c>
      <c r="J754">
        <f>IFERROR(VLOOKUP(Table_socioeca8.sandag.org_abm2_spd[[#This Row],[hwycov_id]],[1]hwy_speed!$B$2:$G$1648,5,FALSE),0)</f>
        <v>59</v>
      </c>
      <c r="K754">
        <f>IFERROR(VLOOKUP(Table_socioeca8.sandag.org_abm2_spd[[#This Row],[hwycov_id]],[1]hwy_speed!$B$2:$G$1648,6,FALSE),0)</f>
        <v>62</v>
      </c>
    </row>
    <row r="755" spans="5:11" x14ac:dyDescent="0.25">
      <c r="E755">
        <f t="shared" si="11"/>
        <v>376</v>
      </c>
      <c r="F755">
        <v>15038</v>
      </c>
      <c r="G755">
        <f>IFERROR(VLOOKUP(Table_socioeca8.sandag.org_abm2_spd[[#This Row],[hwycov_id]],[1]hwy_speed!$B$2:$G$1648,2,FALSE),0)</f>
        <v>62</v>
      </c>
      <c r="H755">
        <f>IFERROR(VLOOKUP(Table_socioeca8.sandag.org_abm2_spd[[#This Row],[hwycov_id]],[1]hwy_speed!$B$2:$G$1648,3,FALSE),0)</f>
        <v>58</v>
      </c>
      <c r="I755">
        <f>IFERROR(VLOOKUP(Table_socioeca8.sandag.org_abm2_spd[[#This Row],[hwycov_id]],[1]hwy_speed!$B$2:$G$1648,4,FALSE),0)</f>
        <v>61</v>
      </c>
      <c r="J755">
        <f>IFERROR(VLOOKUP(Table_socioeca8.sandag.org_abm2_spd[[#This Row],[hwycov_id]],[1]hwy_speed!$B$2:$G$1648,5,FALSE),0)</f>
        <v>61</v>
      </c>
      <c r="K755">
        <f>IFERROR(VLOOKUP(Table_socioeca8.sandag.org_abm2_spd[[#This Row],[hwycov_id]],[1]hwy_speed!$B$2:$G$1648,6,FALSE),0)</f>
        <v>62</v>
      </c>
    </row>
    <row r="756" spans="5:11" x14ac:dyDescent="0.25">
      <c r="E756">
        <f t="shared" si="11"/>
        <v>376</v>
      </c>
      <c r="F756">
        <v>15039</v>
      </c>
      <c r="G756">
        <f>IFERROR(VLOOKUP(Table_socioeca8.sandag.org_abm2_spd[[#This Row],[hwycov_id]],[1]hwy_speed!$B$2:$G$1648,2,FALSE),0)</f>
        <v>58</v>
      </c>
      <c r="H756">
        <f>IFERROR(VLOOKUP(Table_socioeca8.sandag.org_abm2_spd[[#This Row],[hwycov_id]],[1]hwy_speed!$B$2:$G$1648,3,FALSE),0)</f>
        <v>52</v>
      </c>
      <c r="I756">
        <f>IFERROR(VLOOKUP(Table_socioeca8.sandag.org_abm2_spd[[#This Row],[hwycov_id]],[1]hwy_speed!$B$2:$G$1648,4,FALSE),0)</f>
        <v>57</v>
      </c>
      <c r="J756">
        <f>IFERROR(VLOOKUP(Table_socioeca8.sandag.org_abm2_spd[[#This Row],[hwycov_id]],[1]hwy_speed!$B$2:$G$1648,5,FALSE),0)</f>
        <v>49</v>
      </c>
      <c r="K756">
        <f>IFERROR(VLOOKUP(Table_socioeca8.sandag.org_abm2_spd[[#This Row],[hwycov_id]],[1]hwy_speed!$B$2:$G$1648,6,FALSE),0)</f>
        <v>58</v>
      </c>
    </row>
    <row r="757" spans="5:11" x14ac:dyDescent="0.25">
      <c r="E757">
        <f t="shared" si="11"/>
        <v>376</v>
      </c>
      <c r="F757">
        <v>15041</v>
      </c>
      <c r="G757">
        <f>IFERROR(VLOOKUP(Table_socioeca8.sandag.org_abm2_spd[[#This Row],[hwycov_id]],[1]hwy_speed!$B$2:$G$1648,2,FALSE),0)</f>
        <v>58</v>
      </c>
      <c r="H757">
        <f>IFERROR(VLOOKUP(Table_socioeca8.sandag.org_abm2_spd[[#This Row],[hwycov_id]],[1]hwy_speed!$B$2:$G$1648,3,FALSE),0)</f>
        <v>54</v>
      </c>
      <c r="I757">
        <f>IFERROR(VLOOKUP(Table_socioeca8.sandag.org_abm2_spd[[#This Row],[hwycov_id]],[1]hwy_speed!$B$2:$G$1648,4,FALSE),0)</f>
        <v>58</v>
      </c>
      <c r="J757">
        <f>IFERROR(VLOOKUP(Table_socioeca8.sandag.org_abm2_spd[[#This Row],[hwycov_id]],[1]hwy_speed!$B$2:$G$1648,5,FALSE),0)</f>
        <v>52</v>
      </c>
      <c r="K757">
        <f>IFERROR(VLOOKUP(Table_socioeca8.sandag.org_abm2_spd[[#This Row],[hwycov_id]],[1]hwy_speed!$B$2:$G$1648,6,FALSE),0)</f>
        <v>58</v>
      </c>
    </row>
    <row r="758" spans="5:11" x14ac:dyDescent="0.25">
      <c r="E758">
        <f t="shared" si="11"/>
        <v>376</v>
      </c>
      <c r="F758">
        <v>15064</v>
      </c>
      <c r="G758">
        <f>IFERROR(VLOOKUP(Table_socioeca8.sandag.org_abm2_spd[[#This Row],[hwycov_id]],[1]hwy_speed!$B$2:$G$1648,2,FALSE),0)</f>
        <v>53</v>
      </c>
      <c r="H758">
        <f>IFERROR(VLOOKUP(Table_socioeca8.sandag.org_abm2_spd[[#This Row],[hwycov_id]],[1]hwy_speed!$B$2:$G$1648,3,FALSE),0)</f>
        <v>38</v>
      </c>
      <c r="I758">
        <f>IFERROR(VLOOKUP(Table_socioeca8.sandag.org_abm2_spd[[#This Row],[hwycov_id]],[1]hwy_speed!$B$2:$G$1648,4,FALSE),0)</f>
        <v>48</v>
      </c>
      <c r="J758">
        <f>IFERROR(VLOOKUP(Table_socioeca8.sandag.org_abm2_spd[[#This Row],[hwycov_id]],[1]hwy_speed!$B$2:$G$1648,5,FALSE),0)</f>
        <v>47</v>
      </c>
      <c r="K758">
        <f>IFERROR(VLOOKUP(Table_socioeca8.sandag.org_abm2_spd[[#This Row],[hwycov_id]],[1]hwy_speed!$B$2:$G$1648,6,FALSE),0)</f>
        <v>53</v>
      </c>
    </row>
    <row r="759" spans="5:11" x14ac:dyDescent="0.25">
      <c r="E759">
        <f t="shared" si="11"/>
        <v>376</v>
      </c>
      <c r="F759">
        <v>15065</v>
      </c>
      <c r="G759">
        <f>IFERROR(VLOOKUP(Table_socioeca8.sandag.org_abm2_spd[[#This Row],[hwycov_id]],[1]hwy_speed!$B$2:$G$1648,2,FALSE),0)</f>
        <v>53</v>
      </c>
      <c r="H759">
        <f>IFERROR(VLOOKUP(Table_socioeca8.sandag.org_abm2_spd[[#This Row],[hwycov_id]],[1]hwy_speed!$B$2:$G$1648,3,FALSE),0)</f>
        <v>43</v>
      </c>
      <c r="I759">
        <f>IFERROR(VLOOKUP(Table_socioeca8.sandag.org_abm2_spd[[#This Row],[hwycov_id]],[1]hwy_speed!$B$2:$G$1648,4,FALSE),0)</f>
        <v>50</v>
      </c>
      <c r="J759">
        <f>IFERROR(VLOOKUP(Table_socioeca8.sandag.org_abm2_spd[[#This Row],[hwycov_id]],[1]hwy_speed!$B$2:$G$1648,5,FALSE),0)</f>
        <v>40</v>
      </c>
      <c r="K759">
        <f>IFERROR(VLOOKUP(Table_socioeca8.sandag.org_abm2_spd[[#This Row],[hwycov_id]],[1]hwy_speed!$B$2:$G$1648,6,FALSE),0)</f>
        <v>53</v>
      </c>
    </row>
    <row r="760" spans="5:11" x14ac:dyDescent="0.25">
      <c r="E760">
        <f t="shared" si="11"/>
        <v>376</v>
      </c>
      <c r="F760">
        <v>15081</v>
      </c>
      <c r="G760">
        <f>IFERROR(VLOOKUP(Table_socioeca8.sandag.org_abm2_spd[[#This Row],[hwycov_id]],[1]hwy_speed!$B$2:$G$1648,2,FALSE),0)</f>
        <v>52</v>
      </c>
      <c r="H760">
        <f>IFERROR(VLOOKUP(Table_socioeca8.sandag.org_abm2_spd[[#This Row],[hwycov_id]],[1]hwy_speed!$B$2:$G$1648,3,FALSE),0)</f>
        <v>30</v>
      </c>
      <c r="I760">
        <f>IFERROR(VLOOKUP(Table_socioeca8.sandag.org_abm2_spd[[#This Row],[hwycov_id]],[1]hwy_speed!$B$2:$G$1648,4,FALSE),0)</f>
        <v>44</v>
      </c>
      <c r="J760">
        <f>IFERROR(VLOOKUP(Table_socioeca8.sandag.org_abm2_spd[[#This Row],[hwycov_id]],[1]hwy_speed!$B$2:$G$1648,5,FALSE),0)</f>
        <v>43</v>
      </c>
      <c r="K760">
        <f>IFERROR(VLOOKUP(Table_socioeca8.sandag.org_abm2_spd[[#This Row],[hwycov_id]],[1]hwy_speed!$B$2:$G$1648,6,FALSE),0)</f>
        <v>53</v>
      </c>
    </row>
    <row r="761" spans="5:11" x14ac:dyDescent="0.25">
      <c r="E761">
        <f t="shared" si="11"/>
        <v>376</v>
      </c>
      <c r="F761">
        <v>15082</v>
      </c>
      <c r="G761">
        <f>IFERROR(VLOOKUP(Table_socioeca8.sandag.org_abm2_spd[[#This Row],[hwycov_id]],[1]hwy_speed!$B$2:$G$1648,2,FALSE),0)</f>
        <v>53</v>
      </c>
      <c r="H761">
        <f>IFERROR(VLOOKUP(Table_socioeca8.sandag.org_abm2_spd[[#This Row],[hwycov_id]],[1]hwy_speed!$B$2:$G$1648,3,FALSE),0)</f>
        <v>37</v>
      </c>
      <c r="I761">
        <f>IFERROR(VLOOKUP(Table_socioeca8.sandag.org_abm2_spd[[#This Row],[hwycov_id]],[1]hwy_speed!$B$2:$G$1648,4,FALSE),0)</f>
        <v>48</v>
      </c>
      <c r="J761">
        <f>IFERROR(VLOOKUP(Table_socioeca8.sandag.org_abm2_spd[[#This Row],[hwycov_id]],[1]hwy_speed!$B$2:$G$1648,5,FALSE),0)</f>
        <v>47</v>
      </c>
      <c r="K761">
        <f>IFERROR(VLOOKUP(Table_socioeca8.sandag.org_abm2_spd[[#This Row],[hwycov_id]],[1]hwy_speed!$B$2:$G$1648,6,FALSE),0)</f>
        <v>53</v>
      </c>
    </row>
    <row r="762" spans="5:11" x14ac:dyDescent="0.25">
      <c r="E762">
        <f t="shared" si="11"/>
        <v>376</v>
      </c>
      <c r="F762">
        <v>15083</v>
      </c>
      <c r="G762">
        <f>IFERROR(VLOOKUP(Table_socioeca8.sandag.org_abm2_spd[[#This Row],[hwycov_id]],[1]hwy_speed!$B$2:$G$1648,2,FALSE),0)</f>
        <v>53</v>
      </c>
      <c r="H762">
        <f>IFERROR(VLOOKUP(Table_socioeca8.sandag.org_abm2_spd[[#This Row],[hwycov_id]],[1]hwy_speed!$B$2:$G$1648,3,FALSE),0)</f>
        <v>37</v>
      </c>
      <c r="I762">
        <f>IFERROR(VLOOKUP(Table_socioeca8.sandag.org_abm2_spd[[#This Row],[hwycov_id]],[1]hwy_speed!$B$2:$G$1648,4,FALSE),0)</f>
        <v>42</v>
      </c>
      <c r="J762">
        <f>IFERROR(VLOOKUP(Table_socioeca8.sandag.org_abm2_spd[[#This Row],[hwycov_id]],[1]hwy_speed!$B$2:$G$1648,5,FALSE),0)</f>
        <v>31</v>
      </c>
      <c r="K762">
        <f>IFERROR(VLOOKUP(Table_socioeca8.sandag.org_abm2_spd[[#This Row],[hwycov_id]],[1]hwy_speed!$B$2:$G$1648,6,FALSE),0)</f>
        <v>53</v>
      </c>
    </row>
    <row r="763" spans="5:11" x14ac:dyDescent="0.25">
      <c r="E763">
        <f t="shared" si="11"/>
        <v>376</v>
      </c>
      <c r="F763">
        <v>15157</v>
      </c>
      <c r="G763">
        <f>IFERROR(VLOOKUP(Table_socioeca8.sandag.org_abm2_spd[[#This Row],[hwycov_id]],[1]hwy_speed!$B$2:$G$1648,2,FALSE),0)</f>
        <v>62</v>
      </c>
      <c r="H763">
        <f>IFERROR(VLOOKUP(Table_socioeca8.sandag.org_abm2_spd[[#This Row],[hwycov_id]],[1]hwy_speed!$B$2:$G$1648,3,FALSE),0)</f>
        <v>42</v>
      </c>
      <c r="I763">
        <f>IFERROR(VLOOKUP(Table_socioeca8.sandag.org_abm2_spd[[#This Row],[hwycov_id]],[1]hwy_speed!$B$2:$G$1648,4,FALSE),0)</f>
        <v>48</v>
      </c>
      <c r="J763">
        <f>IFERROR(VLOOKUP(Table_socioeca8.sandag.org_abm2_spd[[#This Row],[hwycov_id]],[1]hwy_speed!$B$2:$G$1648,5,FALSE),0)</f>
        <v>53</v>
      </c>
      <c r="K763">
        <f>IFERROR(VLOOKUP(Table_socioeca8.sandag.org_abm2_spd[[#This Row],[hwycov_id]],[1]hwy_speed!$B$2:$G$1648,6,FALSE),0)</f>
        <v>62</v>
      </c>
    </row>
    <row r="764" spans="5:11" x14ac:dyDescent="0.25">
      <c r="E764">
        <f t="shared" si="11"/>
        <v>376</v>
      </c>
      <c r="F764">
        <v>15187</v>
      </c>
      <c r="G764">
        <f>IFERROR(VLOOKUP(Table_socioeca8.sandag.org_abm2_spd[[#This Row],[hwycov_id]],[1]hwy_speed!$B$2:$G$1648,2,FALSE),0)</f>
        <v>57</v>
      </c>
      <c r="H764">
        <f>IFERROR(VLOOKUP(Table_socioeca8.sandag.org_abm2_spd[[#This Row],[hwycov_id]],[1]hwy_speed!$B$2:$G$1648,3,FALSE),0)</f>
        <v>43</v>
      </c>
      <c r="I764">
        <f>IFERROR(VLOOKUP(Table_socioeca8.sandag.org_abm2_spd[[#This Row],[hwycov_id]],[1]hwy_speed!$B$2:$G$1648,4,FALSE),0)</f>
        <v>54</v>
      </c>
      <c r="J764">
        <f>IFERROR(VLOOKUP(Table_socioeca8.sandag.org_abm2_spd[[#This Row],[hwycov_id]],[1]hwy_speed!$B$2:$G$1648,5,FALSE),0)</f>
        <v>47</v>
      </c>
      <c r="K764">
        <f>IFERROR(VLOOKUP(Table_socioeca8.sandag.org_abm2_spd[[#This Row],[hwycov_id]],[1]hwy_speed!$B$2:$G$1648,6,FALSE),0)</f>
        <v>57</v>
      </c>
    </row>
    <row r="765" spans="5:11" x14ac:dyDescent="0.25">
      <c r="E765">
        <f t="shared" si="11"/>
        <v>376</v>
      </c>
      <c r="F765">
        <v>15188</v>
      </c>
      <c r="G765">
        <f>IFERROR(VLOOKUP(Table_socioeca8.sandag.org_abm2_spd[[#This Row],[hwycov_id]],[1]hwy_speed!$B$2:$G$1648,2,FALSE),0)</f>
        <v>57</v>
      </c>
      <c r="H765">
        <f>IFERROR(VLOOKUP(Table_socioeca8.sandag.org_abm2_spd[[#This Row],[hwycov_id]],[1]hwy_speed!$B$2:$G$1648,3,FALSE),0)</f>
        <v>53</v>
      </c>
      <c r="I765">
        <f>IFERROR(VLOOKUP(Table_socioeca8.sandag.org_abm2_spd[[#This Row],[hwycov_id]],[1]hwy_speed!$B$2:$G$1648,4,FALSE),0)</f>
        <v>56</v>
      </c>
      <c r="J765">
        <f>IFERROR(VLOOKUP(Table_socioeca8.sandag.org_abm2_spd[[#This Row],[hwycov_id]],[1]hwy_speed!$B$2:$G$1648,5,FALSE),0)</f>
        <v>52</v>
      </c>
      <c r="K765">
        <f>IFERROR(VLOOKUP(Table_socioeca8.sandag.org_abm2_spd[[#This Row],[hwycov_id]],[1]hwy_speed!$B$2:$G$1648,6,FALSE),0)</f>
        <v>57</v>
      </c>
    </row>
    <row r="766" spans="5:11" x14ac:dyDescent="0.25">
      <c r="E766">
        <f t="shared" si="11"/>
        <v>376</v>
      </c>
      <c r="F766">
        <v>15191</v>
      </c>
      <c r="G766">
        <f>IFERROR(VLOOKUP(Table_socioeca8.sandag.org_abm2_spd[[#This Row],[hwycov_id]],[1]hwy_speed!$B$2:$G$1648,2,FALSE),0)</f>
        <v>57</v>
      </c>
      <c r="H766">
        <f>IFERROR(VLOOKUP(Table_socioeca8.sandag.org_abm2_spd[[#This Row],[hwycov_id]],[1]hwy_speed!$B$2:$G$1648,3,FALSE),0)</f>
        <v>47</v>
      </c>
      <c r="I766">
        <f>IFERROR(VLOOKUP(Table_socioeca8.sandag.org_abm2_spd[[#This Row],[hwycov_id]],[1]hwy_speed!$B$2:$G$1648,4,FALSE),0)</f>
        <v>54</v>
      </c>
      <c r="J766">
        <f>IFERROR(VLOOKUP(Table_socioeca8.sandag.org_abm2_spd[[#This Row],[hwycov_id]],[1]hwy_speed!$B$2:$G$1648,5,FALSE),0)</f>
        <v>48</v>
      </c>
      <c r="K766">
        <f>IFERROR(VLOOKUP(Table_socioeca8.sandag.org_abm2_spd[[#This Row],[hwycov_id]],[1]hwy_speed!$B$2:$G$1648,6,FALSE),0)</f>
        <v>57</v>
      </c>
    </row>
    <row r="767" spans="5:11" x14ac:dyDescent="0.25">
      <c r="E767">
        <f t="shared" si="11"/>
        <v>376</v>
      </c>
      <c r="F767">
        <v>15196</v>
      </c>
      <c r="G767">
        <f>IFERROR(VLOOKUP(Table_socioeca8.sandag.org_abm2_spd[[#This Row],[hwycov_id]],[1]hwy_speed!$B$2:$G$1648,2,FALSE),0)</f>
        <v>58</v>
      </c>
      <c r="H767">
        <f>IFERROR(VLOOKUP(Table_socioeca8.sandag.org_abm2_spd[[#This Row],[hwycov_id]],[1]hwy_speed!$B$2:$G$1648,3,FALSE),0)</f>
        <v>46</v>
      </c>
      <c r="I767">
        <f>IFERROR(VLOOKUP(Table_socioeca8.sandag.org_abm2_spd[[#This Row],[hwycov_id]],[1]hwy_speed!$B$2:$G$1648,4,FALSE),0)</f>
        <v>55</v>
      </c>
      <c r="J767">
        <f>IFERROR(VLOOKUP(Table_socioeca8.sandag.org_abm2_spd[[#This Row],[hwycov_id]],[1]hwy_speed!$B$2:$G$1648,5,FALSE),0)</f>
        <v>49</v>
      </c>
      <c r="K767">
        <f>IFERROR(VLOOKUP(Table_socioeca8.sandag.org_abm2_spd[[#This Row],[hwycov_id]],[1]hwy_speed!$B$2:$G$1648,6,FALSE),0)</f>
        <v>58</v>
      </c>
    </row>
    <row r="768" spans="5:11" x14ac:dyDescent="0.25">
      <c r="E768">
        <f t="shared" si="11"/>
        <v>376</v>
      </c>
      <c r="F768">
        <v>15206</v>
      </c>
      <c r="G768">
        <f>IFERROR(VLOOKUP(Table_socioeca8.sandag.org_abm2_spd[[#This Row],[hwycov_id]],[1]hwy_speed!$B$2:$G$1648,2,FALSE),0)</f>
        <v>58</v>
      </c>
      <c r="H768">
        <f>IFERROR(VLOOKUP(Table_socioeca8.sandag.org_abm2_spd[[#This Row],[hwycov_id]],[1]hwy_speed!$B$2:$G$1648,3,FALSE),0)</f>
        <v>58</v>
      </c>
      <c r="I768">
        <f>IFERROR(VLOOKUP(Table_socioeca8.sandag.org_abm2_spd[[#This Row],[hwycov_id]],[1]hwy_speed!$B$2:$G$1648,4,FALSE),0)</f>
        <v>58</v>
      </c>
      <c r="J768">
        <f>IFERROR(VLOOKUP(Table_socioeca8.sandag.org_abm2_spd[[#This Row],[hwycov_id]],[1]hwy_speed!$B$2:$G$1648,5,FALSE),0)</f>
        <v>49</v>
      </c>
      <c r="K768">
        <f>IFERROR(VLOOKUP(Table_socioeca8.sandag.org_abm2_spd[[#This Row],[hwycov_id]],[1]hwy_speed!$B$2:$G$1648,6,FALSE),0)</f>
        <v>58</v>
      </c>
    </row>
    <row r="769" spans="5:11" x14ac:dyDescent="0.25">
      <c r="E769">
        <f t="shared" si="11"/>
        <v>376</v>
      </c>
      <c r="F769">
        <v>15207</v>
      </c>
      <c r="G769">
        <f>IFERROR(VLOOKUP(Table_socioeca8.sandag.org_abm2_spd[[#This Row],[hwycov_id]],[1]hwy_speed!$B$2:$G$1648,2,FALSE),0)</f>
        <v>62</v>
      </c>
      <c r="H769">
        <f>IFERROR(VLOOKUP(Table_socioeca8.sandag.org_abm2_spd[[#This Row],[hwycov_id]],[1]hwy_speed!$B$2:$G$1648,3,FALSE),0)</f>
        <v>54</v>
      </c>
      <c r="I769">
        <f>IFERROR(VLOOKUP(Table_socioeca8.sandag.org_abm2_spd[[#This Row],[hwycov_id]],[1]hwy_speed!$B$2:$G$1648,4,FALSE),0)</f>
        <v>62</v>
      </c>
      <c r="J769">
        <f>IFERROR(VLOOKUP(Table_socioeca8.sandag.org_abm2_spd[[#This Row],[hwycov_id]],[1]hwy_speed!$B$2:$G$1648,5,FALSE),0)</f>
        <v>62</v>
      </c>
      <c r="K769">
        <f>IFERROR(VLOOKUP(Table_socioeca8.sandag.org_abm2_spd[[#This Row],[hwycov_id]],[1]hwy_speed!$B$2:$G$1648,6,FALSE),0)</f>
        <v>62</v>
      </c>
    </row>
    <row r="770" spans="5:11" x14ac:dyDescent="0.25">
      <c r="E770">
        <f t="shared" si="11"/>
        <v>376</v>
      </c>
      <c r="F770">
        <v>15208</v>
      </c>
      <c r="G770">
        <f>IFERROR(VLOOKUP(Table_socioeca8.sandag.org_abm2_spd[[#This Row],[hwycov_id]],[1]hwy_speed!$B$2:$G$1648,2,FALSE),0)</f>
        <v>60</v>
      </c>
      <c r="H770">
        <f>IFERROR(VLOOKUP(Table_socioeca8.sandag.org_abm2_spd[[#This Row],[hwycov_id]],[1]hwy_speed!$B$2:$G$1648,3,FALSE),0)</f>
        <v>49</v>
      </c>
      <c r="I770">
        <f>IFERROR(VLOOKUP(Table_socioeca8.sandag.org_abm2_spd[[#This Row],[hwycov_id]],[1]hwy_speed!$B$2:$G$1648,4,FALSE),0)</f>
        <v>59</v>
      </c>
      <c r="J770">
        <f>IFERROR(VLOOKUP(Table_socioeca8.sandag.org_abm2_spd[[#This Row],[hwycov_id]],[1]hwy_speed!$B$2:$G$1648,5,FALSE),0)</f>
        <v>59</v>
      </c>
      <c r="K770">
        <f>IFERROR(VLOOKUP(Table_socioeca8.sandag.org_abm2_spd[[#This Row],[hwycov_id]],[1]hwy_speed!$B$2:$G$1648,6,FALSE),0)</f>
        <v>60</v>
      </c>
    </row>
    <row r="771" spans="5:11" x14ac:dyDescent="0.25">
      <c r="E771">
        <f t="shared" si="11"/>
        <v>376</v>
      </c>
      <c r="F771">
        <v>15209</v>
      </c>
      <c r="G771">
        <f>IFERROR(VLOOKUP(Table_socioeca8.sandag.org_abm2_spd[[#This Row],[hwycov_id]],[1]hwy_speed!$B$2:$G$1648,2,FALSE),0)</f>
        <v>58</v>
      </c>
      <c r="H771">
        <f>IFERROR(VLOOKUP(Table_socioeca8.sandag.org_abm2_spd[[#This Row],[hwycov_id]],[1]hwy_speed!$B$2:$G$1648,3,FALSE),0)</f>
        <v>57</v>
      </c>
      <c r="I771">
        <f>IFERROR(VLOOKUP(Table_socioeca8.sandag.org_abm2_spd[[#This Row],[hwycov_id]],[1]hwy_speed!$B$2:$G$1648,4,FALSE),0)</f>
        <v>57</v>
      </c>
      <c r="J771">
        <f>IFERROR(VLOOKUP(Table_socioeca8.sandag.org_abm2_spd[[#This Row],[hwycov_id]],[1]hwy_speed!$B$2:$G$1648,5,FALSE),0)</f>
        <v>47</v>
      </c>
      <c r="K771">
        <f>IFERROR(VLOOKUP(Table_socioeca8.sandag.org_abm2_spd[[#This Row],[hwycov_id]],[1]hwy_speed!$B$2:$G$1648,6,FALSE),0)</f>
        <v>58</v>
      </c>
    </row>
    <row r="772" spans="5:11" x14ac:dyDescent="0.25">
      <c r="E772">
        <f t="shared" ref="E772:E835" si="12">E771</f>
        <v>376</v>
      </c>
      <c r="F772">
        <v>15211</v>
      </c>
      <c r="G772">
        <f>IFERROR(VLOOKUP(Table_socioeca8.sandag.org_abm2_spd[[#This Row],[hwycov_id]],[1]hwy_speed!$B$2:$G$1648,2,FALSE),0)</f>
        <v>62</v>
      </c>
      <c r="H772">
        <f>IFERROR(VLOOKUP(Table_socioeca8.sandag.org_abm2_spd[[#This Row],[hwycov_id]],[1]hwy_speed!$B$2:$G$1648,3,FALSE),0)</f>
        <v>57</v>
      </c>
      <c r="I772">
        <f>IFERROR(VLOOKUP(Table_socioeca8.sandag.org_abm2_spd[[#This Row],[hwycov_id]],[1]hwy_speed!$B$2:$G$1648,4,FALSE),0)</f>
        <v>60</v>
      </c>
      <c r="J772">
        <f>IFERROR(VLOOKUP(Table_socioeca8.sandag.org_abm2_spd[[#This Row],[hwycov_id]],[1]hwy_speed!$B$2:$G$1648,5,FALSE),0)</f>
        <v>46</v>
      </c>
      <c r="K772">
        <f>IFERROR(VLOOKUP(Table_socioeca8.sandag.org_abm2_spd[[#This Row],[hwycov_id]],[1]hwy_speed!$B$2:$G$1648,6,FALSE),0)</f>
        <v>62</v>
      </c>
    </row>
    <row r="773" spans="5:11" x14ac:dyDescent="0.25">
      <c r="E773">
        <f t="shared" si="12"/>
        <v>376</v>
      </c>
      <c r="F773">
        <v>15230</v>
      </c>
      <c r="G773">
        <f>IFERROR(VLOOKUP(Table_socioeca8.sandag.org_abm2_spd[[#This Row],[hwycov_id]],[1]hwy_speed!$B$2:$G$1648,2,FALSE),0)</f>
        <v>58</v>
      </c>
      <c r="H773">
        <f>IFERROR(VLOOKUP(Table_socioeca8.sandag.org_abm2_spd[[#This Row],[hwycov_id]],[1]hwy_speed!$B$2:$G$1648,3,FALSE),0)</f>
        <v>53</v>
      </c>
      <c r="I773">
        <f>IFERROR(VLOOKUP(Table_socioeca8.sandag.org_abm2_spd[[#This Row],[hwycov_id]],[1]hwy_speed!$B$2:$G$1648,4,FALSE),0)</f>
        <v>57</v>
      </c>
      <c r="J773">
        <f>IFERROR(VLOOKUP(Table_socioeca8.sandag.org_abm2_spd[[#This Row],[hwycov_id]],[1]hwy_speed!$B$2:$G$1648,5,FALSE),0)</f>
        <v>53</v>
      </c>
      <c r="K773">
        <f>IFERROR(VLOOKUP(Table_socioeca8.sandag.org_abm2_spd[[#This Row],[hwycov_id]],[1]hwy_speed!$B$2:$G$1648,6,FALSE),0)</f>
        <v>58</v>
      </c>
    </row>
    <row r="774" spans="5:11" x14ac:dyDescent="0.25">
      <c r="E774">
        <f t="shared" si="12"/>
        <v>376</v>
      </c>
      <c r="F774">
        <v>15236</v>
      </c>
      <c r="G774">
        <f>IFERROR(VLOOKUP(Table_socioeca8.sandag.org_abm2_spd[[#This Row],[hwycov_id]],[1]hwy_speed!$B$2:$G$1648,2,FALSE),0)</f>
        <v>58</v>
      </c>
      <c r="H774">
        <f>IFERROR(VLOOKUP(Table_socioeca8.sandag.org_abm2_spd[[#This Row],[hwycov_id]],[1]hwy_speed!$B$2:$G$1648,3,FALSE),0)</f>
        <v>57</v>
      </c>
      <c r="I774">
        <f>IFERROR(VLOOKUP(Table_socioeca8.sandag.org_abm2_spd[[#This Row],[hwycov_id]],[1]hwy_speed!$B$2:$G$1648,4,FALSE),0)</f>
        <v>57</v>
      </c>
      <c r="J774">
        <f>IFERROR(VLOOKUP(Table_socioeca8.sandag.org_abm2_spd[[#This Row],[hwycov_id]],[1]hwy_speed!$B$2:$G$1648,5,FALSE),0)</f>
        <v>42</v>
      </c>
      <c r="K774">
        <f>IFERROR(VLOOKUP(Table_socioeca8.sandag.org_abm2_spd[[#This Row],[hwycov_id]],[1]hwy_speed!$B$2:$G$1648,6,FALSE),0)</f>
        <v>58</v>
      </c>
    </row>
    <row r="775" spans="5:11" x14ac:dyDescent="0.25">
      <c r="E775">
        <f t="shared" si="12"/>
        <v>376</v>
      </c>
      <c r="F775">
        <v>15238</v>
      </c>
      <c r="G775">
        <f>IFERROR(VLOOKUP(Table_socioeca8.sandag.org_abm2_spd[[#This Row],[hwycov_id]],[1]hwy_speed!$B$2:$G$1648,2,FALSE),0)</f>
        <v>58</v>
      </c>
      <c r="H775">
        <f>IFERROR(VLOOKUP(Table_socioeca8.sandag.org_abm2_spd[[#This Row],[hwycov_id]],[1]hwy_speed!$B$2:$G$1648,3,FALSE),0)</f>
        <v>34</v>
      </c>
      <c r="I775">
        <f>IFERROR(VLOOKUP(Table_socioeca8.sandag.org_abm2_spd[[#This Row],[hwycov_id]],[1]hwy_speed!$B$2:$G$1648,4,FALSE),0)</f>
        <v>55</v>
      </c>
      <c r="J775">
        <f>IFERROR(VLOOKUP(Table_socioeca8.sandag.org_abm2_spd[[#This Row],[hwycov_id]],[1]hwy_speed!$B$2:$G$1648,5,FALSE),0)</f>
        <v>55</v>
      </c>
      <c r="K775">
        <f>IFERROR(VLOOKUP(Table_socioeca8.sandag.org_abm2_spd[[#This Row],[hwycov_id]],[1]hwy_speed!$B$2:$G$1648,6,FALSE),0)</f>
        <v>58</v>
      </c>
    </row>
    <row r="776" spans="5:11" x14ac:dyDescent="0.25">
      <c r="E776">
        <f t="shared" si="12"/>
        <v>376</v>
      </c>
      <c r="F776">
        <v>15239</v>
      </c>
      <c r="G776">
        <f>IFERROR(VLOOKUP(Table_socioeca8.sandag.org_abm2_spd[[#This Row],[hwycov_id]],[1]hwy_speed!$B$2:$G$1648,2,FALSE),0)</f>
        <v>58</v>
      </c>
      <c r="H776">
        <f>IFERROR(VLOOKUP(Table_socioeca8.sandag.org_abm2_spd[[#This Row],[hwycov_id]],[1]hwy_speed!$B$2:$G$1648,3,FALSE),0)</f>
        <v>54</v>
      </c>
      <c r="I776">
        <f>IFERROR(VLOOKUP(Table_socioeca8.sandag.org_abm2_spd[[#This Row],[hwycov_id]],[1]hwy_speed!$B$2:$G$1648,4,FALSE),0)</f>
        <v>54</v>
      </c>
      <c r="J776">
        <f>IFERROR(VLOOKUP(Table_socioeca8.sandag.org_abm2_spd[[#This Row],[hwycov_id]],[1]hwy_speed!$B$2:$G$1648,5,FALSE),0)</f>
        <v>27</v>
      </c>
      <c r="K776">
        <f>IFERROR(VLOOKUP(Table_socioeca8.sandag.org_abm2_spd[[#This Row],[hwycov_id]],[1]hwy_speed!$B$2:$G$1648,6,FALSE),0)</f>
        <v>58</v>
      </c>
    </row>
    <row r="777" spans="5:11" x14ac:dyDescent="0.25">
      <c r="E777">
        <f t="shared" si="12"/>
        <v>376</v>
      </c>
      <c r="F777">
        <v>15277</v>
      </c>
      <c r="G777">
        <f>IFERROR(VLOOKUP(Table_socioeca8.sandag.org_abm2_spd[[#This Row],[hwycov_id]],[1]hwy_speed!$B$2:$G$1648,2,FALSE),0)</f>
        <v>56</v>
      </c>
      <c r="H777">
        <f>IFERROR(VLOOKUP(Table_socioeca8.sandag.org_abm2_spd[[#This Row],[hwycov_id]],[1]hwy_speed!$B$2:$G$1648,3,FALSE),0)</f>
        <v>21</v>
      </c>
      <c r="I777">
        <f>IFERROR(VLOOKUP(Table_socioeca8.sandag.org_abm2_spd[[#This Row],[hwycov_id]],[1]hwy_speed!$B$2:$G$1648,4,FALSE),0)</f>
        <v>46</v>
      </c>
      <c r="J777">
        <f>IFERROR(VLOOKUP(Table_socioeca8.sandag.org_abm2_spd[[#This Row],[hwycov_id]],[1]hwy_speed!$B$2:$G$1648,5,FALSE),0)</f>
        <v>49</v>
      </c>
      <c r="K777">
        <f>IFERROR(VLOOKUP(Table_socioeca8.sandag.org_abm2_spd[[#This Row],[hwycov_id]],[1]hwy_speed!$B$2:$G$1648,6,FALSE),0)</f>
        <v>57</v>
      </c>
    </row>
    <row r="778" spans="5:11" x14ac:dyDescent="0.25">
      <c r="E778">
        <f t="shared" si="12"/>
        <v>376</v>
      </c>
      <c r="F778">
        <v>15279</v>
      </c>
      <c r="G778">
        <f>IFERROR(VLOOKUP(Table_socioeca8.sandag.org_abm2_spd[[#This Row],[hwycov_id]],[1]hwy_speed!$B$2:$G$1648,2,FALSE),0)</f>
        <v>58</v>
      </c>
      <c r="H778">
        <f>IFERROR(VLOOKUP(Table_socioeca8.sandag.org_abm2_spd[[#This Row],[hwycov_id]],[1]hwy_speed!$B$2:$G$1648,3,FALSE),0)</f>
        <v>57</v>
      </c>
      <c r="I778">
        <f>IFERROR(VLOOKUP(Table_socioeca8.sandag.org_abm2_spd[[#This Row],[hwycov_id]],[1]hwy_speed!$B$2:$G$1648,4,FALSE),0)</f>
        <v>57</v>
      </c>
      <c r="J778">
        <f>IFERROR(VLOOKUP(Table_socioeca8.sandag.org_abm2_spd[[#This Row],[hwycov_id]],[1]hwy_speed!$B$2:$G$1648,5,FALSE),0)</f>
        <v>48</v>
      </c>
      <c r="K778">
        <f>IFERROR(VLOOKUP(Table_socioeca8.sandag.org_abm2_spd[[#This Row],[hwycov_id]],[1]hwy_speed!$B$2:$G$1648,6,FALSE),0)</f>
        <v>58</v>
      </c>
    </row>
    <row r="779" spans="5:11" x14ac:dyDescent="0.25">
      <c r="E779">
        <f t="shared" si="12"/>
        <v>376</v>
      </c>
      <c r="F779">
        <v>15280</v>
      </c>
      <c r="G779">
        <f>IFERROR(VLOOKUP(Table_socioeca8.sandag.org_abm2_spd[[#This Row],[hwycov_id]],[1]hwy_speed!$B$2:$G$1648,2,FALSE),0)</f>
        <v>58</v>
      </c>
      <c r="H779">
        <f>IFERROR(VLOOKUP(Table_socioeca8.sandag.org_abm2_spd[[#This Row],[hwycov_id]],[1]hwy_speed!$B$2:$G$1648,3,FALSE),0)</f>
        <v>57</v>
      </c>
      <c r="I779">
        <f>IFERROR(VLOOKUP(Table_socioeca8.sandag.org_abm2_spd[[#This Row],[hwycov_id]],[1]hwy_speed!$B$2:$G$1648,4,FALSE),0)</f>
        <v>57</v>
      </c>
      <c r="J779">
        <f>IFERROR(VLOOKUP(Table_socioeca8.sandag.org_abm2_spd[[#This Row],[hwycov_id]],[1]hwy_speed!$B$2:$G$1648,5,FALSE),0)</f>
        <v>46</v>
      </c>
      <c r="K779">
        <f>IFERROR(VLOOKUP(Table_socioeca8.sandag.org_abm2_spd[[#This Row],[hwycov_id]],[1]hwy_speed!$B$2:$G$1648,6,FALSE),0)</f>
        <v>58</v>
      </c>
    </row>
    <row r="780" spans="5:11" x14ac:dyDescent="0.25">
      <c r="E780">
        <f t="shared" si="12"/>
        <v>376</v>
      </c>
      <c r="F780">
        <v>15304</v>
      </c>
      <c r="G780">
        <f>IFERROR(VLOOKUP(Table_socioeca8.sandag.org_abm2_spd[[#This Row],[hwycov_id]],[1]hwy_speed!$B$2:$G$1648,2,FALSE),0)</f>
        <v>58</v>
      </c>
      <c r="H780">
        <f>IFERROR(VLOOKUP(Table_socioeca8.sandag.org_abm2_spd[[#This Row],[hwycov_id]],[1]hwy_speed!$B$2:$G$1648,3,FALSE),0)</f>
        <v>55</v>
      </c>
      <c r="I780">
        <f>IFERROR(VLOOKUP(Table_socioeca8.sandag.org_abm2_spd[[#This Row],[hwycov_id]],[1]hwy_speed!$B$2:$G$1648,4,FALSE),0)</f>
        <v>58</v>
      </c>
      <c r="J780">
        <f>IFERROR(VLOOKUP(Table_socioeca8.sandag.org_abm2_spd[[#This Row],[hwycov_id]],[1]hwy_speed!$B$2:$G$1648,5,FALSE),0)</f>
        <v>57</v>
      </c>
      <c r="K780">
        <f>IFERROR(VLOOKUP(Table_socioeca8.sandag.org_abm2_spd[[#This Row],[hwycov_id]],[1]hwy_speed!$B$2:$G$1648,6,FALSE),0)</f>
        <v>58</v>
      </c>
    </row>
    <row r="781" spans="5:11" x14ac:dyDescent="0.25">
      <c r="E781">
        <f t="shared" si="12"/>
        <v>376</v>
      </c>
      <c r="F781">
        <v>15305</v>
      </c>
      <c r="G781">
        <f>IFERROR(VLOOKUP(Table_socioeca8.sandag.org_abm2_spd[[#This Row],[hwycov_id]],[1]hwy_speed!$B$2:$G$1648,2,FALSE),0)</f>
        <v>58</v>
      </c>
      <c r="H781">
        <f>IFERROR(VLOOKUP(Table_socioeca8.sandag.org_abm2_spd[[#This Row],[hwycov_id]],[1]hwy_speed!$B$2:$G$1648,3,FALSE),0)</f>
        <v>54</v>
      </c>
      <c r="I781">
        <f>IFERROR(VLOOKUP(Table_socioeca8.sandag.org_abm2_spd[[#This Row],[hwycov_id]],[1]hwy_speed!$B$2:$G$1648,4,FALSE),0)</f>
        <v>57</v>
      </c>
      <c r="J781">
        <f>IFERROR(VLOOKUP(Table_socioeca8.sandag.org_abm2_spd[[#This Row],[hwycov_id]],[1]hwy_speed!$B$2:$G$1648,5,FALSE),0)</f>
        <v>57</v>
      </c>
      <c r="K781">
        <f>IFERROR(VLOOKUP(Table_socioeca8.sandag.org_abm2_spd[[#This Row],[hwycov_id]],[1]hwy_speed!$B$2:$G$1648,6,FALSE),0)</f>
        <v>58</v>
      </c>
    </row>
    <row r="782" spans="5:11" x14ac:dyDescent="0.25">
      <c r="E782">
        <f t="shared" si="12"/>
        <v>376</v>
      </c>
      <c r="F782">
        <v>15311</v>
      </c>
      <c r="G782">
        <f>IFERROR(VLOOKUP(Table_socioeca8.sandag.org_abm2_spd[[#This Row],[hwycov_id]],[1]hwy_speed!$B$2:$G$1648,2,FALSE),0)</f>
        <v>51</v>
      </c>
      <c r="H782">
        <f>IFERROR(VLOOKUP(Table_socioeca8.sandag.org_abm2_spd[[#This Row],[hwycov_id]],[1]hwy_speed!$B$2:$G$1648,3,FALSE),0)</f>
        <v>44</v>
      </c>
      <c r="I782">
        <f>IFERROR(VLOOKUP(Table_socioeca8.sandag.org_abm2_spd[[#This Row],[hwycov_id]],[1]hwy_speed!$B$2:$G$1648,4,FALSE),0)</f>
        <v>50</v>
      </c>
      <c r="J782">
        <f>IFERROR(VLOOKUP(Table_socioeca8.sandag.org_abm2_spd[[#This Row],[hwycov_id]],[1]hwy_speed!$B$2:$G$1648,5,FALSE),0)</f>
        <v>49</v>
      </c>
      <c r="K782">
        <f>IFERROR(VLOOKUP(Table_socioeca8.sandag.org_abm2_spd[[#This Row],[hwycov_id]],[1]hwy_speed!$B$2:$G$1648,6,FALSE),0)</f>
        <v>51</v>
      </c>
    </row>
    <row r="783" spans="5:11" x14ac:dyDescent="0.25">
      <c r="E783">
        <f t="shared" si="12"/>
        <v>376</v>
      </c>
      <c r="F783">
        <v>15315</v>
      </c>
      <c r="G783">
        <f>IFERROR(VLOOKUP(Table_socioeca8.sandag.org_abm2_spd[[#This Row],[hwycov_id]],[1]hwy_speed!$B$2:$G$1648,2,FALSE),0)</f>
        <v>57</v>
      </c>
      <c r="H783">
        <f>IFERROR(VLOOKUP(Table_socioeca8.sandag.org_abm2_spd[[#This Row],[hwycov_id]],[1]hwy_speed!$B$2:$G$1648,3,FALSE),0)</f>
        <v>55</v>
      </c>
      <c r="I783">
        <f>IFERROR(VLOOKUP(Table_socioeca8.sandag.org_abm2_spd[[#This Row],[hwycov_id]],[1]hwy_speed!$B$2:$G$1648,4,FALSE),0)</f>
        <v>57</v>
      </c>
      <c r="J783">
        <f>IFERROR(VLOOKUP(Table_socioeca8.sandag.org_abm2_spd[[#This Row],[hwycov_id]],[1]hwy_speed!$B$2:$G$1648,5,FALSE),0)</f>
        <v>54</v>
      </c>
      <c r="K783">
        <f>IFERROR(VLOOKUP(Table_socioeca8.sandag.org_abm2_spd[[#This Row],[hwycov_id]],[1]hwy_speed!$B$2:$G$1648,6,FALSE),0)</f>
        <v>57</v>
      </c>
    </row>
    <row r="784" spans="5:11" x14ac:dyDescent="0.25">
      <c r="E784">
        <f t="shared" si="12"/>
        <v>376</v>
      </c>
      <c r="F784">
        <v>15317</v>
      </c>
      <c r="G784">
        <f>IFERROR(VLOOKUP(Table_socioeca8.sandag.org_abm2_spd[[#This Row],[hwycov_id]],[1]hwy_speed!$B$2:$G$1648,2,FALSE),0)</f>
        <v>57</v>
      </c>
      <c r="H784">
        <f>IFERROR(VLOOKUP(Table_socioeca8.sandag.org_abm2_spd[[#This Row],[hwycov_id]],[1]hwy_speed!$B$2:$G$1648,3,FALSE),0)</f>
        <v>57</v>
      </c>
      <c r="I784">
        <f>IFERROR(VLOOKUP(Table_socioeca8.sandag.org_abm2_spd[[#This Row],[hwycov_id]],[1]hwy_speed!$B$2:$G$1648,4,FALSE),0)</f>
        <v>57</v>
      </c>
      <c r="J784">
        <f>IFERROR(VLOOKUP(Table_socioeca8.sandag.org_abm2_spd[[#This Row],[hwycov_id]],[1]hwy_speed!$B$2:$G$1648,5,FALSE),0)</f>
        <v>46</v>
      </c>
      <c r="K784">
        <f>IFERROR(VLOOKUP(Table_socioeca8.sandag.org_abm2_spd[[#This Row],[hwycov_id]],[1]hwy_speed!$B$2:$G$1648,6,FALSE),0)</f>
        <v>57</v>
      </c>
    </row>
    <row r="785" spans="5:11" x14ac:dyDescent="0.25">
      <c r="E785">
        <f t="shared" si="12"/>
        <v>376</v>
      </c>
      <c r="F785">
        <v>15318</v>
      </c>
      <c r="G785">
        <f>IFERROR(VLOOKUP(Table_socioeca8.sandag.org_abm2_spd[[#This Row],[hwycov_id]],[1]hwy_speed!$B$2:$G$1648,2,FALSE),0)</f>
        <v>58</v>
      </c>
      <c r="H785">
        <f>IFERROR(VLOOKUP(Table_socioeca8.sandag.org_abm2_spd[[#This Row],[hwycov_id]],[1]hwy_speed!$B$2:$G$1648,3,FALSE),0)</f>
        <v>57</v>
      </c>
      <c r="I785">
        <f>IFERROR(VLOOKUP(Table_socioeca8.sandag.org_abm2_spd[[#This Row],[hwycov_id]],[1]hwy_speed!$B$2:$G$1648,4,FALSE),0)</f>
        <v>57</v>
      </c>
      <c r="J785">
        <f>IFERROR(VLOOKUP(Table_socioeca8.sandag.org_abm2_spd[[#This Row],[hwycov_id]],[1]hwy_speed!$B$2:$G$1648,5,FALSE),0)</f>
        <v>47</v>
      </c>
      <c r="K785">
        <f>IFERROR(VLOOKUP(Table_socioeca8.sandag.org_abm2_spd[[#This Row],[hwycov_id]],[1]hwy_speed!$B$2:$G$1648,6,FALSE),0)</f>
        <v>58</v>
      </c>
    </row>
    <row r="786" spans="5:11" x14ac:dyDescent="0.25">
      <c r="E786">
        <f t="shared" si="12"/>
        <v>376</v>
      </c>
      <c r="F786">
        <v>15406</v>
      </c>
      <c r="G786">
        <f>IFERROR(VLOOKUP(Table_socioeca8.sandag.org_abm2_spd[[#This Row],[hwycov_id]],[1]hwy_speed!$B$2:$G$1648,2,FALSE),0)</f>
        <v>56</v>
      </c>
      <c r="H786">
        <f>IFERROR(VLOOKUP(Table_socioeca8.sandag.org_abm2_spd[[#This Row],[hwycov_id]],[1]hwy_speed!$B$2:$G$1648,3,FALSE),0)</f>
        <v>56</v>
      </c>
      <c r="I786">
        <f>IFERROR(VLOOKUP(Table_socioeca8.sandag.org_abm2_spd[[#This Row],[hwycov_id]],[1]hwy_speed!$B$2:$G$1648,4,FALSE),0)</f>
        <v>56</v>
      </c>
      <c r="J786">
        <f>IFERROR(VLOOKUP(Table_socioeca8.sandag.org_abm2_spd[[#This Row],[hwycov_id]],[1]hwy_speed!$B$2:$G$1648,5,FALSE),0)</f>
        <v>56</v>
      </c>
      <c r="K786">
        <f>IFERROR(VLOOKUP(Table_socioeca8.sandag.org_abm2_spd[[#This Row],[hwycov_id]],[1]hwy_speed!$B$2:$G$1648,6,FALSE),0)</f>
        <v>56</v>
      </c>
    </row>
    <row r="787" spans="5:11" x14ac:dyDescent="0.25">
      <c r="E787">
        <f t="shared" si="12"/>
        <v>376</v>
      </c>
      <c r="F787">
        <v>15412</v>
      </c>
      <c r="G787">
        <f>IFERROR(VLOOKUP(Table_socioeca8.sandag.org_abm2_spd[[#This Row],[hwycov_id]],[1]hwy_speed!$B$2:$G$1648,2,FALSE),0)</f>
        <v>62</v>
      </c>
      <c r="H787">
        <f>IFERROR(VLOOKUP(Table_socioeca8.sandag.org_abm2_spd[[#This Row],[hwycov_id]],[1]hwy_speed!$B$2:$G$1648,3,FALSE),0)</f>
        <v>62</v>
      </c>
      <c r="I787">
        <f>IFERROR(VLOOKUP(Table_socioeca8.sandag.org_abm2_spd[[#This Row],[hwycov_id]],[1]hwy_speed!$B$2:$G$1648,4,FALSE),0)</f>
        <v>62</v>
      </c>
      <c r="J787">
        <f>IFERROR(VLOOKUP(Table_socioeca8.sandag.org_abm2_spd[[#This Row],[hwycov_id]],[1]hwy_speed!$B$2:$G$1648,5,FALSE),0)</f>
        <v>62</v>
      </c>
      <c r="K787">
        <f>IFERROR(VLOOKUP(Table_socioeca8.sandag.org_abm2_spd[[#This Row],[hwycov_id]],[1]hwy_speed!$B$2:$G$1648,6,FALSE),0)</f>
        <v>62</v>
      </c>
    </row>
    <row r="788" spans="5:11" x14ac:dyDescent="0.25">
      <c r="E788">
        <f t="shared" si="12"/>
        <v>376</v>
      </c>
      <c r="F788">
        <v>15425</v>
      </c>
      <c r="G788">
        <f>IFERROR(VLOOKUP(Table_socioeca8.sandag.org_abm2_spd[[#This Row],[hwycov_id]],[1]hwy_speed!$B$2:$G$1648,2,FALSE),0)</f>
        <v>58</v>
      </c>
      <c r="H788">
        <f>IFERROR(VLOOKUP(Table_socioeca8.sandag.org_abm2_spd[[#This Row],[hwycov_id]],[1]hwy_speed!$B$2:$G$1648,3,FALSE),0)</f>
        <v>39</v>
      </c>
      <c r="I788">
        <f>IFERROR(VLOOKUP(Table_socioeca8.sandag.org_abm2_spd[[#This Row],[hwycov_id]],[1]hwy_speed!$B$2:$G$1648,4,FALSE),0)</f>
        <v>55</v>
      </c>
      <c r="J788">
        <f>IFERROR(VLOOKUP(Table_socioeca8.sandag.org_abm2_spd[[#This Row],[hwycov_id]],[1]hwy_speed!$B$2:$G$1648,5,FALSE),0)</f>
        <v>57</v>
      </c>
      <c r="K788">
        <f>IFERROR(VLOOKUP(Table_socioeca8.sandag.org_abm2_spd[[#This Row],[hwycov_id]],[1]hwy_speed!$B$2:$G$1648,6,FALSE),0)</f>
        <v>58</v>
      </c>
    </row>
    <row r="789" spans="5:11" x14ac:dyDescent="0.25">
      <c r="E789">
        <f t="shared" si="12"/>
        <v>376</v>
      </c>
      <c r="F789">
        <v>15429</v>
      </c>
      <c r="G789">
        <f>IFERROR(VLOOKUP(Table_socioeca8.sandag.org_abm2_spd[[#This Row],[hwycov_id]],[1]hwy_speed!$B$2:$G$1648,2,FALSE),0)</f>
        <v>56</v>
      </c>
      <c r="H789">
        <f>IFERROR(VLOOKUP(Table_socioeca8.sandag.org_abm2_spd[[#This Row],[hwycov_id]],[1]hwy_speed!$B$2:$G$1648,3,FALSE),0)</f>
        <v>51</v>
      </c>
      <c r="I789">
        <f>IFERROR(VLOOKUP(Table_socioeca8.sandag.org_abm2_spd[[#This Row],[hwycov_id]],[1]hwy_speed!$B$2:$G$1648,4,FALSE),0)</f>
        <v>53</v>
      </c>
      <c r="J789">
        <f>IFERROR(VLOOKUP(Table_socioeca8.sandag.org_abm2_spd[[#This Row],[hwycov_id]],[1]hwy_speed!$B$2:$G$1648,5,FALSE),0)</f>
        <v>41</v>
      </c>
      <c r="K789">
        <f>IFERROR(VLOOKUP(Table_socioeca8.sandag.org_abm2_spd[[#This Row],[hwycov_id]],[1]hwy_speed!$B$2:$G$1648,6,FALSE),0)</f>
        <v>56</v>
      </c>
    </row>
    <row r="790" spans="5:11" x14ac:dyDescent="0.25">
      <c r="E790">
        <f t="shared" si="12"/>
        <v>376</v>
      </c>
      <c r="F790">
        <v>15430</v>
      </c>
      <c r="G790">
        <f>IFERROR(VLOOKUP(Table_socioeca8.sandag.org_abm2_spd[[#This Row],[hwycov_id]],[1]hwy_speed!$B$2:$G$1648,2,FALSE),0)</f>
        <v>58</v>
      </c>
      <c r="H790">
        <f>IFERROR(VLOOKUP(Table_socioeca8.sandag.org_abm2_spd[[#This Row],[hwycov_id]],[1]hwy_speed!$B$2:$G$1648,3,FALSE),0)</f>
        <v>41</v>
      </c>
      <c r="I790">
        <f>IFERROR(VLOOKUP(Table_socioeca8.sandag.org_abm2_spd[[#This Row],[hwycov_id]],[1]hwy_speed!$B$2:$G$1648,4,FALSE),0)</f>
        <v>54</v>
      </c>
      <c r="J790">
        <f>IFERROR(VLOOKUP(Table_socioeca8.sandag.org_abm2_spd[[#This Row],[hwycov_id]],[1]hwy_speed!$B$2:$G$1648,5,FALSE),0)</f>
        <v>57</v>
      </c>
      <c r="K790">
        <f>IFERROR(VLOOKUP(Table_socioeca8.sandag.org_abm2_spd[[#This Row],[hwycov_id]],[1]hwy_speed!$B$2:$G$1648,6,FALSE),0)</f>
        <v>58</v>
      </c>
    </row>
    <row r="791" spans="5:11" x14ac:dyDescent="0.25">
      <c r="E791">
        <f t="shared" si="12"/>
        <v>376</v>
      </c>
      <c r="F791">
        <v>15432</v>
      </c>
      <c r="G791">
        <f>IFERROR(VLOOKUP(Table_socioeca8.sandag.org_abm2_spd[[#This Row],[hwycov_id]],[1]hwy_speed!$B$2:$G$1648,2,FALSE),0)</f>
        <v>57</v>
      </c>
      <c r="H791">
        <f>IFERROR(VLOOKUP(Table_socioeca8.sandag.org_abm2_spd[[#This Row],[hwycov_id]],[1]hwy_speed!$B$2:$G$1648,3,FALSE),0)</f>
        <v>51</v>
      </c>
      <c r="I791">
        <f>IFERROR(VLOOKUP(Table_socioeca8.sandag.org_abm2_spd[[#This Row],[hwycov_id]],[1]hwy_speed!$B$2:$G$1648,4,FALSE),0)</f>
        <v>52</v>
      </c>
      <c r="J791">
        <f>IFERROR(VLOOKUP(Table_socioeca8.sandag.org_abm2_spd[[#This Row],[hwycov_id]],[1]hwy_speed!$B$2:$G$1648,5,FALSE),0)</f>
        <v>39</v>
      </c>
      <c r="K791">
        <f>IFERROR(VLOOKUP(Table_socioeca8.sandag.org_abm2_spd[[#This Row],[hwycov_id]],[1]hwy_speed!$B$2:$G$1648,6,FALSE),0)</f>
        <v>57</v>
      </c>
    </row>
    <row r="792" spans="5:11" x14ac:dyDescent="0.25">
      <c r="E792">
        <f t="shared" si="12"/>
        <v>376</v>
      </c>
      <c r="F792">
        <v>15435</v>
      </c>
      <c r="G792">
        <f>IFERROR(VLOOKUP(Table_socioeca8.sandag.org_abm2_spd[[#This Row],[hwycov_id]],[1]hwy_speed!$B$2:$G$1648,2,FALSE),0)</f>
        <v>58</v>
      </c>
      <c r="H792">
        <f>IFERROR(VLOOKUP(Table_socioeca8.sandag.org_abm2_spd[[#This Row],[hwycov_id]],[1]hwy_speed!$B$2:$G$1648,3,FALSE),0)</f>
        <v>51</v>
      </c>
      <c r="I792">
        <f>IFERROR(VLOOKUP(Table_socioeca8.sandag.org_abm2_spd[[#This Row],[hwycov_id]],[1]hwy_speed!$B$2:$G$1648,4,FALSE),0)</f>
        <v>51</v>
      </c>
      <c r="J792">
        <f>IFERROR(VLOOKUP(Table_socioeca8.sandag.org_abm2_spd[[#This Row],[hwycov_id]],[1]hwy_speed!$B$2:$G$1648,5,FALSE),0)</f>
        <v>37</v>
      </c>
      <c r="K792">
        <f>IFERROR(VLOOKUP(Table_socioeca8.sandag.org_abm2_spd[[#This Row],[hwycov_id]],[1]hwy_speed!$B$2:$G$1648,6,FALSE),0)</f>
        <v>58</v>
      </c>
    </row>
    <row r="793" spans="5:11" x14ac:dyDescent="0.25">
      <c r="E793">
        <f t="shared" si="12"/>
        <v>376</v>
      </c>
      <c r="F793">
        <v>15439</v>
      </c>
      <c r="G793">
        <f>IFERROR(VLOOKUP(Table_socioeca8.sandag.org_abm2_spd[[#This Row],[hwycov_id]],[1]hwy_speed!$B$2:$G$1648,2,FALSE),0)</f>
        <v>58</v>
      </c>
      <c r="H793">
        <f>IFERROR(VLOOKUP(Table_socioeca8.sandag.org_abm2_spd[[#This Row],[hwycov_id]],[1]hwy_speed!$B$2:$G$1648,3,FALSE),0)</f>
        <v>39</v>
      </c>
      <c r="I793">
        <f>IFERROR(VLOOKUP(Table_socioeca8.sandag.org_abm2_spd[[#This Row],[hwycov_id]],[1]hwy_speed!$B$2:$G$1648,4,FALSE),0)</f>
        <v>54</v>
      </c>
      <c r="J793">
        <f>IFERROR(VLOOKUP(Table_socioeca8.sandag.org_abm2_spd[[#This Row],[hwycov_id]],[1]hwy_speed!$B$2:$G$1648,5,FALSE),0)</f>
        <v>57</v>
      </c>
      <c r="K793">
        <f>IFERROR(VLOOKUP(Table_socioeca8.sandag.org_abm2_spd[[#This Row],[hwycov_id]],[1]hwy_speed!$B$2:$G$1648,6,FALSE),0)</f>
        <v>58</v>
      </c>
    </row>
    <row r="794" spans="5:11" x14ac:dyDescent="0.25">
      <c r="E794">
        <f t="shared" si="12"/>
        <v>376</v>
      </c>
      <c r="F794">
        <v>15442</v>
      </c>
      <c r="G794">
        <f>IFERROR(VLOOKUP(Table_socioeca8.sandag.org_abm2_spd[[#This Row],[hwycov_id]],[1]hwy_speed!$B$2:$G$1648,2,FALSE),0)</f>
        <v>58</v>
      </c>
      <c r="H794">
        <f>IFERROR(VLOOKUP(Table_socioeca8.sandag.org_abm2_spd[[#This Row],[hwycov_id]],[1]hwy_speed!$B$2:$G$1648,3,FALSE),0)</f>
        <v>36</v>
      </c>
      <c r="I794">
        <f>IFERROR(VLOOKUP(Table_socioeca8.sandag.org_abm2_spd[[#This Row],[hwycov_id]],[1]hwy_speed!$B$2:$G$1648,4,FALSE),0)</f>
        <v>53</v>
      </c>
      <c r="J794">
        <f>IFERROR(VLOOKUP(Table_socioeca8.sandag.org_abm2_spd[[#This Row],[hwycov_id]],[1]hwy_speed!$B$2:$G$1648,5,FALSE),0)</f>
        <v>56</v>
      </c>
      <c r="K794">
        <f>IFERROR(VLOOKUP(Table_socioeca8.sandag.org_abm2_spd[[#This Row],[hwycov_id]],[1]hwy_speed!$B$2:$G$1648,6,FALSE),0)</f>
        <v>58</v>
      </c>
    </row>
    <row r="795" spans="5:11" x14ac:dyDescent="0.25">
      <c r="E795">
        <f t="shared" si="12"/>
        <v>376</v>
      </c>
      <c r="F795">
        <v>15443</v>
      </c>
      <c r="G795">
        <f>IFERROR(VLOOKUP(Table_socioeca8.sandag.org_abm2_spd[[#This Row],[hwycov_id]],[1]hwy_speed!$B$2:$G$1648,2,FALSE),0)</f>
        <v>58</v>
      </c>
      <c r="H795">
        <f>IFERROR(VLOOKUP(Table_socioeca8.sandag.org_abm2_spd[[#This Row],[hwycov_id]],[1]hwy_speed!$B$2:$G$1648,3,FALSE),0)</f>
        <v>49</v>
      </c>
      <c r="I795">
        <f>IFERROR(VLOOKUP(Table_socioeca8.sandag.org_abm2_spd[[#This Row],[hwycov_id]],[1]hwy_speed!$B$2:$G$1648,4,FALSE),0)</f>
        <v>50</v>
      </c>
      <c r="J795">
        <f>IFERROR(VLOOKUP(Table_socioeca8.sandag.org_abm2_spd[[#This Row],[hwycov_id]],[1]hwy_speed!$B$2:$G$1648,5,FALSE),0)</f>
        <v>34</v>
      </c>
      <c r="K795">
        <f>IFERROR(VLOOKUP(Table_socioeca8.sandag.org_abm2_spd[[#This Row],[hwycov_id]],[1]hwy_speed!$B$2:$G$1648,6,FALSE),0)</f>
        <v>58</v>
      </c>
    </row>
    <row r="796" spans="5:11" x14ac:dyDescent="0.25">
      <c r="E796">
        <f t="shared" si="12"/>
        <v>376</v>
      </c>
      <c r="F796">
        <v>15456</v>
      </c>
      <c r="G796">
        <f>IFERROR(VLOOKUP(Table_socioeca8.sandag.org_abm2_spd[[#This Row],[hwycov_id]],[1]hwy_speed!$B$2:$G$1648,2,FALSE),0)</f>
        <v>58</v>
      </c>
      <c r="H796">
        <f>IFERROR(VLOOKUP(Table_socioeca8.sandag.org_abm2_spd[[#This Row],[hwycov_id]],[1]hwy_speed!$B$2:$G$1648,3,FALSE),0)</f>
        <v>44</v>
      </c>
      <c r="I796">
        <f>IFERROR(VLOOKUP(Table_socioeca8.sandag.org_abm2_spd[[#This Row],[hwycov_id]],[1]hwy_speed!$B$2:$G$1648,4,FALSE),0)</f>
        <v>56</v>
      </c>
      <c r="J796">
        <f>IFERROR(VLOOKUP(Table_socioeca8.sandag.org_abm2_spd[[#This Row],[hwycov_id]],[1]hwy_speed!$B$2:$G$1648,5,FALSE),0)</f>
        <v>57</v>
      </c>
      <c r="K796">
        <f>IFERROR(VLOOKUP(Table_socioeca8.sandag.org_abm2_spd[[#This Row],[hwycov_id]],[1]hwy_speed!$B$2:$G$1648,6,FALSE),0)</f>
        <v>58</v>
      </c>
    </row>
    <row r="797" spans="5:11" x14ac:dyDescent="0.25">
      <c r="E797">
        <f t="shared" si="12"/>
        <v>376</v>
      </c>
      <c r="F797">
        <v>15457</v>
      </c>
      <c r="G797">
        <f>IFERROR(VLOOKUP(Table_socioeca8.sandag.org_abm2_spd[[#This Row],[hwycov_id]],[1]hwy_speed!$B$2:$G$1648,2,FALSE),0)</f>
        <v>58</v>
      </c>
      <c r="H797">
        <f>IFERROR(VLOOKUP(Table_socioeca8.sandag.org_abm2_spd[[#This Row],[hwycov_id]],[1]hwy_speed!$B$2:$G$1648,3,FALSE),0)</f>
        <v>57</v>
      </c>
      <c r="I797">
        <f>IFERROR(VLOOKUP(Table_socioeca8.sandag.org_abm2_spd[[#This Row],[hwycov_id]],[1]hwy_speed!$B$2:$G$1648,4,FALSE),0)</f>
        <v>57</v>
      </c>
      <c r="J797">
        <f>IFERROR(VLOOKUP(Table_socioeca8.sandag.org_abm2_spd[[#This Row],[hwycov_id]],[1]hwy_speed!$B$2:$G$1648,5,FALSE),0)</f>
        <v>48</v>
      </c>
      <c r="K797">
        <f>IFERROR(VLOOKUP(Table_socioeca8.sandag.org_abm2_spd[[#This Row],[hwycov_id]],[1]hwy_speed!$B$2:$G$1648,6,FALSE),0)</f>
        <v>58</v>
      </c>
    </row>
    <row r="798" spans="5:11" x14ac:dyDescent="0.25">
      <c r="E798">
        <f t="shared" si="12"/>
        <v>376</v>
      </c>
      <c r="F798">
        <v>15458</v>
      </c>
      <c r="G798">
        <f>IFERROR(VLOOKUP(Table_socioeca8.sandag.org_abm2_spd[[#This Row],[hwycov_id]],[1]hwy_speed!$B$2:$G$1648,2,FALSE),0)</f>
        <v>58</v>
      </c>
      <c r="H798">
        <f>IFERROR(VLOOKUP(Table_socioeca8.sandag.org_abm2_spd[[#This Row],[hwycov_id]],[1]hwy_speed!$B$2:$G$1648,3,FALSE),0)</f>
        <v>40</v>
      </c>
      <c r="I798">
        <f>IFERROR(VLOOKUP(Table_socioeca8.sandag.org_abm2_spd[[#This Row],[hwycov_id]],[1]hwy_speed!$B$2:$G$1648,4,FALSE),0)</f>
        <v>54</v>
      </c>
      <c r="J798">
        <f>IFERROR(VLOOKUP(Table_socioeca8.sandag.org_abm2_spd[[#This Row],[hwycov_id]],[1]hwy_speed!$B$2:$G$1648,5,FALSE),0)</f>
        <v>57</v>
      </c>
      <c r="K798">
        <f>IFERROR(VLOOKUP(Table_socioeca8.sandag.org_abm2_spd[[#This Row],[hwycov_id]],[1]hwy_speed!$B$2:$G$1648,6,FALSE),0)</f>
        <v>58</v>
      </c>
    </row>
    <row r="799" spans="5:11" x14ac:dyDescent="0.25">
      <c r="E799">
        <f t="shared" si="12"/>
        <v>376</v>
      </c>
      <c r="F799">
        <v>15459</v>
      </c>
      <c r="G799">
        <f>IFERROR(VLOOKUP(Table_socioeca8.sandag.org_abm2_spd[[#This Row],[hwycov_id]],[1]hwy_speed!$B$2:$G$1648,2,FALSE),0)</f>
        <v>58</v>
      </c>
      <c r="H799">
        <f>IFERROR(VLOOKUP(Table_socioeca8.sandag.org_abm2_spd[[#This Row],[hwycov_id]],[1]hwy_speed!$B$2:$G$1648,3,FALSE),0)</f>
        <v>55</v>
      </c>
      <c r="I799">
        <f>IFERROR(VLOOKUP(Table_socioeca8.sandag.org_abm2_spd[[#This Row],[hwycov_id]],[1]hwy_speed!$B$2:$G$1648,4,FALSE),0)</f>
        <v>53</v>
      </c>
      <c r="J799">
        <f>IFERROR(VLOOKUP(Table_socioeca8.sandag.org_abm2_spd[[#This Row],[hwycov_id]],[1]hwy_speed!$B$2:$G$1648,5,FALSE),0)</f>
        <v>39</v>
      </c>
      <c r="K799">
        <f>IFERROR(VLOOKUP(Table_socioeca8.sandag.org_abm2_spd[[#This Row],[hwycov_id]],[1]hwy_speed!$B$2:$G$1648,6,FALSE),0)</f>
        <v>58</v>
      </c>
    </row>
    <row r="800" spans="5:11" x14ac:dyDescent="0.25">
      <c r="E800">
        <f t="shared" si="12"/>
        <v>376</v>
      </c>
      <c r="F800">
        <v>15676</v>
      </c>
      <c r="G800">
        <f>IFERROR(VLOOKUP(Table_socioeca8.sandag.org_abm2_spd[[#This Row],[hwycov_id]],[1]hwy_speed!$B$2:$G$1648,2,FALSE),0)</f>
        <v>58</v>
      </c>
      <c r="H800">
        <f>IFERROR(VLOOKUP(Table_socioeca8.sandag.org_abm2_spd[[#This Row],[hwycov_id]],[1]hwy_speed!$B$2:$G$1648,3,FALSE),0)</f>
        <v>58</v>
      </c>
      <c r="I800">
        <f>IFERROR(VLOOKUP(Table_socioeca8.sandag.org_abm2_spd[[#This Row],[hwycov_id]],[1]hwy_speed!$B$2:$G$1648,4,FALSE),0)</f>
        <v>58</v>
      </c>
      <c r="J800">
        <f>IFERROR(VLOOKUP(Table_socioeca8.sandag.org_abm2_spd[[#This Row],[hwycov_id]],[1]hwy_speed!$B$2:$G$1648,5,FALSE),0)</f>
        <v>58</v>
      </c>
      <c r="K800">
        <f>IFERROR(VLOOKUP(Table_socioeca8.sandag.org_abm2_spd[[#This Row],[hwycov_id]],[1]hwy_speed!$B$2:$G$1648,6,FALSE),0)</f>
        <v>58</v>
      </c>
    </row>
    <row r="801" spans="5:11" x14ac:dyDescent="0.25">
      <c r="E801">
        <f t="shared" si="12"/>
        <v>376</v>
      </c>
      <c r="F801">
        <v>15680</v>
      </c>
      <c r="G801">
        <f>IFERROR(VLOOKUP(Table_socioeca8.sandag.org_abm2_spd[[#This Row],[hwycov_id]],[1]hwy_speed!$B$2:$G$1648,2,FALSE),0)</f>
        <v>58</v>
      </c>
      <c r="H801">
        <f>IFERROR(VLOOKUP(Table_socioeca8.sandag.org_abm2_spd[[#This Row],[hwycov_id]],[1]hwy_speed!$B$2:$G$1648,3,FALSE),0)</f>
        <v>58</v>
      </c>
      <c r="I801">
        <f>IFERROR(VLOOKUP(Table_socioeca8.sandag.org_abm2_spd[[#This Row],[hwycov_id]],[1]hwy_speed!$B$2:$G$1648,4,FALSE),0)</f>
        <v>58</v>
      </c>
      <c r="J801">
        <f>IFERROR(VLOOKUP(Table_socioeca8.sandag.org_abm2_spd[[#This Row],[hwycov_id]],[1]hwy_speed!$B$2:$G$1648,5,FALSE),0)</f>
        <v>58</v>
      </c>
      <c r="K801">
        <f>IFERROR(VLOOKUP(Table_socioeca8.sandag.org_abm2_spd[[#This Row],[hwycov_id]],[1]hwy_speed!$B$2:$G$1648,6,FALSE),0)</f>
        <v>58</v>
      </c>
    </row>
    <row r="802" spans="5:11" x14ac:dyDescent="0.25">
      <c r="E802">
        <f t="shared" si="12"/>
        <v>376</v>
      </c>
      <c r="F802">
        <v>15681</v>
      </c>
      <c r="G802">
        <f>IFERROR(VLOOKUP(Table_socioeca8.sandag.org_abm2_spd[[#This Row],[hwycov_id]],[1]hwy_speed!$B$2:$G$1648,2,FALSE),0)</f>
        <v>58</v>
      </c>
      <c r="H802">
        <f>IFERROR(VLOOKUP(Table_socioeca8.sandag.org_abm2_spd[[#This Row],[hwycov_id]],[1]hwy_speed!$B$2:$G$1648,3,FALSE),0)</f>
        <v>58</v>
      </c>
      <c r="I802">
        <f>IFERROR(VLOOKUP(Table_socioeca8.sandag.org_abm2_spd[[#This Row],[hwycov_id]],[1]hwy_speed!$B$2:$G$1648,4,FALSE),0)</f>
        <v>58</v>
      </c>
      <c r="J802">
        <f>IFERROR(VLOOKUP(Table_socioeca8.sandag.org_abm2_spd[[#This Row],[hwycov_id]],[1]hwy_speed!$B$2:$G$1648,5,FALSE),0)</f>
        <v>58</v>
      </c>
      <c r="K802">
        <f>IFERROR(VLOOKUP(Table_socioeca8.sandag.org_abm2_spd[[#This Row],[hwycov_id]],[1]hwy_speed!$B$2:$G$1648,6,FALSE),0)</f>
        <v>58</v>
      </c>
    </row>
    <row r="803" spans="5:11" x14ac:dyDescent="0.25">
      <c r="E803">
        <f t="shared" si="12"/>
        <v>376</v>
      </c>
      <c r="F803">
        <v>15682</v>
      </c>
      <c r="G803">
        <f>IFERROR(VLOOKUP(Table_socioeca8.sandag.org_abm2_spd[[#This Row],[hwycov_id]],[1]hwy_speed!$B$2:$G$1648,2,FALSE),0)</f>
        <v>58</v>
      </c>
      <c r="H803">
        <f>IFERROR(VLOOKUP(Table_socioeca8.sandag.org_abm2_spd[[#This Row],[hwycov_id]],[1]hwy_speed!$B$2:$G$1648,3,FALSE),0)</f>
        <v>58</v>
      </c>
      <c r="I803">
        <f>IFERROR(VLOOKUP(Table_socioeca8.sandag.org_abm2_spd[[#This Row],[hwycov_id]],[1]hwy_speed!$B$2:$G$1648,4,FALSE),0)</f>
        <v>58</v>
      </c>
      <c r="J803">
        <f>IFERROR(VLOOKUP(Table_socioeca8.sandag.org_abm2_spd[[#This Row],[hwycov_id]],[1]hwy_speed!$B$2:$G$1648,5,FALSE),0)</f>
        <v>58</v>
      </c>
      <c r="K803">
        <f>IFERROR(VLOOKUP(Table_socioeca8.sandag.org_abm2_spd[[#This Row],[hwycov_id]],[1]hwy_speed!$B$2:$G$1648,6,FALSE),0)</f>
        <v>58</v>
      </c>
    </row>
    <row r="804" spans="5:11" x14ac:dyDescent="0.25">
      <c r="E804">
        <f t="shared" si="12"/>
        <v>376</v>
      </c>
      <c r="F804">
        <v>15683</v>
      </c>
      <c r="G804">
        <f>IFERROR(VLOOKUP(Table_socioeca8.sandag.org_abm2_spd[[#This Row],[hwycov_id]],[1]hwy_speed!$B$2:$G$1648,2,FALSE),0)</f>
        <v>58</v>
      </c>
      <c r="H804">
        <f>IFERROR(VLOOKUP(Table_socioeca8.sandag.org_abm2_spd[[#This Row],[hwycov_id]],[1]hwy_speed!$B$2:$G$1648,3,FALSE),0)</f>
        <v>58</v>
      </c>
      <c r="I804">
        <f>IFERROR(VLOOKUP(Table_socioeca8.sandag.org_abm2_spd[[#This Row],[hwycov_id]],[1]hwy_speed!$B$2:$G$1648,4,FALSE),0)</f>
        <v>58</v>
      </c>
      <c r="J804">
        <f>IFERROR(VLOOKUP(Table_socioeca8.sandag.org_abm2_spd[[#This Row],[hwycov_id]],[1]hwy_speed!$B$2:$G$1648,5,FALSE),0)</f>
        <v>57</v>
      </c>
      <c r="K804">
        <f>IFERROR(VLOOKUP(Table_socioeca8.sandag.org_abm2_spd[[#This Row],[hwycov_id]],[1]hwy_speed!$B$2:$G$1648,6,FALSE),0)</f>
        <v>58</v>
      </c>
    </row>
    <row r="805" spans="5:11" x14ac:dyDescent="0.25">
      <c r="E805">
        <f t="shared" si="12"/>
        <v>376</v>
      </c>
      <c r="F805">
        <v>15684</v>
      </c>
      <c r="G805">
        <f>IFERROR(VLOOKUP(Table_socioeca8.sandag.org_abm2_spd[[#This Row],[hwycov_id]],[1]hwy_speed!$B$2:$G$1648,2,FALSE),0)</f>
        <v>58</v>
      </c>
      <c r="H805">
        <f>IFERROR(VLOOKUP(Table_socioeca8.sandag.org_abm2_spd[[#This Row],[hwycov_id]],[1]hwy_speed!$B$2:$G$1648,3,FALSE),0)</f>
        <v>54</v>
      </c>
      <c r="I805">
        <f>IFERROR(VLOOKUP(Table_socioeca8.sandag.org_abm2_spd[[#This Row],[hwycov_id]],[1]hwy_speed!$B$2:$G$1648,4,FALSE),0)</f>
        <v>57</v>
      </c>
      <c r="J805">
        <f>IFERROR(VLOOKUP(Table_socioeca8.sandag.org_abm2_spd[[#This Row],[hwycov_id]],[1]hwy_speed!$B$2:$G$1648,5,FALSE),0)</f>
        <v>58</v>
      </c>
      <c r="K805">
        <f>IFERROR(VLOOKUP(Table_socioeca8.sandag.org_abm2_spd[[#This Row],[hwycov_id]],[1]hwy_speed!$B$2:$G$1648,6,FALSE),0)</f>
        <v>58</v>
      </c>
    </row>
    <row r="806" spans="5:11" x14ac:dyDescent="0.25">
      <c r="E806">
        <f t="shared" si="12"/>
        <v>376</v>
      </c>
      <c r="F806">
        <v>15688</v>
      </c>
      <c r="G806">
        <f>IFERROR(VLOOKUP(Table_socioeca8.sandag.org_abm2_spd[[#This Row],[hwycov_id]],[1]hwy_speed!$B$2:$G$1648,2,FALSE),0)</f>
        <v>62</v>
      </c>
      <c r="H806">
        <f>IFERROR(VLOOKUP(Table_socioeca8.sandag.org_abm2_spd[[#This Row],[hwycov_id]],[1]hwy_speed!$B$2:$G$1648,3,FALSE),0)</f>
        <v>57</v>
      </c>
      <c r="I806">
        <f>IFERROR(VLOOKUP(Table_socioeca8.sandag.org_abm2_spd[[#This Row],[hwycov_id]],[1]hwy_speed!$B$2:$G$1648,4,FALSE),0)</f>
        <v>61</v>
      </c>
      <c r="J806">
        <f>IFERROR(VLOOKUP(Table_socioeca8.sandag.org_abm2_spd[[#This Row],[hwycov_id]],[1]hwy_speed!$B$2:$G$1648,5,FALSE),0)</f>
        <v>59</v>
      </c>
      <c r="K806">
        <f>IFERROR(VLOOKUP(Table_socioeca8.sandag.org_abm2_spd[[#This Row],[hwycov_id]],[1]hwy_speed!$B$2:$G$1648,6,FALSE),0)</f>
        <v>62</v>
      </c>
    </row>
    <row r="807" spans="5:11" x14ac:dyDescent="0.25">
      <c r="E807">
        <f t="shared" si="12"/>
        <v>376</v>
      </c>
      <c r="F807">
        <v>15689</v>
      </c>
      <c r="G807">
        <f>IFERROR(VLOOKUP(Table_socioeca8.sandag.org_abm2_spd[[#This Row],[hwycov_id]],[1]hwy_speed!$B$2:$G$1648,2,FALSE),0)</f>
        <v>53</v>
      </c>
      <c r="H807">
        <f>IFERROR(VLOOKUP(Table_socioeca8.sandag.org_abm2_spd[[#This Row],[hwycov_id]],[1]hwy_speed!$B$2:$G$1648,3,FALSE),0)</f>
        <v>51</v>
      </c>
      <c r="I807">
        <f>IFERROR(VLOOKUP(Table_socioeca8.sandag.org_abm2_spd[[#This Row],[hwycov_id]],[1]hwy_speed!$B$2:$G$1648,4,FALSE),0)</f>
        <v>53</v>
      </c>
      <c r="J807">
        <f>IFERROR(VLOOKUP(Table_socioeca8.sandag.org_abm2_spd[[#This Row],[hwycov_id]],[1]hwy_speed!$B$2:$G$1648,5,FALSE),0)</f>
        <v>53</v>
      </c>
      <c r="K807">
        <f>IFERROR(VLOOKUP(Table_socioeca8.sandag.org_abm2_spd[[#This Row],[hwycov_id]],[1]hwy_speed!$B$2:$G$1648,6,FALSE),0)</f>
        <v>53</v>
      </c>
    </row>
    <row r="808" spans="5:11" x14ac:dyDescent="0.25">
      <c r="E808">
        <f t="shared" si="12"/>
        <v>376</v>
      </c>
      <c r="F808">
        <v>15690</v>
      </c>
      <c r="G808">
        <f>IFERROR(VLOOKUP(Table_socioeca8.sandag.org_abm2_spd[[#This Row],[hwycov_id]],[1]hwy_speed!$B$2:$G$1648,2,FALSE),0)</f>
        <v>58</v>
      </c>
      <c r="H808">
        <f>IFERROR(VLOOKUP(Table_socioeca8.sandag.org_abm2_spd[[#This Row],[hwycov_id]],[1]hwy_speed!$B$2:$G$1648,3,FALSE),0)</f>
        <v>57</v>
      </c>
      <c r="I808">
        <f>IFERROR(VLOOKUP(Table_socioeca8.sandag.org_abm2_spd[[#This Row],[hwycov_id]],[1]hwy_speed!$B$2:$G$1648,4,FALSE),0)</f>
        <v>57</v>
      </c>
      <c r="J808">
        <f>IFERROR(VLOOKUP(Table_socioeca8.sandag.org_abm2_spd[[#This Row],[hwycov_id]],[1]hwy_speed!$B$2:$G$1648,5,FALSE),0)</f>
        <v>56</v>
      </c>
      <c r="K808">
        <f>IFERROR(VLOOKUP(Table_socioeca8.sandag.org_abm2_spd[[#This Row],[hwycov_id]],[1]hwy_speed!$B$2:$G$1648,6,FALSE),0)</f>
        <v>58</v>
      </c>
    </row>
    <row r="809" spans="5:11" x14ac:dyDescent="0.25">
      <c r="E809">
        <f t="shared" si="12"/>
        <v>376</v>
      </c>
      <c r="F809">
        <v>15696</v>
      </c>
      <c r="G809">
        <f>IFERROR(VLOOKUP(Table_socioeca8.sandag.org_abm2_spd[[#This Row],[hwycov_id]],[1]hwy_speed!$B$2:$G$1648,2,FALSE),0)</f>
        <v>52</v>
      </c>
      <c r="H809">
        <f>IFERROR(VLOOKUP(Table_socioeca8.sandag.org_abm2_spd[[#This Row],[hwycov_id]],[1]hwy_speed!$B$2:$G$1648,3,FALSE),0)</f>
        <v>42</v>
      </c>
      <c r="I809">
        <f>IFERROR(VLOOKUP(Table_socioeca8.sandag.org_abm2_spd[[#This Row],[hwycov_id]],[1]hwy_speed!$B$2:$G$1648,4,FALSE),0)</f>
        <v>49</v>
      </c>
      <c r="J809">
        <f>IFERROR(VLOOKUP(Table_socioeca8.sandag.org_abm2_spd[[#This Row],[hwycov_id]],[1]hwy_speed!$B$2:$G$1648,5,FALSE),0)</f>
        <v>48</v>
      </c>
      <c r="K809">
        <f>IFERROR(VLOOKUP(Table_socioeca8.sandag.org_abm2_spd[[#This Row],[hwycov_id]],[1]hwy_speed!$B$2:$G$1648,6,FALSE),0)</f>
        <v>52</v>
      </c>
    </row>
    <row r="810" spans="5:11" x14ac:dyDescent="0.25">
      <c r="E810">
        <f t="shared" si="12"/>
        <v>376</v>
      </c>
      <c r="F810">
        <v>15699</v>
      </c>
      <c r="G810">
        <f>IFERROR(VLOOKUP(Table_socioeca8.sandag.org_abm2_spd[[#This Row],[hwycov_id]],[1]hwy_speed!$B$2:$G$1648,2,FALSE),0)</f>
        <v>53</v>
      </c>
      <c r="H810">
        <f>IFERROR(VLOOKUP(Table_socioeca8.sandag.org_abm2_spd[[#This Row],[hwycov_id]],[1]hwy_speed!$B$2:$G$1648,3,FALSE),0)</f>
        <v>49</v>
      </c>
      <c r="I810">
        <f>IFERROR(VLOOKUP(Table_socioeca8.sandag.org_abm2_spd[[#This Row],[hwycov_id]],[1]hwy_speed!$B$2:$G$1648,4,FALSE),0)</f>
        <v>52</v>
      </c>
      <c r="J810">
        <f>IFERROR(VLOOKUP(Table_socioeca8.sandag.org_abm2_spd[[#This Row],[hwycov_id]],[1]hwy_speed!$B$2:$G$1648,5,FALSE),0)</f>
        <v>49</v>
      </c>
      <c r="K810">
        <f>IFERROR(VLOOKUP(Table_socioeca8.sandag.org_abm2_spd[[#This Row],[hwycov_id]],[1]hwy_speed!$B$2:$G$1648,6,FALSE),0)</f>
        <v>53</v>
      </c>
    </row>
    <row r="811" spans="5:11" x14ac:dyDescent="0.25">
      <c r="E811">
        <f t="shared" si="12"/>
        <v>376</v>
      </c>
      <c r="F811">
        <v>15700</v>
      </c>
      <c r="G811">
        <f>IFERROR(VLOOKUP(Table_socioeca8.sandag.org_abm2_spd[[#This Row],[hwycov_id]],[1]hwy_speed!$B$2:$G$1648,2,FALSE),0)</f>
        <v>53</v>
      </c>
      <c r="H811">
        <f>IFERROR(VLOOKUP(Table_socioeca8.sandag.org_abm2_spd[[#This Row],[hwycov_id]],[1]hwy_speed!$B$2:$G$1648,3,FALSE),0)</f>
        <v>40</v>
      </c>
      <c r="I811">
        <f>IFERROR(VLOOKUP(Table_socioeca8.sandag.org_abm2_spd[[#This Row],[hwycov_id]],[1]hwy_speed!$B$2:$G$1648,4,FALSE),0)</f>
        <v>48</v>
      </c>
      <c r="J811">
        <f>IFERROR(VLOOKUP(Table_socioeca8.sandag.org_abm2_spd[[#This Row],[hwycov_id]],[1]hwy_speed!$B$2:$G$1648,5,FALSE),0)</f>
        <v>42</v>
      </c>
      <c r="K811">
        <f>IFERROR(VLOOKUP(Table_socioeca8.sandag.org_abm2_spd[[#This Row],[hwycov_id]],[1]hwy_speed!$B$2:$G$1648,6,FALSE),0)</f>
        <v>53</v>
      </c>
    </row>
    <row r="812" spans="5:11" x14ac:dyDescent="0.25">
      <c r="E812">
        <f t="shared" si="12"/>
        <v>376</v>
      </c>
      <c r="F812">
        <v>15703</v>
      </c>
      <c r="G812">
        <f>IFERROR(VLOOKUP(Table_socioeca8.sandag.org_abm2_spd[[#This Row],[hwycov_id]],[1]hwy_speed!$B$2:$G$1648,2,FALSE),0)</f>
        <v>53</v>
      </c>
      <c r="H812">
        <f>IFERROR(VLOOKUP(Table_socioeca8.sandag.org_abm2_spd[[#This Row],[hwycov_id]],[1]hwy_speed!$B$2:$G$1648,3,FALSE),0)</f>
        <v>44</v>
      </c>
      <c r="I812">
        <f>IFERROR(VLOOKUP(Table_socioeca8.sandag.org_abm2_spd[[#This Row],[hwycov_id]],[1]hwy_speed!$B$2:$G$1648,4,FALSE),0)</f>
        <v>50</v>
      </c>
      <c r="J812">
        <f>IFERROR(VLOOKUP(Table_socioeca8.sandag.org_abm2_spd[[#This Row],[hwycov_id]],[1]hwy_speed!$B$2:$G$1648,5,FALSE),0)</f>
        <v>46</v>
      </c>
      <c r="K812">
        <f>IFERROR(VLOOKUP(Table_socioeca8.sandag.org_abm2_spd[[#This Row],[hwycov_id]],[1]hwy_speed!$B$2:$G$1648,6,FALSE),0)</f>
        <v>53</v>
      </c>
    </row>
    <row r="813" spans="5:11" x14ac:dyDescent="0.25">
      <c r="E813">
        <f t="shared" si="12"/>
        <v>376</v>
      </c>
      <c r="F813">
        <v>15705</v>
      </c>
      <c r="G813">
        <f>IFERROR(VLOOKUP(Table_socioeca8.sandag.org_abm2_spd[[#This Row],[hwycov_id]],[1]hwy_speed!$B$2:$G$1648,2,FALSE),0)</f>
        <v>53</v>
      </c>
      <c r="H813">
        <f>IFERROR(VLOOKUP(Table_socioeca8.sandag.org_abm2_spd[[#This Row],[hwycov_id]],[1]hwy_speed!$B$2:$G$1648,3,FALSE),0)</f>
        <v>45</v>
      </c>
      <c r="I813">
        <f>IFERROR(VLOOKUP(Table_socioeca8.sandag.org_abm2_spd[[#This Row],[hwycov_id]],[1]hwy_speed!$B$2:$G$1648,4,FALSE),0)</f>
        <v>51</v>
      </c>
      <c r="J813">
        <f>IFERROR(VLOOKUP(Table_socioeca8.sandag.org_abm2_spd[[#This Row],[hwycov_id]],[1]hwy_speed!$B$2:$G$1648,5,FALSE),0)</f>
        <v>47</v>
      </c>
      <c r="K813">
        <f>IFERROR(VLOOKUP(Table_socioeca8.sandag.org_abm2_spd[[#This Row],[hwycov_id]],[1]hwy_speed!$B$2:$G$1648,6,FALSE),0)</f>
        <v>53</v>
      </c>
    </row>
    <row r="814" spans="5:11" x14ac:dyDescent="0.25">
      <c r="E814">
        <f t="shared" si="12"/>
        <v>376</v>
      </c>
      <c r="F814">
        <v>15709</v>
      </c>
      <c r="G814">
        <f>IFERROR(VLOOKUP(Table_socioeca8.sandag.org_abm2_spd[[#This Row],[hwycov_id]],[1]hwy_speed!$B$2:$G$1648,2,FALSE),0)</f>
        <v>53</v>
      </c>
      <c r="H814">
        <f>IFERROR(VLOOKUP(Table_socioeca8.sandag.org_abm2_spd[[#This Row],[hwycov_id]],[1]hwy_speed!$B$2:$G$1648,3,FALSE),0)</f>
        <v>42</v>
      </c>
      <c r="I814">
        <f>IFERROR(VLOOKUP(Table_socioeca8.sandag.org_abm2_spd[[#This Row],[hwycov_id]],[1]hwy_speed!$B$2:$G$1648,4,FALSE),0)</f>
        <v>49</v>
      </c>
      <c r="J814">
        <f>IFERROR(VLOOKUP(Table_socioeca8.sandag.org_abm2_spd[[#This Row],[hwycov_id]],[1]hwy_speed!$B$2:$G$1648,5,FALSE),0)</f>
        <v>42</v>
      </c>
      <c r="K814">
        <f>IFERROR(VLOOKUP(Table_socioeca8.sandag.org_abm2_spd[[#This Row],[hwycov_id]],[1]hwy_speed!$B$2:$G$1648,6,FALSE),0)</f>
        <v>53</v>
      </c>
    </row>
    <row r="815" spans="5:11" x14ac:dyDescent="0.25">
      <c r="E815">
        <f t="shared" si="12"/>
        <v>376</v>
      </c>
      <c r="F815">
        <v>15710</v>
      </c>
      <c r="G815">
        <f>IFERROR(VLOOKUP(Table_socioeca8.sandag.org_abm2_spd[[#This Row],[hwycov_id]],[1]hwy_speed!$B$2:$G$1648,2,FALSE),0)</f>
        <v>53</v>
      </c>
      <c r="H815">
        <f>IFERROR(VLOOKUP(Table_socioeca8.sandag.org_abm2_spd[[#This Row],[hwycov_id]],[1]hwy_speed!$B$2:$G$1648,3,FALSE),0)</f>
        <v>35</v>
      </c>
      <c r="I815">
        <f>IFERROR(VLOOKUP(Table_socioeca8.sandag.org_abm2_spd[[#This Row],[hwycov_id]],[1]hwy_speed!$B$2:$G$1648,4,FALSE),0)</f>
        <v>46</v>
      </c>
      <c r="J815">
        <f>IFERROR(VLOOKUP(Table_socioeca8.sandag.org_abm2_spd[[#This Row],[hwycov_id]],[1]hwy_speed!$B$2:$G$1648,5,FALSE),0)</f>
        <v>41</v>
      </c>
      <c r="K815">
        <f>IFERROR(VLOOKUP(Table_socioeca8.sandag.org_abm2_spd[[#This Row],[hwycov_id]],[1]hwy_speed!$B$2:$G$1648,6,FALSE),0)</f>
        <v>53</v>
      </c>
    </row>
    <row r="816" spans="5:11" x14ac:dyDescent="0.25">
      <c r="E816">
        <f t="shared" si="12"/>
        <v>376</v>
      </c>
      <c r="F816">
        <v>15714</v>
      </c>
      <c r="G816">
        <f>IFERROR(VLOOKUP(Table_socioeca8.sandag.org_abm2_spd[[#This Row],[hwycov_id]],[1]hwy_speed!$B$2:$G$1648,2,FALSE),0)</f>
        <v>53</v>
      </c>
      <c r="H816">
        <f>IFERROR(VLOOKUP(Table_socioeca8.sandag.org_abm2_spd[[#This Row],[hwycov_id]],[1]hwy_speed!$B$2:$G$1648,3,FALSE),0)</f>
        <v>39</v>
      </c>
      <c r="I816">
        <f>IFERROR(VLOOKUP(Table_socioeca8.sandag.org_abm2_spd[[#This Row],[hwycov_id]],[1]hwy_speed!$B$2:$G$1648,4,FALSE),0)</f>
        <v>48</v>
      </c>
      <c r="J816">
        <f>IFERROR(VLOOKUP(Table_socioeca8.sandag.org_abm2_spd[[#This Row],[hwycov_id]],[1]hwy_speed!$B$2:$G$1648,5,FALSE),0)</f>
        <v>45</v>
      </c>
      <c r="K816">
        <f>IFERROR(VLOOKUP(Table_socioeca8.sandag.org_abm2_spd[[#This Row],[hwycov_id]],[1]hwy_speed!$B$2:$G$1648,6,FALSE),0)</f>
        <v>53</v>
      </c>
    </row>
    <row r="817" spans="5:11" x14ac:dyDescent="0.25">
      <c r="E817">
        <f t="shared" si="12"/>
        <v>376</v>
      </c>
      <c r="F817">
        <v>15715</v>
      </c>
      <c r="G817">
        <f>IFERROR(VLOOKUP(Table_socioeca8.sandag.org_abm2_spd[[#This Row],[hwycov_id]],[1]hwy_speed!$B$2:$G$1648,2,FALSE),0)</f>
        <v>53</v>
      </c>
      <c r="H817">
        <f>IFERROR(VLOOKUP(Table_socioeca8.sandag.org_abm2_spd[[#This Row],[hwycov_id]],[1]hwy_speed!$B$2:$G$1648,3,FALSE),0)</f>
        <v>39</v>
      </c>
      <c r="I817">
        <f>IFERROR(VLOOKUP(Table_socioeca8.sandag.org_abm2_spd[[#This Row],[hwycov_id]],[1]hwy_speed!$B$2:$G$1648,4,FALSE),0)</f>
        <v>47</v>
      </c>
      <c r="J817">
        <f>IFERROR(VLOOKUP(Table_socioeca8.sandag.org_abm2_spd[[#This Row],[hwycov_id]],[1]hwy_speed!$B$2:$G$1648,5,FALSE),0)</f>
        <v>40</v>
      </c>
      <c r="K817">
        <f>IFERROR(VLOOKUP(Table_socioeca8.sandag.org_abm2_spd[[#This Row],[hwycov_id]],[1]hwy_speed!$B$2:$G$1648,6,FALSE),0)</f>
        <v>53</v>
      </c>
    </row>
    <row r="818" spans="5:11" x14ac:dyDescent="0.25">
      <c r="E818">
        <f t="shared" si="12"/>
        <v>376</v>
      </c>
      <c r="F818">
        <v>15720</v>
      </c>
      <c r="G818">
        <f>IFERROR(VLOOKUP(Table_socioeca8.sandag.org_abm2_spd[[#This Row],[hwycov_id]],[1]hwy_speed!$B$2:$G$1648,2,FALSE),0)</f>
        <v>53</v>
      </c>
      <c r="H818">
        <f>IFERROR(VLOOKUP(Table_socioeca8.sandag.org_abm2_spd[[#This Row],[hwycov_id]],[1]hwy_speed!$B$2:$G$1648,3,FALSE),0)</f>
        <v>39</v>
      </c>
      <c r="I818">
        <f>IFERROR(VLOOKUP(Table_socioeca8.sandag.org_abm2_spd[[#This Row],[hwycov_id]],[1]hwy_speed!$B$2:$G$1648,4,FALSE),0)</f>
        <v>48</v>
      </c>
      <c r="J818">
        <f>IFERROR(VLOOKUP(Table_socioeca8.sandag.org_abm2_spd[[#This Row],[hwycov_id]],[1]hwy_speed!$B$2:$G$1648,5,FALSE),0)</f>
        <v>46</v>
      </c>
      <c r="K818">
        <f>IFERROR(VLOOKUP(Table_socioeca8.sandag.org_abm2_spd[[#This Row],[hwycov_id]],[1]hwy_speed!$B$2:$G$1648,6,FALSE),0)</f>
        <v>53</v>
      </c>
    </row>
    <row r="819" spans="5:11" x14ac:dyDescent="0.25">
      <c r="E819">
        <f t="shared" si="12"/>
        <v>376</v>
      </c>
      <c r="F819">
        <v>15722</v>
      </c>
      <c r="G819">
        <f>IFERROR(VLOOKUP(Table_socioeca8.sandag.org_abm2_spd[[#This Row],[hwycov_id]],[1]hwy_speed!$B$2:$G$1648,2,FALSE),0)</f>
        <v>53</v>
      </c>
      <c r="H819">
        <f>IFERROR(VLOOKUP(Table_socioeca8.sandag.org_abm2_spd[[#This Row],[hwycov_id]],[1]hwy_speed!$B$2:$G$1648,3,FALSE),0)</f>
        <v>45</v>
      </c>
      <c r="I819">
        <f>IFERROR(VLOOKUP(Table_socioeca8.sandag.org_abm2_spd[[#This Row],[hwycov_id]],[1]hwy_speed!$B$2:$G$1648,4,FALSE),0)</f>
        <v>52</v>
      </c>
      <c r="J819">
        <f>IFERROR(VLOOKUP(Table_socioeca8.sandag.org_abm2_spd[[#This Row],[hwycov_id]],[1]hwy_speed!$B$2:$G$1648,5,FALSE),0)</f>
        <v>47</v>
      </c>
      <c r="K819">
        <f>IFERROR(VLOOKUP(Table_socioeca8.sandag.org_abm2_spd[[#This Row],[hwycov_id]],[1]hwy_speed!$B$2:$G$1648,6,FALSE),0)</f>
        <v>53</v>
      </c>
    </row>
    <row r="820" spans="5:11" x14ac:dyDescent="0.25">
      <c r="E820">
        <f t="shared" si="12"/>
        <v>376</v>
      </c>
      <c r="F820">
        <v>15767</v>
      </c>
      <c r="G820">
        <f>IFERROR(VLOOKUP(Table_socioeca8.sandag.org_abm2_spd[[#This Row],[hwycov_id]],[1]hwy_speed!$B$2:$G$1648,2,FALSE),0)</f>
        <v>58</v>
      </c>
      <c r="H820">
        <f>IFERROR(VLOOKUP(Table_socioeca8.sandag.org_abm2_spd[[#This Row],[hwycov_id]],[1]hwy_speed!$B$2:$G$1648,3,FALSE),0)</f>
        <v>52</v>
      </c>
      <c r="I820">
        <f>IFERROR(VLOOKUP(Table_socioeca8.sandag.org_abm2_spd[[#This Row],[hwycov_id]],[1]hwy_speed!$B$2:$G$1648,4,FALSE),0)</f>
        <v>55</v>
      </c>
      <c r="J820">
        <f>IFERROR(VLOOKUP(Table_socioeca8.sandag.org_abm2_spd[[#This Row],[hwycov_id]],[1]hwy_speed!$B$2:$G$1648,5,FALSE),0)</f>
        <v>46</v>
      </c>
      <c r="K820">
        <f>IFERROR(VLOOKUP(Table_socioeca8.sandag.org_abm2_spd[[#This Row],[hwycov_id]],[1]hwy_speed!$B$2:$G$1648,6,FALSE),0)</f>
        <v>58</v>
      </c>
    </row>
    <row r="821" spans="5:11" x14ac:dyDescent="0.25">
      <c r="E821">
        <f t="shared" si="12"/>
        <v>376</v>
      </c>
      <c r="F821">
        <v>15768</v>
      </c>
      <c r="G821">
        <f>IFERROR(VLOOKUP(Table_socioeca8.sandag.org_abm2_spd[[#This Row],[hwycov_id]],[1]hwy_speed!$B$2:$G$1648,2,FALSE),0)</f>
        <v>58</v>
      </c>
      <c r="H821">
        <f>IFERROR(VLOOKUP(Table_socioeca8.sandag.org_abm2_spd[[#This Row],[hwycov_id]],[1]hwy_speed!$B$2:$G$1648,3,FALSE),0)</f>
        <v>55</v>
      </c>
      <c r="I821">
        <f>IFERROR(VLOOKUP(Table_socioeca8.sandag.org_abm2_spd[[#This Row],[hwycov_id]],[1]hwy_speed!$B$2:$G$1648,4,FALSE),0)</f>
        <v>56</v>
      </c>
      <c r="J821">
        <f>IFERROR(VLOOKUP(Table_socioeca8.sandag.org_abm2_spd[[#This Row],[hwycov_id]],[1]hwy_speed!$B$2:$G$1648,5,FALSE),0)</f>
        <v>50</v>
      </c>
      <c r="K821">
        <f>IFERROR(VLOOKUP(Table_socioeca8.sandag.org_abm2_spd[[#This Row],[hwycov_id]],[1]hwy_speed!$B$2:$G$1648,6,FALSE),0)</f>
        <v>58</v>
      </c>
    </row>
    <row r="822" spans="5:11" x14ac:dyDescent="0.25">
      <c r="E822">
        <f t="shared" si="12"/>
        <v>376</v>
      </c>
      <c r="F822">
        <v>15775</v>
      </c>
      <c r="G822">
        <f>IFERROR(VLOOKUP(Table_socioeca8.sandag.org_abm2_spd[[#This Row],[hwycov_id]],[1]hwy_speed!$B$2:$G$1648,2,FALSE),0)</f>
        <v>55</v>
      </c>
      <c r="H822">
        <f>IFERROR(VLOOKUP(Table_socioeca8.sandag.org_abm2_spd[[#This Row],[hwycov_id]],[1]hwy_speed!$B$2:$G$1648,3,FALSE),0)</f>
        <v>54</v>
      </c>
      <c r="I822">
        <f>IFERROR(VLOOKUP(Table_socioeca8.sandag.org_abm2_spd[[#This Row],[hwycov_id]],[1]hwy_speed!$B$2:$G$1648,4,FALSE),0)</f>
        <v>55</v>
      </c>
      <c r="J822">
        <f>IFERROR(VLOOKUP(Table_socioeca8.sandag.org_abm2_spd[[#This Row],[hwycov_id]],[1]hwy_speed!$B$2:$G$1648,5,FALSE),0)</f>
        <v>54</v>
      </c>
      <c r="K822">
        <f>IFERROR(VLOOKUP(Table_socioeca8.sandag.org_abm2_spd[[#This Row],[hwycov_id]],[1]hwy_speed!$B$2:$G$1648,6,FALSE),0)</f>
        <v>55</v>
      </c>
    </row>
    <row r="823" spans="5:11" x14ac:dyDescent="0.25">
      <c r="E823">
        <f t="shared" si="12"/>
        <v>376</v>
      </c>
      <c r="F823">
        <v>15776</v>
      </c>
      <c r="G823">
        <f>IFERROR(VLOOKUP(Table_socioeca8.sandag.org_abm2_spd[[#This Row],[hwycov_id]],[1]hwy_speed!$B$2:$G$1648,2,FALSE),0)</f>
        <v>55</v>
      </c>
      <c r="H823">
        <f>IFERROR(VLOOKUP(Table_socioeca8.sandag.org_abm2_spd[[#This Row],[hwycov_id]],[1]hwy_speed!$B$2:$G$1648,3,FALSE),0)</f>
        <v>38</v>
      </c>
      <c r="I823">
        <f>IFERROR(VLOOKUP(Table_socioeca8.sandag.org_abm2_spd[[#This Row],[hwycov_id]],[1]hwy_speed!$B$2:$G$1648,4,FALSE),0)</f>
        <v>51</v>
      </c>
      <c r="J823">
        <f>IFERROR(VLOOKUP(Table_socioeca8.sandag.org_abm2_spd[[#This Row],[hwycov_id]],[1]hwy_speed!$B$2:$G$1648,5,FALSE),0)</f>
        <v>50</v>
      </c>
      <c r="K823">
        <f>IFERROR(VLOOKUP(Table_socioeca8.sandag.org_abm2_spd[[#This Row],[hwycov_id]],[1]hwy_speed!$B$2:$G$1648,6,FALSE),0)</f>
        <v>55</v>
      </c>
    </row>
    <row r="824" spans="5:11" x14ac:dyDescent="0.25">
      <c r="E824">
        <f t="shared" si="12"/>
        <v>376</v>
      </c>
      <c r="F824">
        <v>15849</v>
      </c>
      <c r="G824">
        <f>IFERROR(VLOOKUP(Table_socioeca8.sandag.org_abm2_spd[[#This Row],[hwycov_id]],[1]hwy_speed!$B$2:$G$1648,2,FALSE),0)</f>
        <v>50</v>
      </c>
      <c r="H824">
        <f>IFERROR(VLOOKUP(Table_socioeca8.sandag.org_abm2_spd[[#This Row],[hwycov_id]],[1]hwy_speed!$B$2:$G$1648,3,FALSE),0)</f>
        <v>50</v>
      </c>
      <c r="I824">
        <f>IFERROR(VLOOKUP(Table_socioeca8.sandag.org_abm2_spd[[#This Row],[hwycov_id]],[1]hwy_speed!$B$2:$G$1648,4,FALSE),0)</f>
        <v>50</v>
      </c>
      <c r="J824">
        <f>IFERROR(VLOOKUP(Table_socioeca8.sandag.org_abm2_spd[[#This Row],[hwycov_id]],[1]hwy_speed!$B$2:$G$1648,5,FALSE),0)</f>
        <v>42</v>
      </c>
      <c r="K824">
        <f>IFERROR(VLOOKUP(Table_socioeca8.sandag.org_abm2_spd[[#This Row],[hwycov_id]],[1]hwy_speed!$B$2:$G$1648,6,FALSE),0)</f>
        <v>50</v>
      </c>
    </row>
    <row r="825" spans="5:11" x14ac:dyDescent="0.25">
      <c r="E825">
        <f t="shared" si="12"/>
        <v>376</v>
      </c>
      <c r="F825">
        <v>15850</v>
      </c>
      <c r="G825">
        <f>IFERROR(VLOOKUP(Table_socioeca8.sandag.org_abm2_spd[[#This Row],[hwycov_id]],[1]hwy_speed!$B$2:$G$1648,2,FALSE),0)</f>
        <v>52</v>
      </c>
      <c r="H825">
        <f>IFERROR(VLOOKUP(Table_socioeca8.sandag.org_abm2_spd[[#This Row],[hwycov_id]],[1]hwy_speed!$B$2:$G$1648,3,FALSE),0)</f>
        <v>43</v>
      </c>
      <c r="I825">
        <f>IFERROR(VLOOKUP(Table_socioeca8.sandag.org_abm2_spd[[#This Row],[hwycov_id]],[1]hwy_speed!$B$2:$G$1648,4,FALSE),0)</f>
        <v>49</v>
      </c>
      <c r="J825">
        <f>IFERROR(VLOOKUP(Table_socioeca8.sandag.org_abm2_spd[[#This Row],[hwycov_id]],[1]hwy_speed!$B$2:$G$1648,5,FALSE),0)</f>
        <v>52</v>
      </c>
      <c r="K825">
        <f>IFERROR(VLOOKUP(Table_socioeca8.sandag.org_abm2_spd[[#This Row],[hwycov_id]],[1]hwy_speed!$B$2:$G$1648,6,FALSE),0)</f>
        <v>52</v>
      </c>
    </row>
    <row r="826" spans="5:11" x14ac:dyDescent="0.25">
      <c r="E826">
        <f t="shared" si="12"/>
        <v>376</v>
      </c>
      <c r="F826">
        <v>15851</v>
      </c>
      <c r="G826">
        <f>IFERROR(VLOOKUP(Table_socioeca8.sandag.org_abm2_spd[[#This Row],[hwycov_id]],[1]hwy_speed!$B$2:$G$1648,2,FALSE),0)</f>
        <v>53</v>
      </c>
      <c r="H826">
        <f>IFERROR(VLOOKUP(Table_socioeca8.sandag.org_abm2_spd[[#This Row],[hwycov_id]],[1]hwy_speed!$B$2:$G$1648,3,FALSE),0)</f>
        <v>52</v>
      </c>
      <c r="I826">
        <f>IFERROR(VLOOKUP(Table_socioeca8.sandag.org_abm2_spd[[#This Row],[hwycov_id]],[1]hwy_speed!$B$2:$G$1648,4,FALSE),0)</f>
        <v>51</v>
      </c>
      <c r="J826">
        <f>IFERROR(VLOOKUP(Table_socioeca8.sandag.org_abm2_spd[[#This Row],[hwycov_id]],[1]hwy_speed!$B$2:$G$1648,5,FALSE),0)</f>
        <v>41</v>
      </c>
      <c r="K826">
        <f>IFERROR(VLOOKUP(Table_socioeca8.sandag.org_abm2_spd[[#This Row],[hwycov_id]],[1]hwy_speed!$B$2:$G$1648,6,FALSE),0)</f>
        <v>53</v>
      </c>
    </row>
    <row r="827" spans="5:11" x14ac:dyDescent="0.25">
      <c r="E827">
        <f t="shared" si="12"/>
        <v>376</v>
      </c>
      <c r="F827">
        <v>15852</v>
      </c>
      <c r="G827">
        <f>IFERROR(VLOOKUP(Table_socioeca8.sandag.org_abm2_spd[[#This Row],[hwycov_id]],[1]hwy_speed!$B$2:$G$1648,2,FALSE),0)</f>
        <v>52</v>
      </c>
      <c r="H827">
        <f>IFERROR(VLOOKUP(Table_socioeca8.sandag.org_abm2_spd[[#This Row],[hwycov_id]],[1]hwy_speed!$B$2:$G$1648,3,FALSE),0)</f>
        <v>39</v>
      </c>
      <c r="I827">
        <f>IFERROR(VLOOKUP(Table_socioeca8.sandag.org_abm2_spd[[#This Row],[hwycov_id]],[1]hwy_speed!$B$2:$G$1648,4,FALSE),0)</f>
        <v>48</v>
      </c>
      <c r="J827">
        <f>IFERROR(VLOOKUP(Table_socioeca8.sandag.org_abm2_spd[[#This Row],[hwycov_id]],[1]hwy_speed!$B$2:$G$1648,5,FALSE),0)</f>
        <v>52</v>
      </c>
      <c r="K827">
        <f>IFERROR(VLOOKUP(Table_socioeca8.sandag.org_abm2_spd[[#This Row],[hwycov_id]],[1]hwy_speed!$B$2:$G$1648,6,FALSE),0)</f>
        <v>52</v>
      </c>
    </row>
    <row r="828" spans="5:11" x14ac:dyDescent="0.25">
      <c r="E828">
        <f t="shared" si="12"/>
        <v>376</v>
      </c>
      <c r="F828">
        <v>15853</v>
      </c>
      <c r="G828">
        <f>IFERROR(VLOOKUP(Table_socioeca8.sandag.org_abm2_spd[[#This Row],[hwycov_id]],[1]hwy_speed!$B$2:$G$1648,2,FALSE),0)</f>
        <v>53</v>
      </c>
      <c r="H828">
        <f>IFERROR(VLOOKUP(Table_socioeca8.sandag.org_abm2_spd[[#This Row],[hwycov_id]],[1]hwy_speed!$B$2:$G$1648,3,FALSE),0)</f>
        <v>52</v>
      </c>
      <c r="I828">
        <f>IFERROR(VLOOKUP(Table_socioeca8.sandag.org_abm2_spd[[#This Row],[hwycov_id]],[1]hwy_speed!$B$2:$G$1648,4,FALSE),0)</f>
        <v>50</v>
      </c>
      <c r="J828">
        <f>IFERROR(VLOOKUP(Table_socioeca8.sandag.org_abm2_spd[[#This Row],[hwycov_id]],[1]hwy_speed!$B$2:$G$1648,5,FALSE),0)</f>
        <v>37</v>
      </c>
      <c r="K828">
        <f>IFERROR(VLOOKUP(Table_socioeca8.sandag.org_abm2_spd[[#This Row],[hwycov_id]],[1]hwy_speed!$B$2:$G$1648,6,FALSE),0)</f>
        <v>53</v>
      </c>
    </row>
    <row r="829" spans="5:11" x14ac:dyDescent="0.25">
      <c r="E829">
        <f t="shared" si="12"/>
        <v>376</v>
      </c>
      <c r="F829">
        <v>15854</v>
      </c>
      <c r="G829">
        <f>IFERROR(VLOOKUP(Table_socioeca8.sandag.org_abm2_spd[[#This Row],[hwycov_id]],[1]hwy_speed!$B$2:$G$1648,2,FALSE),0)</f>
        <v>53</v>
      </c>
      <c r="H829">
        <f>IFERROR(VLOOKUP(Table_socioeca8.sandag.org_abm2_spd[[#This Row],[hwycov_id]],[1]hwy_speed!$B$2:$G$1648,3,FALSE),0)</f>
        <v>38</v>
      </c>
      <c r="I829">
        <f>IFERROR(VLOOKUP(Table_socioeca8.sandag.org_abm2_spd[[#This Row],[hwycov_id]],[1]hwy_speed!$B$2:$G$1648,4,FALSE),0)</f>
        <v>48</v>
      </c>
      <c r="J829">
        <f>IFERROR(VLOOKUP(Table_socioeca8.sandag.org_abm2_spd[[#This Row],[hwycov_id]],[1]hwy_speed!$B$2:$G$1648,5,FALSE),0)</f>
        <v>52</v>
      </c>
      <c r="K829">
        <f>IFERROR(VLOOKUP(Table_socioeca8.sandag.org_abm2_spd[[#This Row],[hwycov_id]],[1]hwy_speed!$B$2:$G$1648,6,FALSE),0)</f>
        <v>53</v>
      </c>
    </row>
    <row r="830" spans="5:11" x14ac:dyDescent="0.25">
      <c r="E830">
        <f t="shared" si="12"/>
        <v>376</v>
      </c>
      <c r="F830">
        <v>15855</v>
      </c>
      <c r="G830">
        <f>IFERROR(VLOOKUP(Table_socioeca8.sandag.org_abm2_spd[[#This Row],[hwycov_id]],[1]hwy_speed!$B$2:$G$1648,2,FALSE),0)</f>
        <v>53</v>
      </c>
      <c r="H830">
        <f>IFERROR(VLOOKUP(Table_socioeca8.sandag.org_abm2_spd[[#This Row],[hwycov_id]],[1]hwy_speed!$B$2:$G$1648,3,FALSE),0)</f>
        <v>53</v>
      </c>
      <c r="I830">
        <f>IFERROR(VLOOKUP(Table_socioeca8.sandag.org_abm2_spd[[#This Row],[hwycov_id]],[1]hwy_speed!$B$2:$G$1648,4,FALSE),0)</f>
        <v>52</v>
      </c>
      <c r="J830">
        <f>IFERROR(VLOOKUP(Table_socioeca8.sandag.org_abm2_spd[[#This Row],[hwycov_id]],[1]hwy_speed!$B$2:$G$1648,5,FALSE),0)</f>
        <v>40</v>
      </c>
      <c r="K830">
        <f>IFERROR(VLOOKUP(Table_socioeca8.sandag.org_abm2_spd[[#This Row],[hwycov_id]],[1]hwy_speed!$B$2:$G$1648,6,FALSE),0)</f>
        <v>53</v>
      </c>
    </row>
    <row r="831" spans="5:11" x14ac:dyDescent="0.25">
      <c r="E831">
        <f t="shared" si="12"/>
        <v>376</v>
      </c>
      <c r="F831">
        <v>15856</v>
      </c>
      <c r="G831">
        <f>IFERROR(VLOOKUP(Table_socioeca8.sandag.org_abm2_spd[[#This Row],[hwycov_id]],[1]hwy_speed!$B$2:$G$1648,2,FALSE),0)</f>
        <v>53</v>
      </c>
      <c r="H831">
        <f>IFERROR(VLOOKUP(Table_socioeca8.sandag.org_abm2_spd[[#This Row],[hwycov_id]],[1]hwy_speed!$B$2:$G$1648,3,FALSE),0)</f>
        <v>40</v>
      </c>
      <c r="I831">
        <f>IFERROR(VLOOKUP(Table_socioeca8.sandag.org_abm2_spd[[#This Row],[hwycov_id]],[1]hwy_speed!$B$2:$G$1648,4,FALSE),0)</f>
        <v>49</v>
      </c>
      <c r="J831">
        <f>IFERROR(VLOOKUP(Table_socioeca8.sandag.org_abm2_spd[[#This Row],[hwycov_id]],[1]hwy_speed!$B$2:$G$1648,5,FALSE),0)</f>
        <v>53</v>
      </c>
      <c r="K831">
        <f>IFERROR(VLOOKUP(Table_socioeca8.sandag.org_abm2_spd[[#This Row],[hwycov_id]],[1]hwy_speed!$B$2:$G$1648,6,FALSE),0)</f>
        <v>53</v>
      </c>
    </row>
    <row r="832" spans="5:11" x14ac:dyDescent="0.25">
      <c r="E832">
        <f t="shared" si="12"/>
        <v>376</v>
      </c>
      <c r="F832">
        <v>15857</v>
      </c>
      <c r="G832">
        <f>IFERROR(VLOOKUP(Table_socioeca8.sandag.org_abm2_spd[[#This Row],[hwycov_id]],[1]hwy_speed!$B$2:$G$1648,2,FALSE),0)</f>
        <v>53</v>
      </c>
      <c r="H832">
        <f>IFERROR(VLOOKUP(Table_socioeca8.sandag.org_abm2_spd[[#This Row],[hwycov_id]],[1]hwy_speed!$B$2:$G$1648,3,FALSE),0)</f>
        <v>40</v>
      </c>
      <c r="I832">
        <f>IFERROR(VLOOKUP(Table_socioeca8.sandag.org_abm2_spd[[#This Row],[hwycov_id]],[1]hwy_speed!$B$2:$G$1648,4,FALSE),0)</f>
        <v>49</v>
      </c>
      <c r="J832">
        <f>IFERROR(VLOOKUP(Table_socioeca8.sandag.org_abm2_spd[[#This Row],[hwycov_id]],[1]hwy_speed!$B$2:$G$1648,5,FALSE),0)</f>
        <v>53</v>
      </c>
      <c r="K832">
        <f>IFERROR(VLOOKUP(Table_socioeca8.sandag.org_abm2_spd[[#This Row],[hwycov_id]],[1]hwy_speed!$B$2:$G$1648,6,FALSE),0)</f>
        <v>53</v>
      </c>
    </row>
    <row r="833" spans="5:11" x14ac:dyDescent="0.25">
      <c r="E833">
        <f t="shared" si="12"/>
        <v>376</v>
      </c>
      <c r="F833">
        <v>15858</v>
      </c>
      <c r="G833">
        <f>IFERROR(VLOOKUP(Table_socioeca8.sandag.org_abm2_spd[[#This Row],[hwycov_id]],[1]hwy_speed!$B$2:$G$1648,2,FALSE),0)</f>
        <v>53</v>
      </c>
      <c r="H833">
        <f>IFERROR(VLOOKUP(Table_socioeca8.sandag.org_abm2_spd[[#This Row],[hwycov_id]],[1]hwy_speed!$B$2:$G$1648,3,FALSE),0)</f>
        <v>52</v>
      </c>
      <c r="I833">
        <f>IFERROR(VLOOKUP(Table_socioeca8.sandag.org_abm2_spd[[#This Row],[hwycov_id]],[1]hwy_speed!$B$2:$G$1648,4,FALSE),0)</f>
        <v>52</v>
      </c>
      <c r="J833">
        <f>IFERROR(VLOOKUP(Table_socioeca8.sandag.org_abm2_spd[[#This Row],[hwycov_id]],[1]hwy_speed!$B$2:$G$1648,5,FALSE),0)</f>
        <v>39</v>
      </c>
      <c r="K833">
        <f>IFERROR(VLOOKUP(Table_socioeca8.sandag.org_abm2_spd[[#This Row],[hwycov_id]],[1]hwy_speed!$B$2:$G$1648,6,FALSE),0)</f>
        <v>53</v>
      </c>
    </row>
    <row r="834" spans="5:11" x14ac:dyDescent="0.25">
      <c r="E834">
        <f t="shared" si="12"/>
        <v>376</v>
      </c>
      <c r="F834">
        <v>15859</v>
      </c>
      <c r="G834">
        <f>IFERROR(VLOOKUP(Table_socioeca8.sandag.org_abm2_spd[[#This Row],[hwycov_id]],[1]hwy_speed!$B$2:$G$1648,2,FALSE),0)</f>
        <v>51</v>
      </c>
      <c r="H834">
        <f>IFERROR(VLOOKUP(Table_socioeca8.sandag.org_abm2_spd[[#This Row],[hwycov_id]],[1]hwy_speed!$B$2:$G$1648,3,FALSE),0)</f>
        <v>51</v>
      </c>
      <c r="I834">
        <f>IFERROR(VLOOKUP(Table_socioeca8.sandag.org_abm2_spd[[#This Row],[hwycov_id]],[1]hwy_speed!$B$2:$G$1648,4,FALSE),0)</f>
        <v>51</v>
      </c>
      <c r="J834">
        <f>IFERROR(VLOOKUP(Table_socioeca8.sandag.org_abm2_spd[[#This Row],[hwycov_id]],[1]hwy_speed!$B$2:$G$1648,5,FALSE),0)</f>
        <v>40</v>
      </c>
      <c r="K834">
        <f>IFERROR(VLOOKUP(Table_socioeca8.sandag.org_abm2_spd[[#This Row],[hwycov_id]],[1]hwy_speed!$B$2:$G$1648,6,FALSE),0)</f>
        <v>51</v>
      </c>
    </row>
    <row r="835" spans="5:11" x14ac:dyDescent="0.25">
      <c r="E835">
        <f t="shared" si="12"/>
        <v>376</v>
      </c>
      <c r="F835">
        <v>15862</v>
      </c>
      <c r="G835">
        <f>IFERROR(VLOOKUP(Table_socioeca8.sandag.org_abm2_spd[[#This Row],[hwycov_id]],[1]hwy_speed!$B$2:$G$1648,2,FALSE),0)</f>
        <v>53</v>
      </c>
      <c r="H835">
        <f>IFERROR(VLOOKUP(Table_socioeca8.sandag.org_abm2_spd[[#This Row],[hwycov_id]],[1]hwy_speed!$B$2:$G$1648,3,FALSE),0)</f>
        <v>42</v>
      </c>
      <c r="I835">
        <f>IFERROR(VLOOKUP(Table_socioeca8.sandag.org_abm2_spd[[#This Row],[hwycov_id]],[1]hwy_speed!$B$2:$G$1648,4,FALSE),0)</f>
        <v>51</v>
      </c>
      <c r="J835">
        <f>IFERROR(VLOOKUP(Table_socioeca8.sandag.org_abm2_spd[[#This Row],[hwycov_id]],[1]hwy_speed!$B$2:$G$1648,5,FALSE),0)</f>
        <v>53</v>
      </c>
      <c r="K835">
        <f>IFERROR(VLOOKUP(Table_socioeca8.sandag.org_abm2_spd[[#This Row],[hwycov_id]],[1]hwy_speed!$B$2:$G$1648,6,FALSE),0)</f>
        <v>53</v>
      </c>
    </row>
    <row r="836" spans="5:11" x14ac:dyDescent="0.25">
      <c r="E836">
        <f t="shared" ref="E836:E899" si="13">E835</f>
        <v>376</v>
      </c>
      <c r="F836">
        <v>15863</v>
      </c>
      <c r="G836">
        <f>IFERROR(VLOOKUP(Table_socioeca8.sandag.org_abm2_spd[[#This Row],[hwycov_id]],[1]hwy_speed!$B$2:$G$1648,2,FALSE),0)</f>
        <v>51</v>
      </c>
      <c r="H836">
        <f>IFERROR(VLOOKUP(Table_socioeca8.sandag.org_abm2_spd[[#This Row],[hwycov_id]],[1]hwy_speed!$B$2:$G$1648,3,FALSE),0)</f>
        <v>51</v>
      </c>
      <c r="I836">
        <f>IFERROR(VLOOKUP(Table_socioeca8.sandag.org_abm2_spd[[#This Row],[hwycov_id]],[1]hwy_speed!$B$2:$G$1648,4,FALSE),0)</f>
        <v>51</v>
      </c>
      <c r="J836">
        <f>IFERROR(VLOOKUP(Table_socioeca8.sandag.org_abm2_spd[[#This Row],[hwycov_id]],[1]hwy_speed!$B$2:$G$1648,5,FALSE),0)</f>
        <v>51</v>
      </c>
      <c r="K836">
        <f>IFERROR(VLOOKUP(Table_socioeca8.sandag.org_abm2_spd[[#This Row],[hwycov_id]],[1]hwy_speed!$B$2:$G$1648,6,FALSE),0)</f>
        <v>51</v>
      </c>
    </row>
    <row r="837" spans="5:11" x14ac:dyDescent="0.25">
      <c r="E837">
        <f t="shared" si="13"/>
        <v>376</v>
      </c>
      <c r="F837">
        <v>15869</v>
      </c>
      <c r="G837">
        <f>IFERROR(VLOOKUP(Table_socioeca8.sandag.org_abm2_spd[[#This Row],[hwycov_id]],[1]hwy_speed!$B$2:$G$1648,2,FALSE),0)</f>
        <v>57</v>
      </c>
      <c r="H837">
        <f>IFERROR(VLOOKUP(Table_socioeca8.sandag.org_abm2_spd[[#This Row],[hwycov_id]],[1]hwy_speed!$B$2:$G$1648,3,FALSE),0)</f>
        <v>57</v>
      </c>
      <c r="I837">
        <f>IFERROR(VLOOKUP(Table_socioeca8.sandag.org_abm2_spd[[#This Row],[hwycov_id]],[1]hwy_speed!$B$2:$G$1648,4,FALSE),0)</f>
        <v>57</v>
      </c>
      <c r="J837">
        <f>IFERROR(VLOOKUP(Table_socioeca8.sandag.org_abm2_spd[[#This Row],[hwycov_id]],[1]hwy_speed!$B$2:$G$1648,5,FALSE),0)</f>
        <v>57</v>
      </c>
      <c r="K837">
        <f>IFERROR(VLOOKUP(Table_socioeca8.sandag.org_abm2_spd[[#This Row],[hwycov_id]],[1]hwy_speed!$B$2:$G$1648,6,FALSE),0)</f>
        <v>57</v>
      </c>
    </row>
    <row r="838" spans="5:11" x14ac:dyDescent="0.25">
      <c r="E838">
        <f t="shared" si="13"/>
        <v>376</v>
      </c>
      <c r="F838">
        <v>15870</v>
      </c>
      <c r="G838">
        <f>IFERROR(VLOOKUP(Table_socioeca8.sandag.org_abm2_spd[[#This Row],[hwycov_id]],[1]hwy_speed!$B$2:$G$1648,2,FALSE),0)</f>
        <v>57</v>
      </c>
      <c r="H838">
        <f>IFERROR(VLOOKUP(Table_socioeca8.sandag.org_abm2_spd[[#This Row],[hwycov_id]],[1]hwy_speed!$B$2:$G$1648,3,FALSE),0)</f>
        <v>41</v>
      </c>
      <c r="I838">
        <f>IFERROR(VLOOKUP(Table_socioeca8.sandag.org_abm2_spd[[#This Row],[hwycov_id]],[1]hwy_speed!$B$2:$G$1648,4,FALSE),0)</f>
        <v>56</v>
      </c>
      <c r="J838">
        <f>IFERROR(VLOOKUP(Table_socioeca8.sandag.org_abm2_spd[[#This Row],[hwycov_id]],[1]hwy_speed!$B$2:$G$1648,5,FALSE),0)</f>
        <v>57</v>
      </c>
      <c r="K838">
        <f>IFERROR(VLOOKUP(Table_socioeca8.sandag.org_abm2_spd[[#This Row],[hwycov_id]],[1]hwy_speed!$B$2:$G$1648,6,FALSE),0)</f>
        <v>57</v>
      </c>
    </row>
    <row r="839" spans="5:11" x14ac:dyDescent="0.25">
      <c r="E839">
        <f t="shared" si="13"/>
        <v>376</v>
      </c>
      <c r="F839">
        <v>15874</v>
      </c>
      <c r="G839">
        <f>IFERROR(VLOOKUP(Table_socioeca8.sandag.org_abm2_spd[[#This Row],[hwycov_id]],[1]hwy_speed!$B$2:$G$1648,2,FALSE),0)</f>
        <v>53</v>
      </c>
      <c r="H839">
        <f>IFERROR(VLOOKUP(Table_socioeca8.sandag.org_abm2_spd[[#This Row],[hwycov_id]],[1]hwy_speed!$B$2:$G$1648,3,FALSE),0)</f>
        <v>52</v>
      </c>
      <c r="I839">
        <f>IFERROR(VLOOKUP(Table_socioeca8.sandag.org_abm2_spd[[#This Row],[hwycov_id]],[1]hwy_speed!$B$2:$G$1648,4,FALSE),0)</f>
        <v>52</v>
      </c>
      <c r="J839">
        <f>IFERROR(VLOOKUP(Table_socioeca8.sandag.org_abm2_spd[[#This Row],[hwycov_id]],[1]hwy_speed!$B$2:$G$1648,5,FALSE),0)</f>
        <v>39</v>
      </c>
      <c r="K839">
        <f>IFERROR(VLOOKUP(Table_socioeca8.sandag.org_abm2_spd[[#This Row],[hwycov_id]],[1]hwy_speed!$B$2:$G$1648,6,FALSE),0)</f>
        <v>53</v>
      </c>
    </row>
    <row r="840" spans="5:11" x14ac:dyDescent="0.25">
      <c r="E840">
        <f t="shared" si="13"/>
        <v>376</v>
      </c>
      <c r="F840">
        <v>15877</v>
      </c>
      <c r="G840">
        <f>IFERROR(VLOOKUP(Table_socioeca8.sandag.org_abm2_spd[[#This Row],[hwycov_id]],[1]hwy_speed!$B$2:$G$1648,2,FALSE),0)</f>
        <v>57</v>
      </c>
      <c r="H840">
        <f>IFERROR(VLOOKUP(Table_socioeca8.sandag.org_abm2_spd[[#This Row],[hwycov_id]],[1]hwy_speed!$B$2:$G$1648,3,FALSE),0)</f>
        <v>54</v>
      </c>
      <c r="I840">
        <f>IFERROR(VLOOKUP(Table_socioeca8.sandag.org_abm2_spd[[#This Row],[hwycov_id]],[1]hwy_speed!$B$2:$G$1648,4,FALSE),0)</f>
        <v>57</v>
      </c>
      <c r="J840">
        <f>IFERROR(VLOOKUP(Table_socioeca8.sandag.org_abm2_spd[[#This Row],[hwycov_id]],[1]hwy_speed!$B$2:$G$1648,5,FALSE),0)</f>
        <v>56</v>
      </c>
      <c r="K840">
        <f>IFERROR(VLOOKUP(Table_socioeca8.sandag.org_abm2_spd[[#This Row],[hwycov_id]],[1]hwy_speed!$B$2:$G$1648,6,FALSE),0)</f>
        <v>57</v>
      </c>
    </row>
    <row r="841" spans="5:11" x14ac:dyDescent="0.25">
      <c r="E841">
        <f t="shared" si="13"/>
        <v>376</v>
      </c>
      <c r="F841">
        <v>15914</v>
      </c>
      <c r="G841">
        <f>IFERROR(VLOOKUP(Table_socioeca8.sandag.org_abm2_spd[[#This Row],[hwycov_id]],[1]hwy_speed!$B$2:$G$1648,2,FALSE),0)</f>
        <v>53</v>
      </c>
      <c r="H841">
        <f>IFERROR(VLOOKUP(Table_socioeca8.sandag.org_abm2_spd[[#This Row],[hwycov_id]],[1]hwy_speed!$B$2:$G$1648,3,FALSE),0)</f>
        <v>42</v>
      </c>
      <c r="I841">
        <f>IFERROR(VLOOKUP(Table_socioeca8.sandag.org_abm2_spd[[#This Row],[hwycov_id]],[1]hwy_speed!$B$2:$G$1648,4,FALSE),0)</f>
        <v>44</v>
      </c>
      <c r="J841">
        <f>IFERROR(VLOOKUP(Table_socioeca8.sandag.org_abm2_spd[[#This Row],[hwycov_id]],[1]hwy_speed!$B$2:$G$1648,5,FALSE),0)</f>
        <v>43</v>
      </c>
      <c r="K841">
        <f>IFERROR(VLOOKUP(Table_socioeca8.sandag.org_abm2_spd[[#This Row],[hwycov_id]],[1]hwy_speed!$B$2:$G$1648,6,FALSE),0)</f>
        <v>53</v>
      </c>
    </row>
    <row r="842" spans="5:11" x14ac:dyDescent="0.25">
      <c r="E842">
        <f t="shared" si="13"/>
        <v>376</v>
      </c>
      <c r="F842">
        <v>15916</v>
      </c>
      <c r="G842">
        <f>IFERROR(VLOOKUP(Table_socioeca8.sandag.org_abm2_spd[[#This Row],[hwycov_id]],[1]hwy_speed!$B$2:$G$1648,2,FALSE),0)</f>
        <v>58</v>
      </c>
      <c r="H842">
        <f>IFERROR(VLOOKUP(Table_socioeca8.sandag.org_abm2_spd[[#This Row],[hwycov_id]],[1]hwy_speed!$B$2:$G$1648,3,FALSE),0)</f>
        <v>56</v>
      </c>
      <c r="I842">
        <f>IFERROR(VLOOKUP(Table_socioeca8.sandag.org_abm2_spd[[#This Row],[hwycov_id]],[1]hwy_speed!$B$2:$G$1648,4,FALSE),0)</f>
        <v>57</v>
      </c>
      <c r="J842">
        <f>IFERROR(VLOOKUP(Table_socioeca8.sandag.org_abm2_spd[[#This Row],[hwycov_id]],[1]hwy_speed!$B$2:$G$1648,5,FALSE),0)</f>
        <v>57</v>
      </c>
      <c r="K842">
        <f>IFERROR(VLOOKUP(Table_socioeca8.sandag.org_abm2_spd[[#This Row],[hwycov_id]],[1]hwy_speed!$B$2:$G$1648,6,FALSE),0)</f>
        <v>58</v>
      </c>
    </row>
    <row r="843" spans="5:11" x14ac:dyDescent="0.25">
      <c r="E843">
        <f t="shared" si="13"/>
        <v>376</v>
      </c>
      <c r="F843">
        <v>15917</v>
      </c>
      <c r="G843">
        <f>IFERROR(VLOOKUP(Table_socioeca8.sandag.org_abm2_spd[[#This Row],[hwycov_id]],[1]hwy_speed!$B$2:$G$1648,2,FALSE),0)</f>
        <v>53</v>
      </c>
      <c r="H843">
        <f>IFERROR(VLOOKUP(Table_socioeca8.sandag.org_abm2_spd[[#This Row],[hwycov_id]],[1]hwy_speed!$B$2:$G$1648,3,FALSE),0)</f>
        <v>48</v>
      </c>
      <c r="I843">
        <f>IFERROR(VLOOKUP(Table_socioeca8.sandag.org_abm2_spd[[#This Row],[hwycov_id]],[1]hwy_speed!$B$2:$G$1648,4,FALSE),0)</f>
        <v>50</v>
      </c>
      <c r="J843">
        <f>IFERROR(VLOOKUP(Table_socioeca8.sandag.org_abm2_spd[[#This Row],[hwycov_id]],[1]hwy_speed!$B$2:$G$1648,5,FALSE),0)</f>
        <v>50</v>
      </c>
      <c r="K843">
        <f>IFERROR(VLOOKUP(Table_socioeca8.sandag.org_abm2_spd[[#This Row],[hwycov_id]],[1]hwy_speed!$B$2:$G$1648,6,FALSE),0)</f>
        <v>53</v>
      </c>
    </row>
    <row r="844" spans="5:11" x14ac:dyDescent="0.25">
      <c r="E844">
        <f t="shared" si="13"/>
        <v>376</v>
      </c>
      <c r="F844">
        <v>16032</v>
      </c>
      <c r="G844">
        <f>IFERROR(VLOOKUP(Table_socioeca8.sandag.org_abm2_spd[[#This Row],[hwycov_id]],[1]hwy_speed!$B$2:$G$1648,2,FALSE),0)</f>
        <v>62</v>
      </c>
      <c r="H844">
        <f>IFERROR(VLOOKUP(Table_socioeca8.sandag.org_abm2_spd[[#This Row],[hwycov_id]],[1]hwy_speed!$B$2:$G$1648,3,FALSE),0)</f>
        <v>59</v>
      </c>
      <c r="I844">
        <f>IFERROR(VLOOKUP(Table_socioeca8.sandag.org_abm2_spd[[#This Row],[hwycov_id]],[1]hwy_speed!$B$2:$G$1648,4,FALSE),0)</f>
        <v>59</v>
      </c>
      <c r="J844">
        <f>IFERROR(VLOOKUP(Table_socioeca8.sandag.org_abm2_spd[[#This Row],[hwycov_id]],[1]hwy_speed!$B$2:$G$1648,5,FALSE),0)</f>
        <v>53</v>
      </c>
      <c r="K844">
        <f>IFERROR(VLOOKUP(Table_socioeca8.sandag.org_abm2_spd[[#This Row],[hwycov_id]],[1]hwy_speed!$B$2:$G$1648,6,FALSE),0)</f>
        <v>62</v>
      </c>
    </row>
    <row r="845" spans="5:11" x14ac:dyDescent="0.25">
      <c r="E845">
        <f t="shared" si="13"/>
        <v>376</v>
      </c>
      <c r="F845">
        <v>16037</v>
      </c>
      <c r="G845">
        <f>IFERROR(VLOOKUP(Table_socioeca8.sandag.org_abm2_spd[[#This Row],[hwycov_id]],[1]hwy_speed!$B$2:$G$1648,2,FALSE),0)</f>
        <v>52</v>
      </c>
      <c r="H845">
        <f>IFERROR(VLOOKUP(Table_socioeca8.sandag.org_abm2_spd[[#This Row],[hwycov_id]],[1]hwy_speed!$B$2:$G$1648,3,FALSE),0)</f>
        <v>46</v>
      </c>
      <c r="I845">
        <f>IFERROR(VLOOKUP(Table_socioeca8.sandag.org_abm2_spd[[#This Row],[hwycov_id]],[1]hwy_speed!$B$2:$G$1648,4,FALSE),0)</f>
        <v>49</v>
      </c>
      <c r="J845">
        <f>IFERROR(VLOOKUP(Table_socioeca8.sandag.org_abm2_spd[[#This Row],[hwycov_id]],[1]hwy_speed!$B$2:$G$1648,5,FALSE),0)</f>
        <v>44</v>
      </c>
      <c r="K845">
        <f>IFERROR(VLOOKUP(Table_socioeca8.sandag.org_abm2_spd[[#This Row],[hwycov_id]],[1]hwy_speed!$B$2:$G$1648,6,FALSE),0)</f>
        <v>52</v>
      </c>
    </row>
    <row r="846" spans="5:11" x14ac:dyDescent="0.25">
      <c r="E846">
        <f t="shared" si="13"/>
        <v>376</v>
      </c>
      <c r="F846">
        <v>16038</v>
      </c>
      <c r="G846">
        <f>IFERROR(VLOOKUP(Table_socioeca8.sandag.org_abm2_spd[[#This Row],[hwycov_id]],[1]hwy_speed!$B$2:$G$1648,2,FALSE),0)</f>
        <v>53</v>
      </c>
      <c r="H846">
        <f>IFERROR(VLOOKUP(Table_socioeca8.sandag.org_abm2_spd[[#This Row],[hwycov_id]],[1]hwy_speed!$B$2:$G$1648,3,FALSE),0)</f>
        <v>35</v>
      </c>
      <c r="I846">
        <f>IFERROR(VLOOKUP(Table_socioeca8.sandag.org_abm2_spd[[#This Row],[hwycov_id]],[1]hwy_speed!$B$2:$G$1648,4,FALSE),0)</f>
        <v>41</v>
      </c>
      <c r="J846">
        <f>IFERROR(VLOOKUP(Table_socioeca8.sandag.org_abm2_spd[[#This Row],[hwycov_id]],[1]hwy_speed!$B$2:$G$1648,5,FALSE),0)</f>
        <v>37</v>
      </c>
      <c r="K846">
        <f>IFERROR(VLOOKUP(Table_socioeca8.sandag.org_abm2_spd[[#This Row],[hwycov_id]],[1]hwy_speed!$B$2:$G$1648,6,FALSE),0)</f>
        <v>53</v>
      </c>
    </row>
    <row r="847" spans="5:11" x14ac:dyDescent="0.25">
      <c r="E847">
        <f t="shared" si="13"/>
        <v>376</v>
      </c>
      <c r="F847">
        <v>16040</v>
      </c>
      <c r="G847">
        <f>IFERROR(VLOOKUP(Table_socioeca8.sandag.org_abm2_spd[[#This Row],[hwycov_id]],[1]hwy_speed!$B$2:$G$1648,2,FALSE),0)</f>
        <v>52</v>
      </c>
      <c r="H847">
        <f>IFERROR(VLOOKUP(Table_socioeca8.sandag.org_abm2_spd[[#This Row],[hwycov_id]],[1]hwy_speed!$B$2:$G$1648,3,FALSE),0)</f>
        <v>28</v>
      </c>
      <c r="I847">
        <f>IFERROR(VLOOKUP(Table_socioeca8.sandag.org_abm2_spd[[#This Row],[hwycov_id]],[1]hwy_speed!$B$2:$G$1648,4,FALSE),0)</f>
        <v>34</v>
      </c>
      <c r="J847">
        <f>IFERROR(VLOOKUP(Table_socioeca8.sandag.org_abm2_spd[[#This Row],[hwycov_id]],[1]hwy_speed!$B$2:$G$1648,5,FALSE),0)</f>
        <v>29</v>
      </c>
      <c r="K847">
        <f>IFERROR(VLOOKUP(Table_socioeca8.sandag.org_abm2_spd[[#This Row],[hwycov_id]],[1]hwy_speed!$B$2:$G$1648,6,FALSE),0)</f>
        <v>52</v>
      </c>
    </row>
    <row r="848" spans="5:11" x14ac:dyDescent="0.25">
      <c r="E848">
        <f t="shared" si="13"/>
        <v>376</v>
      </c>
      <c r="F848">
        <v>16041</v>
      </c>
      <c r="G848">
        <f>IFERROR(VLOOKUP(Table_socioeca8.sandag.org_abm2_spd[[#This Row],[hwycov_id]],[1]hwy_speed!$B$2:$G$1648,2,FALSE),0)</f>
        <v>53</v>
      </c>
      <c r="H848">
        <f>IFERROR(VLOOKUP(Table_socioeca8.sandag.org_abm2_spd[[#This Row],[hwycov_id]],[1]hwy_speed!$B$2:$G$1648,3,FALSE),0)</f>
        <v>35</v>
      </c>
      <c r="I848">
        <f>IFERROR(VLOOKUP(Table_socioeca8.sandag.org_abm2_spd[[#This Row],[hwycov_id]],[1]hwy_speed!$B$2:$G$1648,4,FALSE),0)</f>
        <v>42</v>
      </c>
      <c r="J848">
        <f>IFERROR(VLOOKUP(Table_socioeca8.sandag.org_abm2_spd[[#This Row],[hwycov_id]],[1]hwy_speed!$B$2:$G$1648,5,FALSE),0)</f>
        <v>38</v>
      </c>
      <c r="K848">
        <f>IFERROR(VLOOKUP(Table_socioeca8.sandag.org_abm2_spd[[#This Row],[hwycov_id]],[1]hwy_speed!$B$2:$G$1648,6,FALSE),0)</f>
        <v>53</v>
      </c>
    </row>
    <row r="849" spans="5:11" x14ac:dyDescent="0.25">
      <c r="E849">
        <f t="shared" si="13"/>
        <v>376</v>
      </c>
      <c r="F849">
        <v>16045</v>
      </c>
      <c r="G849">
        <f>IFERROR(VLOOKUP(Table_socioeca8.sandag.org_abm2_spd[[#This Row],[hwycov_id]],[1]hwy_speed!$B$2:$G$1648,2,FALSE),0)</f>
        <v>53</v>
      </c>
      <c r="H849">
        <f>IFERROR(VLOOKUP(Table_socioeca8.sandag.org_abm2_spd[[#This Row],[hwycov_id]],[1]hwy_speed!$B$2:$G$1648,3,FALSE),0)</f>
        <v>34</v>
      </c>
      <c r="I849">
        <f>IFERROR(VLOOKUP(Table_socioeca8.sandag.org_abm2_spd[[#This Row],[hwycov_id]],[1]hwy_speed!$B$2:$G$1648,4,FALSE),0)</f>
        <v>41</v>
      </c>
      <c r="J849">
        <f>IFERROR(VLOOKUP(Table_socioeca8.sandag.org_abm2_spd[[#This Row],[hwycov_id]],[1]hwy_speed!$B$2:$G$1648,5,FALSE),0)</f>
        <v>38</v>
      </c>
      <c r="K849">
        <f>IFERROR(VLOOKUP(Table_socioeca8.sandag.org_abm2_spd[[#This Row],[hwycov_id]],[1]hwy_speed!$B$2:$G$1648,6,FALSE),0)</f>
        <v>53</v>
      </c>
    </row>
    <row r="850" spans="5:11" x14ac:dyDescent="0.25">
      <c r="E850">
        <f t="shared" si="13"/>
        <v>376</v>
      </c>
      <c r="F850">
        <v>16046</v>
      </c>
      <c r="G850">
        <f>IFERROR(VLOOKUP(Table_socioeca8.sandag.org_abm2_spd[[#This Row],[hwycov_id]],[1]hwy_speed!$B$2:$G$1648,2,FALSE),0)</f>
        <v>53</v>
      </c>
      <c r="H850">
        <f>IFERROR(VLOOKUP(Table_socioeca8.sandag.org_abm2_spd[[#This Row],[hwycov_id]],[1]hwy_speed!$B$2:$G$1648,3,FALSE),0)</f>
        <v>25</v>
      </c>
      <c r="I850">
        <f>IFERROR(VLOOKUP(Table_socioeca8.sandag.org_abm2_spd[[#This Row],[hwycov_id]],[1]hwy_speed!$B$2:$G$1648,4,FALSE),0)</f>
        <v>33</v>
      </c>
      <c r="J850">
        <f>IFERROR(VLOOKUP(Table_socioeca8.sandag.org_abm2_spd[[#This Row],[hwycov_id]],[1]hwy_speed!$B$2:$G$1648,5,FALSE),0)</f>
        <v>27</v>
      </c>
      <c r="K850">
        <f>IFERROR(VLOOKUP(Table_socioeca8.sandag.org_abm2_spd[[#This Row],[hwycov_id]],[1]hwy_speed!$B$2:$G$1648,6,FALSE),0)</f>
        <v>53</v>
      </c>
    </row>
    <row r="851" spans="5:11" x14ac:dyDescent="0.25">
      <c r="E851">
        <f t="shared" si="13"/>
        <v>376</v>
      </c>
      <c r="F851">
        <v>16054</v>
      </c>
      <c r="G851">
        <f>IFERROR(VLOOKUP(Table_socioeca8.sandag.org_abm2_spd[[#This Row],[hwycov_id]],[1]hwy_speed!$B$2:$G$1648,2,FALSE),0)</f>
        <v>53</v>
      </c>
      <c r="H851">
        <f>IFERROR(VLOOKUP(Table_socioeca8.sandag.org_abm2_spd[[#This Row],[hwycov_id]],[1]hwy_speed!$B$2:$G$1648,3,FALSE),0)</f>
        <v>34</v>
      </c>
      <c r="I851">
        <f>IFERROR(VLOOKUP(Table_socioeca8.sandag.org_abm2_spd[[#This Row],[hwycov_id]],[1]hwy_speed!$B$2:$G$1648,4,FALSE),0)</f>
        <v>35</v>
      </c>
      <c r="J851">
        <f>IFERROR(VLOOKUP(Table_socioeca8.sandag.org_abm2_spd[[#This Row],[hwycov_id]],[1]hwy_speed!$B$2:$G$1648,5,FALSE),0)</f>
        <v>33</v>
      </c>
      <c r="K851">
        <f>IFERROR(VLOOKUP(Table_socioeca8.sandag.org_abm2_spd[[#This Row],[hwycov_id]],[1]hwy_speed!$B$2:$G$1648,6,FALSE),0)</f>
        <v>53</v>
      </c>
    </row>
    <row r="852" spans="5:11" x14ac:dyDescent="0.25">
      <c r="E852">
        <f t="shared" si="13"/>
        <v>376</v>
      </c>
      <c r="F852">
        <v>16057</v>
      </c>
      <c r="G852">
        <f>IFERROR(VLOOKUP(Table_socioeca8.sandag.org_abm2_spd[[#This Row],[hwycov_id]],[1]hwy_speed!$B$2:$G$1648,2,FALSE),0)</f>
        <v>52</v>
      </c>
      <c r="H852">
        <f>IFERROR(VLOOKUP(Table_socioeca8.sandag.org_abm2_spd[[#This Row],[hwycov_id]],[1]hwy_speed!$B$2:$G$1648,3,FALSE),0)</f>
        <v>33</v>
      </c>
      <c r="I852">
        <f>IFERROR(VLOOKUP(Table_socioeca8.sandag.org_abm2_spd[[#This Row],[hwycov_id]],[1]hwy_speed!$B$2:$G$1648,4,FALSE),0)</f>
        <v>32</v>
      </c>
      <c r="J852">
        <f>IFERROR(VLOOKUP(Table_socioeca8.sandag.org_abm2_spd[[#This Row],[hwycov_id]],[1]hwy_speed!$B$2:$G$1648,5,FALSE),0)</f>
        <v>29</v>
      </c>
      <c r="K852">
        <f>IFERROR(VLOOKUP(Table_socioeca8.sandag.org_abm2_spd[[#This Row],[hwycov_id]],[1]hwy_speed!$B$2:$G$1648,6,FALSE),0)</f>
        <v>52</v>
      </c>
    </row>
    <row r="853" spans="5:11" x14ac:dyDescent="0.25">
      <c r="E853">
        <f t="shared" si="13"/>
        <v>376</v>
      </c>
      <c r="F853">
        <v>16059</v>
      </c>
      <c r="G853">
        <f>IFERROR(VLOOKUP(Table_socioeca8.sandag.org_abm2_spd[[#This Row],[hwycov_id]],[1]hwy_speed!$B$2:$G$1648,2,FALSE),0)</f>
        <v>56</v>
      </c>
      <c r="H853">
        <f>IFERROR(VLOOKUP(Table_socioeca8.sandag.org_abm2_spd[[#This Row],[hwycov_id]],[1]hwy_speed!$B$2:$G$1648,3,FALSE),0)</f>
        <v>38</v>
      </c>
      <c r="I853">
        <f>IFERROR(VLOOKUP(Table_socioeca8.sandag.org_abm2_spd[[#This Row],[hwycov_id]],[1]hwy_speed!$B$2:$G$1648,4,FALSE),0)</f>
        <v>52</v>
      </c>
      <c r="J853">
        <f>IFERROR(VLOOKUP(Table_socioeca8.sandag.org_abm2_spd[[#This Row],[hwycov_id]],[1]hwy_speed!$B$2:$G$1648,5,FALSE),0)</f>
        <v>51</v>
      </c>
      <c r="K853">
        <f>IFERROR(VLOOKUP(Table_socioeca8.sandag.org_abm2_spd[[#This Row],[hwycov_id]],[1]hwy_speed!$B$2:$G$1648,6,FALSE),0)</f>
        <v>56</v>
      </c>
    </row>
    <row r="854" spans="5:11" x14ac:dyDescent="0.25">
      <c r="E854">
        <f t="shared" si="13"/>
        <v>376</v>
      </c>
      <c r="F854">
        <v>16084</v>
      </c>
      <c r="G854">
        <f>IFERROR(VLOOKUP(Table_socioeca8.sandag.org_abm2_spd[[#This Row],[hwycov_id]],[1]hwy_speed!$B$2:$G$1648,2,FALSE),0)</f>
        <v>62</v>
      </c>
      <c r="H854">
        <f>IFERROR(VLOOKUP(Table_socioeca8.sandag.org_abm2_spd[[#This Row],[hwycov_id]],[1]hwy_speed!$B$2:$G$1648,3,FALSE),0)</f>
        <v>39</v>
      </c>
      <c r="I854">
        <f>IFERROR(VLOOKUP(Table_socioeca8.sandag.org_abm2_spd[[#This Row],[hwycov_id]],[1]hwy_speed!$B$2:$G$1648,4,FALSE),0)</f>
        <v>57</v>
      </c>
      <c r="J854">
        <f>IFERROR(VLOOKUP(Table_socioeca8.sandag.org_abm2_spd[[#This Row],[hwycov_id]],[1]hwy_speed!$B$2:$G$1648,5,FALSE),0)</f>
        <v>60</v>
      </c>
      <c r="K854">
        <f>IFERROR(VLOOKUP(Table_socioeca8.sandag.org_abm2_spd[[#This Row],[hwycov_id]],[1]hwy_speed!$B$2:$G$1648,6,FALSE),0)</f>
        <v>62</v>
      </c>
    </row>
    <row r="855" spans="5:11" x14ac:dyDescent="0.25">
      <c r="E855">
        <f t="shared" si="13"/>
        <v>376</v>
      </c>
      <c r="F855">
        <v>16085</v>
      </c>
      <c r="G855">
        <f>IFERROR(VLOOKUP(Table_socioeca8.sandag.org_abm2_spd[[#This Row],[hwycov_id]],[1]hwy_speed!$B$2:$G$1648,2,FALSE),0)</f>
        <v>61</v>
      </c>
      <c r="H855">
        <f>IFERROR(VLOOKUP(Table_socioeca8.sandag.org_abm2_spd[[#This Row],[hwycov_id]],[1]hwy_speed!$B$2:$G$1648,3,FALSE),0)</f>
        <v>33</v>
      </c>
      <c r="I855">
        <f>IFERROR(VLOOKUP(Table_socioeca8.sandag.org_abm2_spd[[#This Row],[hwycov_id]],[1]hwy_speed!$B$2:$G$1648,4,FALSE),0)</f>
        <v>52</v>
      </c>
      <c r="J855">
        <f>IFERROR(VLOOKUP(Table_socioeca8.sandag.org_abm2_spd[[#This Row],[hwycov_id]],[1]hwy_speed!$B$2:$G$1648,5,FALSE),0)</f>
        <v>57</v>
      </c>
      <c r="K855">
        <f>IFERROR(VLOOKUP(Table_socioeca8.sandag.org_abm2_spd[[#This Row],[hwycov_id]],[1]hwy_speed!$B$2:$G$1648,6,FALSE),0)</f>
        <v>61</v>
      </c>
    </row>
    <row r="856" spans="5:11" x14ac:dyDescent="0.25">
      <c r="E856">
        <f t="shared" si="13"/>
        <v>376</v>
      </c>
      <c r="F856">
        <v>16096</v>
      </c>
      <c r="G856">
        <f>IFERROR(VLOOKUP(Table_socioeca8.sandag.org_abm2_spd[[#This Row],[hwycov_id]],[1]hwy_speed!$B$2:$G$1648,2,FALSE),0)</f>
        <v>62</v>
      </c>
      <c r="H856">
        <f>IFERROR(VLOOKUP(Table_socioeca8.sandag.org_abm2_spd[[#This Row],[hwycov_id]],[1]hwy_speed!$B$2:$G$1648,3,FALSE),0)</f>
        <v>61</v>
      </c>
      <c r="I856">
        <f>IFERROR(VLOOKUP(Table_socioeca8.sandag.org_abm2_spd[[#This Row],[hwycov_id]],[1]hwy_speed!$B$2:$G$1648,4,FALSE),0)</f>
        <v>61</v>
      </c>
      <c r="J856">
        <f>IFERROR(VLOOKUP(Table_socioeca8.sandag.org_abm2_spd[[#This Row],[hwycov_id]],[1]hwy_speed!$B$2:$G$1648,5,FALSE),0)</f>
        <v>51</v>
      </c>
      <c r="K856">
        <f>IFERROR(VLOOKUP(Table_socioeca8.sandag.org_abm2_spd[[#This Row],[hwycov_id]],[1]hwy_speed!$B$2:$G$1648,6,FALSE),0)</f>
        <v>62</v>
      </c>
    </row>
    <row r="857" spans="5:11" x14ac:dyDescent="0.25">
      <c r="E857">
        <f t="shared" si="13"/>
        <v>376</v>
      </c>
      <c r="F857">
        <v>16125</v>
      </c>
      <c r="G857">
        <f>IFERROR(VLOOKUP(Table_socioeca8.sandag.org_abm2_spd[[#This Row],[hwycov_id]],[1]hwy_speed!$B$2:$G$1648,2,FALSE),0)</f>
        <v>58</v>
      </c>
      <c r="H857">
        <f>IFERROR(VLOOKUP(Table_socioeca8.sandag.org_abm2_spd[[#This Row],[hwycov_id]],[1]hwy_speed!$B$2:$G$1648,3,FALSE),0)</f>
        <v>55</v>
      </c>
      <c r="I857">
        <f>IFERROR(VLOOKUP(Table_socioeca8.sandag.org_abm2_spd[[#This Row],[hwycov_id]],[1]hwy_speed!$B$2:$G$1648,4,FALSE),0)</f>
        <v>48</v>
      </c>
      <c r="J857">
        <f>IFERROR(VLOOKUP(Table_socioeca8.sandag.org_abm2_spd[[#This Row],[hwycov_id]],[1]hwy_speed!$B$2:$G$1648,5,FALSE),0)</f>
        <v>41</v>
      </c>
      <c r="K857">
        <f>IFERROR(VLOOKUP(Table_socioeca8.sandag.org_abm2_spd[[#This Row],[hwycov_id]],[1]hwy_speed!$B$2:$G$1648,6,FALSE),0)</f>
        <v>58</v>
      </c>
    </row>
    <row r="858" spans="5:11" x14ac:dyDescent="0.25">
      <c r="E858">
        <f t="shared" si="13"/>
        <v>376</v>
      </c>
      <c r="F858">
        <v>16126</v>
      </c>
      <c r="G858">
        <f>IFERROR(VLOOKUP(Table_socioeca8.sandag.org_abm2_spd[[#This Row],[hwycov_id]],[1]hwy_speed!$B$2:$G$1648,2,FALSE),0)</f>
        <v>58</v>
      </c>
      <c r="H858">
        <f>IFERROR(VLOOKUP(Table_socioeca8.sandag.org_abm2_spd[[#This Row],[hwycov_id]],[1]hwy_speed!$B$2:$G$1648,3,FALSE),0)</f>
        <v>56</v>
      </c>
      <c r="I858">
        <f>IFERROR(VLOOKUP(Table_socioeca8.sandag.org_abm2_spd[[#This Row],[hwycov_id]],[1]hwy_speed!$B$2:$G$1648,4,FALSE),0)</f>
        <v>57</v>
      </c>
      <c r="J858">
        <f>IFERROR(VLOOKUP(Table_socioeca8.sandag.org_abm2_spd[[#This Row],[hwycov_id]],[1]hwy_speed!$B$2:$G$1648,5,FALSE),0)</f>
        <v>53</v>
      </c>
      <c r="K858">
        <f>IFERROR(VLOOKUP(Table_socioeca8.sandag.org_abm2_spd[[#This Row],[hwycov_id]],[1]hwy_speed!$B$2:$G$1648,6,FALSE),0)</f>
        <v>58</v>
      </c>
    </row>
    <row r="859" spans="5:11" x14ac:dyDescent="0.25">
      <c r="E859">
        <f t="shared" si="13"/>
        <v>376</v>
      </c>
      <c r="F859">
        <v>16127</v>
      </c>
      <c r="G859">
        <f>IFERROR(VLOOKUP(Table_socioeca8.sandag.org_abm2_spd[[#This Row],[hwycov_id]],[1]hwy_speed!$B$2:$G$1648,2,FALSE),0)</f>
        <v>57</v>
      </c>
      <c r="H859">
        <f>IFERROR(VLOOKUP(Table_socioeca8.sandag.org_abm2_spd[[#This Row],[hwycov_id]],[1]hwy_speed!$B$2:$G$1648,3,FALSE),0)</f>
        <v>55</v>
      </c>
      <c r="I859">
        <f>IFERROR(VLOOKUP(Table_socioeca8.sandag.org_abm2_spd[[#This Row],[hwycov_id]],[1]hwy_speed!$B$2:$G$1648,4,FALSE),0)</f>
        <v>56</v>
      </c>
      <c r="J859">
        <f>IFERROR(VLOOKUP(Table_socioeca8.sandag.org_abm2_spd[[#This Row],[hwycov_id]],[1]hwy_speed!$B$2:$G$1648,5,FALSE),0)</f>
        <v>52</v>
      </c>
      <c r="K859">
        <f>IFERROR(VLOOKUP(Table_socioeca8.sandag.org_abm2_spd[[#This Row],[hwycov_id]],[1]hwy_speed!$B$2:$G$1648,6,FALSE),0)</f>
        <v>57</v>
      </c>
    </row>
    <row r="860" spans="5:11" x14ac:dyDescent="0.25">
      <c r="E860">
        <f t="shared" si="13"/>
        <v>376</v>
      </c>
      <c r="F860">
        <v>16128</v>
      </c>
      <c r="G860">
        <f>IFERROR(VLOOKUP(Table_socioeca8.sandag.org_abm2_spd[[#This Row],[hwycov_id]],[1]hwy_speed!$B$2:$G$1648,2,FALSE),0)</f>
        <v>52</v>
      </c>
      <c r="H860">
        <f>IFERROR(VLOOKUP(Table_socioeca8.sandag.org_abm2_spd[[#This Row],[hwycov_id]],[1]hwy_speed!$B$2:$G$1648,3,FALSE),0)</f>
        <v>45</v>
      </c>
      <c r="I860">
        <f>IFERROR(VLOOKUP(Table_socioeca8.sandag.org_abm2_spd[[#This Row],[hwycov_id]],[1]hwy_speed!$B$2:$G$1648,4,FALSE),0)</f>
        <v>49</v>
      </c>
      <c r="J860">
        <f>IFERROR(VLOOKUP(Table_socioeca8.sandag.org_abm2_spd[[#This Row],[hwycov_id]],[1]hwy_speed!$B$2:$G$1648,5,FALSE),0)</f>
        <v>42</v>
      </c>
      <c r="K860">
        <f>IFERROR(VLOOKUP(Table_socioeca8.sandag.org_abm2_spd[[#This Row],[hwycov_id]],[1]hwy_speed!$B$2:$G$1648,6,FALSE),0)</f>
        <v>52</v>
      </c>
    </row>
    <row r="861" spans="5:11" x14ac:dyDescent="0.25">
      <c r="E861">
        <f t="shared" si="13"/>
        <v>376</v>
      </c>
      <c r="F861">
        <v>16131</v>
      </c>
      <c r="G861">
        <f>IFERROR(VLOOKUP(Table_socioeca8.sandag.org_abm2_spd[[#This Row],[hwycov_id]],[1]hwy_speed!$B$2:$G$1648,2,FALSE),0)</f>
        <v>53</v>
      </c>
      <c r="H861">
        <f>IFERROR(VLOOKUP(Table_socioeca8.sandag.org_abm2_spd[[#This Row],[hwycov_id]],[1]hwy_speed!$B$2:$G$1648,3,FALSE),0)</f>
        <v>44</v>
      </c>
      <c r="I861">
        <f>IFERROR(VLOOKUP(Table_socioeca8.sandag.org_abm2_spd[[#This Row],[hwycov_id]],[1]hwy_speed!$B$2:$G$1648,4,FALSE),0)</f>
        <v>52</v>
      </c>
      <c r="J861">
        <f>IFERROR(VLOOKUP(Table_socioeca8.sandag.org_abm2_spd[[#This Row],[hwycov_id]],[1]hwy_speed!$B$2:$G$1648,5,FALSE),0)</f>
        <v>50</v>
      </c>
      <c r="K861">
        <f>IFERROR(VLOOKUP(Table_socioeca8.sandag.org_abm2_spd[[#This Row],[hwycov_id]],[1]hwy_speed!$B$2:$G$1648,6,FALSE),0)</f>
        <v>53</v>
      </c>
    </row>
    <row r="862" spans="5:11" x14ac:dyDescent="0.25">
      <c r="E862">
        <f t="shared" si="13"/>
        <v>376</v>
      </c>
      <c r="F862">
        <v>16136</v>
      </c>
      <c r="G862">
        <f>IFERROR(VLOOKUP(Table_socioeca8.sandag.org_abm2_spd[[#This Row],[hwycov_id]],[1]hwy_speed!$B$2:$G$1648,2,FALSE),0)</f>
        <v>57</v>
      </c>
      <c r="H862">
        <f>IFERROR(VLOOKUP(Table_socioeca8.sandag.org_abm2_spd[[#This Row],[hwycov_id]],[1]hwy_speed!$B$2:$G$1648,3,FALSE),0)</f>
        <v>49</v>
      </c>
      <c r="I862">
        <f>IFERROR(VLOOKUP(Table_socioeca8.sandag.org_abm2_spd[[#This Row],[hwycov_id]],[1]hwy_speed!$B$2:$G$1648,4,FALSE),0)</f>
        <v>56</v>
      </c>
      <c r="J862">
        <f>IFERROR(VLOOKUP(Table_socioeca8.sandag.org_abm2_spd[[#This Row],[hwycov_id]],[1]hwy_speed!$B$2:$G$1648,5,FALSE),0)</f>
        <v>48</v>
      </c>
      <c r="K862">
        <f>IFERROR(VLOOKUP(Table_socioeca8.sandag.org_abm2_spd[[#This Row],[hwycov_id]],[1]hwy_speed!$B$2:$G$1648,6,FALSE),0)</f>
        <v>57</v>
      </c>
    </row>
    <row r="863" spans="5:11" x14ac:dyDescent="0.25">
      <c r="E863">
        <f t="shared" si="13"/>
        <v>376</v>
      </c>
      <c r="F863">
        <v>16138</v>
      </c>
      <c r="G863">
        <f>IFERROR(VLOOKUP(Table_socioeca8.sandag.org_abm2_spd[[#This Row],[hwycov_id]],[1]hwy_speed!$B$2:$G$1648,2,FALSE),0)</f>
        <v>52</v>
      </c>
      <c r="H863">
        <f>IFERROR(VLOOKUP(Table_socioeca8.sandag.org_abm2_spd[[#This Row],[hwycov_id]],[1]hwy_speed!$B$2:$G$1648,3,FALSE),0)</f>
        <v>44</v>
      </c>
      <c r="I863">
        <f>IFERROR(VLOOKUP(Table_socioeca8.sandag.org_abm2_spd[[#This Row],[hwycov_id]],[1]hwy_speed!$B$2:$G$1648,4,FALSE),0)</f>
        <v>50</v>
      </c>
      <c r="J863">
        <f>IFERROR(VLOOKUP(Table_socioeca8.sandag.org_abm2_spd[[#This Row],[hwycov_id]],[1]hwy_speed!$B$2:$G$1648,5,FALSE),0)</f>
        <v>49</v>
      </c>
      <c r="K863">
        <f>IFERROR(VLOOKUP(Table_socioeca8.sandag.org_abm2_spd[[#This Row],[hwycov_id]],[1]hwy_speed!$B$2:$G$1648,6,FALSE),0)</f>
        <v>52</v>
      </c>
    </row>
    <row r="864" spans="5:11" x14ac:dyDescent="0.25">
      <c r="E864">
        <f t="shared" si="13"/>
        <v>376</v>
      </c>
      <c r="F864">
        <v>16144</v>
      </c>
      <c r="G864">
        <f>IFERROR(VLOOKUP(Table_socioeca8.sandag.org_abm2_spd[[#This Row],[hwycov_id]],[1]hwy_speed!$B$2:$G$1648,2,FALSE),0)</f>
        <v>58</v>
      </c>
      <c r="H864">
        <f>IFERROR(VLOOKUP(Table_socioeca8.sandag.org_abm2_spd[[#This Row],[hwycov_id]],[1]hwy_speed!$B$2:$G$1648,3,FALSE),0)</f>
        <v>58</v>
      </c>
      <c r="I864">
        <f>IFERROR(VLOOKUP(Table_socioeca8.sandag.org_abm2_spd[[#This Row],[hwycov_id]],[1]hwy_speed!$B$2:$G$1648,4,FALSE),0)</f>
        <v>58</v>
      </c>
      <c r="J864">
        <f>IFERROR(VLOOKUP(Table_socioeca8.sandag.org_abm2_spd[[#This Row],[hwycov_id]],[1]hwy_speed!$B$2:$G$1648,5,FALSE),0)</f>
        <v>57</v>
      </c>
      <c r="K864">
        <f>IFERROR(VLOOKUP(Table_socioeca8.sandag.org_abm2_spd[[#This Row],[hwycov_id]],[1]hwy_speed!$B$2:$G$1648,6,FALSE),0)</f>
        <v>58</v>
      </c>
    </row>
    <row r="865" spans="5:11" x14ac:dyDescent="0.25">
      <c r="E865">
        <f t="shared" si="13"/>
        <v>376</v>
      </c>
      <c r="F865">
        <v>16162</v>
      </c>
      <c r="G865">
        <f>IFERROR(VLOOKUP(Table_socioeca8.sandag.org_abm2_spd[[#This Row],[hwycov_id]],[1]hwy_speed!$B$2:$G$1648,2,FALSE),0)</f>
        <v>62</v>
      </c>
      <c r="H865">
        <f>IFERROR(VLOOKUP(Table_socioeca8.sandag.org_abm2_spd[[#This Row],[hwycov_id]],[1]hwy_speed!$B$2:$G$1648,3,FALSE),0)</f>
        <v>56</v>
      </c>
      <c r="I865">
        <f>IFERROR(VLOOKUP(Table_socioeca8.sandag.org_abm2_spd[[#This Row],[hwycov_id]],[1]hwy_speed!$B$2:$G$1648,4,FALSE),0)</f>
        <v>62</v>
      </c>
      <c r="J865">
        <f>IFERROR(VLOOKUP(Table_socioeca8.sandag.org_abm2_spd[[#This Row],[hwycov_id]],[1]hwy_speed!$B$2:$G$1648,5,FALSE),0)</f>
        <v>62</v>
      </c>
      <c r="K865">
        <f>IFERROR(VLOOKUP(Table_socioeca8.sandag.org_abm2_spd[[#This Row],[hwycov_id]],[1]hwy_speed!$B$2:$G$1648,6,FALSE),0)</f>
        <v>63</v>
      </c>
    </row>
    <row r="866" spans="5:11" x14ac:dyDescent="0.25">
      <c r="E866">
        <f t="shared" si="13"/>
        <v>376</v>
      </c>
      <c r="F866">
        <v>16163</v>
      </c>
      <c r="G866">
        <f>IFERROR(VLOOKUP(Table_socioeca8.sandag.org_abm2_spd[[#This Row],[hwycov_id]],[1]hwy_speed!$B$2:$G$1648,2,FALSE),0)</f>
        <v>62</v>
      </c>
      <c r="H866">
        <f>IFERROR(VLOOKUP(Table_socioeca8.sandag.org_abm2_spd[[#This Row],[hwycov_id]],[1]hwy_speed!$B$2:$G$1648,3,FALSE),0)</f>
        <v>50</v>
      </c>
      <c r="I866">
        <f>IFERROR(VLOOKUP(Table_socioeca8.sandag.org_abm2_spd[[#This Row],[hwycov_id]],[1]hwy_speed!$B$2:$G$1648,4,FALSE),0)</f>
        <v>61</v>
      </c>
      <c r="J866">
        <f>IFERROR(VLOOKUP(Table_socioeca8.sandag.org_abm2_spd[[#This Row],[hwycov_id]],[1]hwy_speed!$B$2:$G$1648,5,FALSE),0)</f>
        <v>62</v>
      </c>
      <c r="K866">
        <f>IFERROR(VLOOKUP(Table_socioeca8.sandag.org_abm2_spd[[#This Row],[hwycov_id]],[1]hwy_speed!$B$2:$G$1648,6,FALSE),0)</f>
        <v>62</v>
      </c>
    </row>
    <row r="867" spans="5:11" x14ac:dyDescent="0.25">
      <c r="E867">
        <f t="shared" si="13"/>
        <v>376</v>
      </c>
      <c r="F867">
        <v>16164</v>
      </c>
      <c r="G867">
        <f>IFERROR(VLOOKUP(Table_socioeca8.sandag.org_abm2_spd[[#This Row],[hwycov_id]],[1]hwy_speed!$B$2:$G$1648,2,FALSE),0)</f>
        <v>63</v>
      </c>
      <c r="H867">
        <f>IFERROR(VLOOKUP(Table_socioeca8.sandag.org_abm2_spd[[#This Row],[hwycov_id]],[1]hwy_speed!$B$2:$G$1648,3,FALSE),0)</f>
        <v>57</v>
      </c>
      <c r="I867">
        <f>IFERROR(VLOOKUP(Table_socioeca8.sandag.org_abm2_spd[[#This Row],[hwycov_id]],[1]hwy_speed!$B$2:$G$1648,4,FALSE),0)</f>
        <v>62</v>
      </c>
      <c r="J867">
        <f>IFERROR(VLOOKUP(Table_socioeca8.sandag.org_abm2_spd[[#This Row],[hwycov_id]],[1]hwy_speed!$B$2:$G$1648,5,FALSE),0)</f>
        <v>62</v>
      </c>
      <c r="K867">
        <f>IFERROR(VLOOKUP(Table_socioeca8.sandag.org_abm2_spd[[#This Row],[hwycov_id]],[1]hwy_speed!$B$2:$G$1648,6,FALSE),0)</f>
        <v>63</v>
      </c>
    </row>
    <row r="868" spans="5:11" x14ac:dyDescent="0.25">
      <c r="E868">
        <f t="shared" si="13"/>
        <v>376</v>
      </c>
      <c r="F868">
        <v>16167</v>
      </c>
      <c r="G868">
        <f>IFERROR(VLOOKUP(Table_socioeca8.sandag.org_abm2_spd[[#This Row],[hwycov_id]],[1]hwy_speed!$B$2:$G$1648,2,FALSE),0)</f>
        <v>58</v>
      </c>
      <c r="H868">
        <f>IFERROR(VLOOKUP(Table_socioeca8.sandag.org_abm2_spd[[#This Row],[hwycov_id]],[1]hwy_speed!$B$2:$G$1648,3,FALSE),0)</f>
        <v>52</v>
      </c>
      <c r="I868">
        <f>IFERROR(VLOOKUP(Table_socioeca8.sandag.org_abm2_spd[[#This Row],[hwycov_id]],[1]hwy_speed!$B$2:$G$1648,4,FALSE),0)</f>
        <v>55</v>
      </c>
      <c r="J868">
        <f>IFERROR(VLOOKUP(Table_socioeca8.sandag.org_abm2_spd[[#This Row],[hwycov_id]],[1]hwy_speed!$B$2:$G$1648,5,FALSE),0)</f>
        <v>45</v>
      </c>
      <c r="K868">
        <f>IFERROR(VLOOKUP(Table_socioeca8.sandag.org_abm2_spd[[#This Row],[hwycov_id]],[1]hwy_speed!$B$2:$G$1648,6,FALSE),0)</f>
        <v>58</v>
      </c>
    </row>
    <row r="869" spans="5:11" x14ac:dyDescent="0.25">
      <c r="E869">
        <f t="shared" si="13"/>
        <v>376</v>
      </c>
      <c r="F869">
        <v>16170</v>
      </c>
      <c r="G869">
        <f>IFERROR(VLOOKUP(Table_socioeca8.sandag.org_abm2_spd[[#This Row],[hwycov_id]],[1]hwy_speed!$B$2:$G$1648,2,FALSE),0)</f>
        <v>58</v>
      </c>
      <c r="H869">
        <f>IFERROR(VLOOKUP(Table_socioeca8.sandag.org_abm2_spd[[#This Row],[hwycov_id]],[1]hwy_speed!$B$2:$G$1648,3,FALSE),0)</f>
        <v>56</v>
      </c>
      <c r="I869">
        <f>IFERROR(VLOOKUP(Table_socioeca8.sandag.org_abm2_spd[[#This Row],[hwycov_id]],[1]hwy_speed!$B$2:$G$1648,4,FALSE),0)</f>
        <v>58</v>
      </c>
      <c r="J869">
        <f>IFERROR(VLOOKUP(Table_socioeca8.sandag.org_abm2_spd[[#This Row],[hwycov_id]],[1]hwy_speed!$B$2:$G$1648,5,FALSE),0)</f>
        <v>58</v>
      </c>
      <c r="K869">
        <f>IFERROR(VLOOKUP(Table_socioeca8.sandag.org_abm2_spd[[#This Row],[hwycov_id]],[1]hwy_speed!$B$2:$G$1648,6,FALSE),0)</f>
        <v>58</v>
      </c>
    </row>
    <row r="870" spans="5:11" x14ac:dyDescent="0.25">
      <c r="E870">
        <f t="shared" si="13"/>
        <v>376</v>
      </c>
      <c r="F870">
        <v>16183</v>
      </c>
      <c r="G870">
        <f>IFERROR(VLOOKUP(Table_socioeca8.sandag.org_abm2_spd[[#This Row],[hwycov_id]],[1]hwy_speed!$B$2:$G$1648,2,FALSE),0)</f>
        <v>58</v>
      </c>
      <c r="H870">
        <f>IFERROR(VLOOKUP(Table_socioeca8.sandag.org_abm2_spd[[#This Row],[hwycov_id]],[1]hwy_speed!$B$2:$G$1648,3,FALSE),0)</f>
        <v>57</v>
      </c>
      <c r="I870">
        <f>IFERROR(VLOOKUP(Table_socioeca8.sandag.org_abm2_spd[[#This Row],[hwycov_id]],[1]hwy_speed!$B$2:$G$1648,4,FALSE),0)</f>
        <v>57</v>
      </c>
      <c r="J870">
        <f>IFERROR(VLOOKUP(Table_socioeca8.sandag.org_abm2_spd[[#This Row],[hwycov_id]],[1]hwy_speed!$B$2:$G$1648,5,FALSE),0)</f>
        <v>57</v>
      </c>
      <c r="K870">
        <f>IFERROR(VLOOKUP(Table_socioeca8.sandag.org_abm2_spd[[#This Row],[hwycov_id]],[1]hwy_speed!$B$2:$G$1648,6,FALSE),0)</f>
        <v>58</v>
      </c>
    </row>
    <row r="871" spans="5:11" x14ac:dyDescent="0.25">
      <c r="E871">
        <f t="shared" si="13"/>
        <v>376</v>
      </c>
      <c r="F871">
        <v>16271</v>
      </c>
      <c r="G871">
        <f>IFERROR(VLOOKUP(Table_socioeca8.sandag.org_abm2_spd[[#This Row],[hwycov_id]],[1]hwy_speed!$B$2:$G$1648,2,FALSE),0)</f>
        <v>57</v>
      </c>
      <c r="H871">
        <f>IFERROR(VLOOKUP(Table_socioeca8.sandag.org_abm2_spd[[#This Row],[hwycov_id]],[1]hwy_speed!$B$2:$G$1648,3,FALSE),0)</f>
        <v>31</v>
      </c>
      <c r="I871">
        <f>IFERROR(VLOOKUP(Table_socioeca8.sandag.org_abm2_spd[[#This Row],[hwycov_id]],[1]hwy_speed!$B$2:$G$1648,4,FALSE),0)</f>
        <v>51</v>
      </c>
      <c r="J871">
        <f>IFERROR(VLOOKUP(Table_socioeca8.sandag.org_abm2_spd[[#This Row],[hwycov_id]],[1]hwy_speed!$B$2:$G$1648,5,FALSE),0)</f>
        <v>55</v>
      </c>
      <c r="K871">
        <f>IFERROR(VLOOKUP(Table_socioeca8.sandag.org_abm2_spd[[#This Row],[hwycov_id]],[1]hwy_speed!$B$2:$G$1648,6,FALSE),0)</f>
        <v>58</v>
      </c>
    </row>
    <row r="872" spans="5:11" x14ac:dyDescent="0.25">
      <c r="E872">
        <f t="shared" si="13"/>
        <v>376</v>
      </c>
      <c r="F872">
        <v>16272</v>
      </c>
      <c r="G872">
        <f>IFERROR(VLOOKUP(Table_socioeca8.sandag.org_abm2_spd[[#This Row],[hwycov_id]],[1]hwy_speed!$B$2:$G$1648,2,FALSE),0)</f>
        <v>57</v>
      </c>
      <c r="H872">
        <f>IFERROR(VLOOKUP(Table_socioeca8.sandag.org_abm2_spd[[#This Row],[hwycov_id]],[1]hwy_speed!$B$2:$G$1648,3,FALSE),0)</f>
        <v>25</v>
      </c>
      <c r="I872">
        <f>IFERROR(VLOOKUP(Table_socioeca8.sandag.org_abm2_spd[[#This Row],[hwycov_id]],[1]hwy_speed!$B$2:$G$1648,4,FALSE),0)</f>
        <v>47</v>
      </c>
      <c r="J872">
        <f>IFERROR(VLOOKUP(Table_socioeca8.sandag.org_abm2_spd[[#This Row],[hwycov_id]],[1]hwy_speed!$B$2:$G$1648,5,FALSE),0)</f>
        <v>52</v>
      </c>
      <c r="K872">
        <f>IFERROR(VLOOKUP(Table_socioeca8.sandag.org_abm2_spd[[#This Row],[hwycov_id]],[1]hwy_speed!$B$2:$G$1648,6,FALSE),0)</f>
        <v>58</v>
      </c>
    </row>
    <row r="873" spans="5:11" x14ac:dyDescent="0.25">
      <c r="E873">
        <f t="shared" si="13"/>
        <v>376</v>
      </c>
      <c r="F873">
        <v>16274</v>
      </c>
      <c r="G873">
        <f>IFERROR(VLOOKUP(Table_socioeca8.sandag.org_abm2_spd[[#This Row],[hwycov_id]],[1]hwy_speed!$B$2:$G$1648,2,FALSE),0)</f>
        <v>58</v>
      </c>
      <c r="H873">
        <f>IFERROR(VLOOKUP(Table_socioeca8.sandag.org_abm2_spd[[#This Row],[hwycov_id]],[1]hwy_speed!$B$2:$G$1648,3,FALSE),0)</f>
        <v>54</v>
      </c>
      <c r="I873">
        <f>IFERROR(VLOOKUP(Table_socioeca8.sandag.org_abm2_spd[[#This Row],[hwycov_id]],[1]hwy_speed!$B$2:$G$1648,4,FALSE),0)</f>
        <v>52</v>
      </c>
      <c r="J873">
        <f>IFERROR(VLOOKUP(Table_socioeca8.sandag.org_abm2_spd[[#This Row],[hwycov_id]],[1]hwy_speed!$B$2:$G$1648,5,FALSE),0)</f>
        <v>35</v>
      </c>
      <c r="K873">
        <f>IFERROR(VLOOKUP(Table_socioeca8.sandag.org_abm2_spd[[#This Row],[hwycov_id]],[1]hwy_speed!$B$2:$G$1648,6,FALSE),0)</f>
        <v>58</v>
      </c>
    </row>
    <row r="874" spans="5:11" x14ac:dyDescent="0.25">
      <c r="E874">
        <f t="shared" si="13"/>
        <v>376</v>
      </c>
      <c r="F874">
        <v>16275</v>
      </c>
      <c r="G874">
        <f>IFERROR(VLOOKUP(Table_socioeca8.sandag.org_abm2_spd[[#This Row],[hwycov_id]],[1]hwy_speed!$B$2:$G$1648,2,FALSE),0)</f>
        <v>58</v>
      </c>
      <c r="H874">
        <f>IFERROR(VLOOKUP(Table_socioeca8.sandag.org_abm2_spd[[#This Row],[hwycov_id]],[1]hwy_speed!$B$2:$G$1648,3,FALSE),0)</f>
        <v>50</v>
      </c>
      <c r="I874">
        <f>IFERROR(VLOOKUP(Table_socioeca8.sandag.org_abm2_spd[[#This Row],[hwycov_id]],[1]hwy_speed!$B$2:$G$1648,4,FALSE),0)</f>
        <v>48</v>
      </c>
      <c r="J874">
        <f>IFERROR(VLOOKUP(Table_socioeca8.sandag.org_abm2_spd[[#This Row],[hwycov_id]],[1]hwy_speed!$B$2:$G$1648,5,FALSE),0)</f>
        <v>30</v>
      </c>
      <c r="K874">
        <f>IFERROR(VLOOKUP(Table_socioeca8.sandag.org_abm2_spd[[#This Row],[hwycov_id]],[1]hwy_speed!$B$2:$G$1648,6,FALSE),0)</f>
        <v>58</v>
      </c>
    </row>
    <row r="875" spans="5:11" x14ac:dyDescent="0.25">
      <c r="E875">
        <f t="shared" si="13"/>
        <v>376</v>
      </c>
      <c r="F875">
        <v>16290</v>
      </c>
      <c r="G875">
        <f>IFERROR(VLOOKUP(Table_socioeca8.sandag.org_abm2_spd[[#This Row],[hwycov_id]],[1]hwy_speed!$B$2:$G$1648,2,FALSE),0)</f>
        <v>58</v>
      </c>
      <c r="H875">
        <f>IFERROR(VLOOKUP(Table_socioeca8.sandag.org_abm2_spd[[#This Row],[hwycov_id]],[1]hwy_speed!$B$2:$G$1648,3,FALSE),0)</f>
        <v>53</v>
      </c>
      <c r="I875">
        <f>IFERROR(VLOOKUP(Table_socioeca8.sandag.org_abm2_spd[[#This Row],[hwycov_id]],[1]hwy_speed!$B$2:$G$1648,4,FALSE),0)</f>
        <v>51</v>
      </c>
      <c r="J875">
        <f>IFERROR(VLOOKUP(Table_socioeca8.sandag.org_abm2_spd[[#This Row],[hwycov_id]],[1]hwy_speed!$B$2:$G$1648,5,FALSE),0)</f>
        <v>35</v>
      </c>
      <c r="K875">
        <f>IFERROR(VLOOKUP(Table_socioeca8.sandag.org_abm2_spd[[#This Row],[hwycov_id]],[1]hwy_speed!$B$2:$G$1648,6,FALSE),0)</f>
        <v>58</v>
      </c>
    </row>
    <row r="876" spans="5:11" x14ac:dyDescent="0.25">
      <c r="E876">
        <f t="shared" si="13"/>
        <v>376</v>
      </c>
      <c r="F876">
        <v>16291</v>
      </c>
      <c r="G876">
        <f>IFERROR(VLOOKUP(Table_socioeca8.sandag.org_abm2_spd[[#This Row],[hwycov_id]],[1]hwy_speed!$B$2:$G$1648,2,FALSE),0)</f>
        <v>58</v>
      </c>
      <c r="H876">
        <f>IFERROR(VLOOKUP(Table_socioeca8.sandag.org_abm2_spd[[#This Row],[hwycov_id]],[1]hwy_speed!$B$2:$G$1648,3,FALSE),0)</f>
        <v>51</v>
      </c>
      <c r="I876">
        <f>IFERROR(VLOOKUP(Table_socioeca8.sandag.org_abm2_spd[[#This Row],[hwycov_id]],[1]hwy_speed!$B$2:$G$1648,4,FALSE),0)</f>
        <v>49</v>
      </c>
      <c r="J876">
        <f>IFERROR(VLOOKUP(Table_socioeca8.sandag.org_abm2_spd[[#This Row],[hwycov_id]],[1]hwy_speed!$B$2:$G$1648,5,FALSE),0)</f>
        <v>33</v>
      </c>
      <c r="K876">
        <f>IFERROR(VLOOKUP(Table_socioeca8.sandag.org_abm2_spd[[#This Row],[hwycov_id]],[1]hwy_speed!$B$2:$G$1648,6,FALSE),0)</f>
        <v>58</v>
      </c>
    </row>
    <row r="877" spans="5:11" x14ac:dyDescent="0.25">
      <c r="E877">
        <f t="shared" si="13"/>
        <v>376</v>
      </c>
      <c r="F877">
        <v>16350</v>
      </c>
      <c r="G877">
        <f>IFERROR(VLOOKUP(Table_socioeca8.sandag.org_abm2_spd[[#This Row],[hwycov_id]],[1]hwy_speed!$B$2:$G$1648,2,FALSE),0)</f>
        <v>58</v>
      </c>
      <c r="H877">
        <f>IFERROR(VLOOKUP(Table_socioeca8.sandag.org_abm2_spd[[#This Row],[hwycov_id]],[1]hwy_speed!$B$2:$G$1648,3,FALSE),0)</f>
        <v>57</v>
      </c>
      <c r="I877">
        <f>IFERROR(VLOOKUP(Table_socioeca8.sandag.org_abm2_spd[[#This Row],[hwycov_id]],[1]hwy_speed!$B$2:$G$1648,4,FALSE),0)</f>
        <v>57</v>
      </c>
      <c r="J877">
        <f>IFERROR(VLOOKUP(Table_socioeca8.sandag.org_abm2_spd[[#This Row],[hwycov_id]],[1]hwy_speed!$B$2:$G$1648,5,FALSE),0)</f>
        <v>47</v>
      </c>
      <c r="K877">
        <f>IFERROR(VLOOKUP(Table_socioeca8.sandag.org_abm2_spd[[#This Row],[hwycov_id]],[1]hwy_speed!$B$2:$G$1648,6,FALSE),0)</f>
        <v>58</v>
      </c>
    </row>
    <row r="878" spans="5:11" x14ac:dyDescent="0.25">
      <c r="E878">
        <f t="shared" si="13"/>
        <v>376</v>
      </c>
      <c r="F878">
        <v>16351</v>
      </c>
      <c r="G878">
        <f>IFERROR(VLOOKUP(Table_socioeca8.sandag.org_abm2_spd[[#This Row],[hwycov_id]],[1]hwy_speed!$B$2:$G$1648,2,FALSE),0)</f>
        <v>58</v>
      </c>
      <c r="H878">
        <f>IFERROR(VLOOKUP(Table_socioeca8.sandag.org_abm2_spd[[#This Row],[hwycov_id]],[1]hwy_speed!$B$2:$G$1648,3,FALSE),0)</f>
        <v>37</v>
      </c>
      <c r="I878">
        <f>IFERROR(VLOOKUP(Table_socioeca8.sandag.org_abm2_spd[[#This Row],[hwycov_id]],[1]hwy_speed!$B$2:$G$1648,4,FALSE),0)</f>
        <v>54</v>
      </c>
      <c r="J878">
        <f>IFERROR(VLOOKUP(Table_socioeca8.sandag.org_abm2_spd[[#This Row],[hwycov_id]],[1]hwy_speed!$B$2:$G$1648,5,FALSE),0)</f>
        <v>57</v>
      </c>
      <c r="K878">
        <f>IFERROR(VLOOKUP(Table_socioeca8.sandag.org_abm2_spd[[#This Row],[hwycov_id]],[1]hwy_speed!$B$2:$G$1648,6,FALSE),0)</f>
        <v>58</v>
      </c>
    </row>
    <row r="879" spans="5:11" x14ac:dyDescent="0.25">
      <c r="E879">
        <f t="shared" si="13"/>
        <v>376</v>
      </c>
      <c r="F879">
        <v>16352</v>
      </c>
      <c r="G879">
        <f>IFERROR(VLOOKUP(Table_socioeca8.sandag.org_abm2_spd[[#This Row],[hwycov_id]],[1]hwy_speed!$B$2:$G$1648,2,FALSE),0)</f>
        <v>58</v>
      </c>
      <c r="H879">
        <f>IFERROR(VLOOKUP(Table_socioeca8.sandag.org_abm2_spd[[#This Row],[hwycov_id]],[1]hwy_speed!$B$2:$G$1648,3,FALSE),0)</f>
        <v>39</v>
      </c>
      <c r="I879">
        <f>IFERROR(VLOOKUP(Table_socioeca8.sandag.org_abm2_spd[[#This Row],[hwycov_id]],[1]hwy_speed!$B$2:$G$1648,4,FALSE),0)</f>
        <v>56</v>
      </c>
      <c r="J879">
        <f>IFERROR(VLOOKUP(Table_socioeca8.sandag.org_abm2_spd[[#This Row],[hwycov_id]],[1]hwy_speed!$B$2:$G$1648,5,FALSE),0)</f>
        <v>57</v>
      </c>
      <c r="K879">
        <f>IFERROR(VLOOKUP(Table_socioeca8.sandag.org_abm2_spd[[#This Row],[hwycov_id]],[1]hwy_speed!$B$2:$G$1648,6,FALSE),0)</f>
        <v>58</v>
      </c>
    </row>
    <row r="880" spans="5:11" x14ac:dyDescent="0.25">
      <c r="E880">
        <f t="shared" si="13"/>
        <v>376</v>
      </c>
      <c r="F880">
        <v>16353</v>
      </c>
      <c r="G880">
        <f>IFERROR(VLOOKUP(Table_socioeca8.sandag.org_abm2_spd[[#This Row],[hwycov_id]],[1]hwy_speed!$B$2:$G$1648,2,FALSE),0)</f>
        <v>58</v>
      </c>
      <c r="H880">
        <f>IFERROR(VLOOKUP(Table_socioeca8.sandag.org_abm2_spd[[#This Row],[hwycov_id]],[1]hwy_speed!$B$2:$G$1648,3,FALSE),0)</f>
        <v>56</v>
      </c>
      <c r="I880">
        <f>IFERROR(VLOOKUP(Table_socioeca8.sandag.org_abm2_spd[[#This Row],[hwycov_id]],[1]hwy_speed!$B$2:$G$1648,4,FALSE),0)</f>
        <v>54</v>
      </c>
      <c r="J880">
        <f>IFERROR(VLOOKUP(Table_socioeca8.sandag.org_abm2_spd[[#This Row],[hwycov_id]],[1]hwy_speed!$B$2:$G$1648,5,FALSE),0)</f>
        <v>47</v>
      </c>
      <c r="K880">
        <f>IFERROR(VLOOKUP(Table_socioeca8.sandag.org_abm2_spd[[#This Row],[hwycov_id]],[1]hwy_speed!$B$2:$G$1648,6,FALSE),0)</f>
        <v>58</v>
      </c>
    </row>
    <row r="881" spans="5:11" x14ac:dyDescent="0.25">
      <c r="E881">
        <f t="shared" si="13"/>
        <v>376</v>
      </c>
      <c r="F881">
        <v>16354</v>
      </c>
      <c r="G881">
        <f>IFERROR(VLOOKUP(Table_socioeca8.sandag.org_abm2_spd[[#This Row],[hwycov_id]],[1]hwy_speed!$B$2:$G$1648,2,FALSE),0)</f>
        <v>58</v>
      </c>
      <c r="H881">
        <f>IFERROR(VLOOKUP(Table_socioeca8.sandag.org_abm2_spd[[#This Row],[hwycov_id]],[1]hwy_speed!$B$2:$G$1648,3,FALSE),0)</f>
        <v>51</v>
      </c>
      <c r="I881">
        <f>IFERROR(VLOOKUP(Table_socioeca8.sandag.org_abm2_spd[[#This Row],[hwycov_id]],[1]hwy_speed!$B$2:$G$1648,4,FALSE),0)</f>
        <v>58</v>
      </c>
      <c r="J881">
        <f>IFERROR(VLOOKUP(Table_socioeca8.sandag.org_abm2_spd[[#This Row],[hwycov_id]],[1]hwy_speed!$B$2:$G$1648,5,FALSE),0)</f>
        <v>58</v>
      </c>
      <c r="K881">
        <f>IFERROR(VLOOKUP(Table_socioeca8.sandag.org_abm2_spd[[#This Row],[hwycov_id]],[1]hwy_speed!$B$2:$G$1648,6,FALSE),0)</f>
        <v>58</v>
      </c>
    </row>
    <row r="882" spans="5:11" x14ac:dyDescent="0.25">
      <c r="E882">
        <f t="shared" si="13"/>
        <v>376</v>
      </c>
      <c r="F882">
        <v>16355</v>
      </c>
      <c r="G882">
        <f>IFERROR(VLOOKUP(Table_socioeca8.sandag.org_abm2_spd[[#This Row],[hwycov_id]],[1]hwy_speed!$B$2:$G$1648,2,FALSE),0)</f>
        <v>58</v>
      </c>
      <c r="H882">
        <f>IFERROR(VLOOKUP(Table_socioeca8.sandag.org_abm2_spd[[#This Row],[hwycov_id]],[1]hwy_speed!$B$2:$G$1648,3,FALSE),0)</f>
        <v>58</v>
      </c>
      <c r="I882">
        <f>IFERROR(VLOOKUP(Table_socioeca8.sandag.org_abm2_spd[[#This Row],[hwycov_id]],[1]hwy_speed!$B$2:$G$1648,4,FALSE),0)</f>
        <v>58</v>
      </c>
      <c r="J882">
        <f>IFERROR(VLOOKUP(Table_socioeca8.sandag.org_abm2_spd[[#This Row],[hwycov_id]],[1]hwy_speed!$B$2:$G$1648,5,FALSE),0)</f>
        <v>58</v>
      </c>
      <c r="K882">
        <f>IFERROR(VLOOKUP(Table_socioeca8.sandag.org_abm2_spd[[#This Row],[hwycov_id]],[1]hwy_speed!$B$2:$G$1648,6,FALSE),0)</f>
        <v>58</v>
      </c>
    </row>
    <row r="883" spans="5:11" x14ac:dyDescent="0.25">
      <c r="E883">
        <f t="shared" si="13"/>
        <v>376</v>
      </c>
      <c r="F883">
        <v>16356</v>
      </c>
      <c r="G883">
        <f>IFERROR(VLOOKUP(Table_socioeca8.sandag.org_abm2_spd[[#This Row],[hwycov_id]],[1]hwy_speed!$B$2:$G$1648,2,FALSE),0)</f>
        <v>58</v>
      </c>
      <c r="H883">
        <f>IFERROR(VLOOKUP(Table_socioeca8.sandag.org_abm2_spd[[#This Row],[hwycov_id]],[1]hwy_speed!$B$2:$G$1648,3,FALSE),0)</f>
        <v>57</v>
      </c>
      <c r="I883">
        <f>IFERROR(VLOOKUP(Table_socioeca8.sandag.org_abm2_spd[[#This Row],[hwycov_id]],[1]hwy_speed!$B$2:$G$1648,4,FALSE),0)</f>
        <v>56</v>
      </c>
      <c r="J883">
        <f>IFERROR(VLOOKUP(Table_socioeca8.sandag.org_abm2_spd[[#This Row],[hwycov_id]],[1]hwy_speed!$B$2:$G$1648,5,FALSE),0)</f>
        <v>33</v>
      </c>
      <c r="K883">
        <f>IFERROR(VLOOKUP(Table_socioeca8.sandag.org_abm2_spd[[#This Row],[hwycov_id]],[1]hwy_speed!$B$2:$G$1648,6,FALSE),0)</f>
        <v>58</v>
      </c>
    </row>
    <row r="884" spans="5:11" x14ac:dyDescent="0.25">
      <c r="E884">
        <f t="shared" si="13"/>
        <v>376</v>
      </c>
      <c r="F884">
        <v>16357</v>
      </c>
      <c r="G884">
        <f>IFERROR(VLOOKUP(Table_socioeca8.sandag.org_abm2_spd[[#This Row],[hwycov_id]],[1]hwy_speed!$B$2:$G$1648,2,FALSE),0)</f>
        <v>58</v>
      </c>
      <c r="H884">
        <f>IFERROR(VLOOKUP(Table_socioeca8.sandag.org_abm2_spd[[#This Row],[hwycov_id]],[1]hwy_speed!$B$2:$G$1648,3,FALSE),0)</f>
        <v>27</v>
      </c>
      <c r="I884">
        <f>IFERROR(VLOOKUP(Table_socioeca8.sandag.org_abm2_spd[[#This Row],[hwycov_id]],[1]hwy_speed!$B$2:$G$1648,4,FALSE),0)</f>
        <v>49</v>
      </c>
      <c r="J884">
        <f>IFERROR(VLOOKUP(Table_socioeca8.sandag.org_abm2_spd[[#This Row],[hwycov_id]],[1]hwy_speed!$B$2:$G$1648,5,FALSE),0)</f>
        <v>57</v>
      </c>
      <c r="K884">
        <f>IFERROR(VLOOKUP(Table_socioeca8.sandag.org_abm2_spd[[#This Row],[hwycov_id]],[1]hwy_speed!$B$2:$G$1648,6,FALSE),0)</f>
        <v>58</v>
      </c>
    </row>
    <row r="885" spans="5:11" x14ac:dyDescent="0.25">
      <c r="E885">
        <f t="shared" si="13"/>
        <v>376</v>
      </c>
      <c r="F885">
        <v>16358</v>
      </c>
      <c r="G885">
        <f>IFERROR(VLOOKUP(Table_socioeca8.sandag.org_abm2_spd[[#This Row],[hwycov_id]],[1]hwy_speed!$B$2:$G$1648,2,FALSE),0)</f>
        <v>58</v>
      </c>
      <c r="H885">
        <f>IFERROR(VLOOKUP(Table_socioeca8.sandag.org_abm2_spd[[#This Row],[hwycov_id]],[1]hwy_speed!$B$2:$G$1648,3,FALSE),0)</f>
        <v>37</v>
      </c>
      <c r="I885">
        <f>IFERROR(VLOOKUP(Table_socioeca8.sandag.org_abm2_spd[[#This Row],[hwycov_id]],[1]hwy_speed!$B$2:$G$1648,4,FALSE),0)</f>
        <v>54</v>
      </c>
      <c r="J885">
        <f>IFERROR(VLOOKUP(Table_socioeca8.sandag.org_abm2_spd[[#This Row],[hwycov_id]],[1]hwy_speed!$B$2:$G$1648,5,FALSE),0)</f>
        <v>57</v>
      </c>
      <c r="K885">
        <f>IFERROR(VLOOKUP(Table_socioeca8.sandag.org_abm2_spd[[#This Row],[hwycov_id]],[1]hwy_speed!$B$2:$G$1648,6,FALSE),0)</f>
        <v>58</v>
      </c>
    </row>
    <row r="886" spans="5:11" x14ac:dyDescent="0.25">
      <c r="E886">
        <f t="shared" si="13"/>
        <v>376</v>
      </c>
      <c r="F886">
        <v>16359</v>
      </c>
      <c r="G886">
        <f>IFERROR(VLOOKUP(Table_socioeca8.sandag.org_abm2_spd[[#This Row],[hwycov_id]],[1]hwy_speed!$B$2:$G$1648,2,FALSE),0)</f>
        <v>58</v>
      </c>
      <c r="H886">
        <f>IFERROR(VLOOKUP(Table_socioeca8.sandag.org_abm2_spd[[#This Row],[hwycov_id]],[1]hwy_speed!$B$2:$G$1648,3,FALSE),0)</f>
        <v>40</v>
      </c>
      <c r="I886">
        <f>IFERROR(VLOOKUP(Table_socioeca8.sandag.org_abm2_spd[[#This Row],[hwycov_id]],[1]hwy_speed!$B$2:$G$1648,4,FALSE),0)</f>
        <v>56</v>
      </c>
      <c r="J886">
        <f>IFERROR(VLOOKUP(Table_socioeca8.sandag.org_abm2_spd[[#This Row],[hwycov_id]],[1]hwy_speed!$B$2:$G$1648,5,FALSE),0)</f>
        <v>58</v>
      </c>
      <c r="K886">
        <f>IFERROR(VLOOKUP(Table_socioeca8.sandag.org_abm2_spd[[#This Row],[hwycov_id]],[1]hwy_speed!$B$2:$G$1648,6,FALSE),0)</f>
        <v>58</v>
      </c>
    </row>
    <row r="887" spans="5:11" x14ac:dyDescent="0.25">
      <c r="E887">
        <f t="shared" si="13"/>
        <v>376</v>
      </c>
      <c r="F887">
        <v>16360</v>
      </c>
      <c r="G887">
        <f>IFERROR(VLOOKUP(Table_socioeca8.sandag.org_abm2_spd[[#This Row],[hwycov_id]],[1]hwy_speed!$B$2:$G$1648,2,FALSE),0)</f>
        <v>58</v>
      </c>
      <c r="H887">
        <f>IFERROR(VLOOKUP(Table_socioeca8.sandag.org_abm2_spd[[#This Row],[hwycov_id]],[1]hwy_speed!$B$2:$G$1648,3,FALSE),0)</f>
        <v>57</v>
      </c>
      <c r="I887">
        <f>IFERROR(VLOOKUP(Table_socioeca8.sandag.org_abm2_spd[[#This Row],[hwycov_id]],[1]hwy_speed!$B$2:$G$1648,4,FALSE),0)</f>
        <v>57</v>
      </c>
      <c r="J887">
        <f>IFERROR(VLOOKUP(Table_socioeca8.sandag.org_abm2_spd[[#This Row],[hwycov_id]],[1]hwy_speed!$B$2:$G$1648,5,FALSE),0)</f>
        <v>42</v>
      </c>
      <c r="K887">
        <f>IFERROR(VLOOKUP(Table_socioeca8.sandag.org_abm2_spd[[#This Row],[hwycov_id]],[1]hwy_speed!$B$2:$G$1648,6,FALSE),0)</f>
        <v>58</v>
      </c>
    </row>
    <row r="888" spans="5:11" x14ac:dyDescent="0.25">
      <c r="E888">
        <f t="shared" si="13"/>
        <v>376</v>
      </c>
      <c r="F888">
        <v>16361</v>
      </c>
      <c r="G888">
        <f>IFERROR(VLOOKUP(Table_socioeca8.sandag.org_abm2_spd[[#This Row],[hwycov_id]],[1]hwy_speed!$B$2:$G$1648,2,FALSE),0)</f>
        <v>58</v>
      </c>
      <c r="H888">
        <f>IFERROR(VLOOKUP(Table_socioeca8.sandag.org_abm2_spd[[#This Row],[hwycov_id]],[1]hwy_speed!$B$2:$G$1648,3,FALSE),0)</f>
        <v>41</v>
      </c>
      <c r="I888">
        <f>IFERROR(VLOOKUP(Table_socioeca8.sandag.org_abm2_spd[[#This Row],[hwycov_id]],[1]hwy_speed!$B$2:$G$1648,4,FALSE),0)</f>
        <v>57</v>
      </c>
      <c r="J888">
        <f>IFERROR(VLOOKUP(Table_socioeca8.sandag.org_abm2_spd[[#This Row],[hwycov_id]],[1]hwy_speed!$B$2:$G$1648,5,FALSE),0)</f>
        <v>57</v>
      </c>
      <c r="K888">
        <f>IFERROR(VLOOKUP(Table_socioeca8.sandag.org_abm2_spd[[#This Row],[hwycov_id]],[1]hwy_speed!$B$2:$G$1648,6,FALSE),0)</f>
        <v>58</v>
      </c>
    </row>
    <row r="889" spans="5:11" x14ac:dyDescent="0.25">
      <c r="E889">
        <f t="shared" si="13"/>
        <v>376</v>
      </c>
      <c r="F889">
        <v>16362</v>
      </c>
      <c r="G889">
        <f>IFERROR(VLOOKUP(Table_socioeca8.sandag.org_abm2_spd[[#This Row],[hwycov_id]],[1]hwy_speed!$B$2:$G$1648,2,FALSE),0)</f>
        <v>58</v>
      </c>
      <c r="H889">
        <f>IFERROR(VLOOKUP(Table_socioeca8.sandag.org_abm2_spd[[#This Row],[hwycov_id]],[1]hwy_speed!$B$2:$G$1648,3,FALSE),0)</f>
        <v>57</v>
      </c>
      <c r="I889">
        <f>IFERROR(VLOOKUP(Table_socioeca8.sandag.org_abm2_spd[[#This Row],[hwycov_id]],[1]hwy_speed!$B$2:$G$1648,4,FALSE),0)</f>
        <v>57</v>
      </c>
      <c r="J889">
        <f>IFERROR(VLOOKUP(Table_socioeca8.sandag.org_abm2_spd[[#This Row],[hwycov_id]],[1]hwy_speed!$B$2:$G$1648,5,FALSE),0)</f>
        <v>47</v>
      </c>
      <c r="K889">
        <f>IFERROR(VLOOKUP(Table_socioeca8.sandag.org_abm2_spd[[#This Row],[hwycov_id]],[1]hwy_speed!$B$2:$G$1648,6,FALSE),0)</f>
        <v>58</v>
      </c>
    </row>
    <row r="890" spans="5:11" x14ac:dyDescent="0.25">
      <c r="E890">
        <f t="shared" si="13"/>
        <v>376</v>
      </c>
      <c r="F890">
        <v>16370</v>
      </c>
      <c r="G890">
        <f>IFERROR(VLOOKUP(Table_socioeca8.sandag.org_abm2_spd[[#This Row],[hwycov_id]],[1]hwy_speed!$B$2:$G$1648,2,FALSE),0)</f>
        <v>58</v>
      </c>
      <c r="H890">
        <f>IFERROR(VLOOKUP(Table_socioeca8.sandag.org_abm2_spd[[#This Row],[hwycov_id]],[1]hwy_speed!$B$2:$G$1648,3,FALSE),0)</f>
        <v>55</v>
      </c>
      <c r="I890">
        <f>IFERROR(VLOOKUP(Table_socioeca8.sandag.org_abm2_spd[[#This Row],[hwycov_id]],[1]hwy_speed!$B$2:$G$1648,4,FALSE),0)</f>
        <v>57</v>
      </c>
      <c r="J890">
        <f>IFERROR(VLOOKUP(Table_socioeca8.sandag.org_abm2_spd[[#This Row],[hwycov_id]],[1]hwy_speed!$B$2:$G$1648,5,FALSE),0)</f>
        <v>57</v>
      </c>
      <c r="K890">
        <f>IFERROR(VLOOKUP(Table_socioeca8.sandag.org_abm2_spd[[#This Row],[hwycov_id]],[1]hwy_speed!$B$2:$G$1648,6,FALSE),0)</f>
        <v>58</v>
      </c>
    </row>
    <row r="891" spans="5:11" x14ac:dyDescent="0.25">
      <c r="E891">
        <f t="shared" si="13"/>
        <v>376</v>
      </c>
      <c r="F891">
        <v>16427</v>
      </c>
      <c r="G891">
        <f>IFERROR(VLOOKUP(Table_socioeca8.sandag.org_abm2_spd[[#This Row],[hwycov_id]],[1]hwy_speed!$B$2:$G$1648,2,FALSE),0)</f>
        <v>58</v>
      </c>
      <c r="H891">
        <f>IFERROR(VLOOKUP(Table_socioeca8.sandag.org_abm2_spd[[#This Row],[hwycov_id]],[1]hwy_speed!$B$2:$G$1648,3,FALSE),0)</f>
        <v>53</v>
      </c>
      <c r="I891">
        <f>IFERROR(VLOOKUP(Table_socioeca8.sandag.org_abm2_spd[[#This Row],[hwycov_id]],[1]hwy_speed!$B$2:$G$1648,4,FALSE),0)</f>
        <v>57</v>
      </c>
      <c r="J891">
        <f>IFERROR(VLOOKUP(Table_socioeca8.sandag.org_abm2_spd[[#This Row],[hwycov_id]],[1]hwy_speed!$B$2:$G$1648,5,FALSE),0)</f>
        <v>51</v>
      </c>
      <c r="K891">
        <f>IFERROR(VLOOKUP(Table_socioeca8.sandag.org_abm2_spd[[#This Row],[hwycov_id]],[1]hwy_speed!$B$2:$G$1648,6,FALSE),0)</f>
        <v>58</v>
      </c>
    </row>
    <row r="892" spans="5:11" x14ac:dyDescent="0.25">
      <c r="E892">
        <f t="shared" si="13"/>
        <v>376</v>
      </c>
      <c r="F892">
        <v>16428</v>
      </c>
      <c r="G892">
        <f>IFERROR(VLOOKUP(Table_socioeca8.sandag.org_abm2_spd[[#This Row],[hwycov_id]],[1]hwy_speed!$B$2:$G$1648,2,FALSE),0)</f>
        <v>58</v>
      </c>
      <c r="H892">
        <f>IFERROR(VLOOKUP(Table_socioeca8.sandag.org_abm2_spd[[#This Row],[hwycov_id]],[1]hwy_speed!$B$2:$G$1648,3,FALSE),0)</f>
        <v>45</v>
      </c>
      <c r="I892">
        <f>IFERROR(VLOOKUP(Table_socioeca8.sandag.org_abm2_spd[[#This Row],[hwycov_id]],[1]hwy_speed!$B$2:$G$1648,4,FALSE),0)</f>
        <v>47</v>
      </c>
      <c r="J892">
        <f>IFERROR(VLOOKUP(Table_socioeca8.sandag.org_abm2_spd[[#This Row],[hwycov_id]],[1]hwy_speed!$B$2:$G$1648,5,FALSE),0)</f>
        <v>52</v>
      </c>
      <c r="K892">
        <f>IFERROR(VLOOKUP(Table_socioeca8.sandag.org_abm2_spd[[#This Row],[hwycov_id]],[1]hwy_speed!$B$2:$G$1648,6,FALSE),0)</f>
        <v>58</v>
      </c>
    </row>
    <row r="893" spans="5:11" x14ac:dyDescent="0.25">
      <c r="E893">
        <f t="shared" si="13"/>
        <v>376</v>
      </c>
      <c r="F893">
        <v>16429</v>
      </c>
      <c r="G893">
        <f>IFERROR(VLOOKUP(Table_socioeca8.sandag.org_abm2_spd[[#This Row],[hwycov_id]],[1]hwy_speed!$B$2:$G$1648,2,FALSE),0)</f>
        <v>58</v>
      </c>
      <c r="H893">
        <f>IFERROR(VLOOKUP(Table_socioeca8.sandag.org_abm2_spd[[#This Row],[hwycov_id]],[1]hwy_speed!$B$2:$G$1648,3,FALSE),0)</f>
        <v>46</v>
      </c>
      <c r="I893">
        <f>IFERROR(VLOOKUP(Table_socioeca8.sandag.org_abm2_spd[[#This Row],[hwycov_id]],[1]hwy_speed!$B$2:$G$1648,4,FALSE),0)</f>
        <v>49</v>
      </c>
      <c r="J893">
        <f>IFERROR(VLOOKUP(Table_socioeca8.sandag.org_abm2_spd[[#This Row],[hwycov_id]],[1]hwy_speed!$B$2:$G$1648,5,FALSE),0)</f>
        <v>45</v>
      </c>
      <c r="K893">
        <f>IFERROR(VLOOKUP(Table_socioeca8.sandag.org_abm2_spd[[#This Row],[hwycov_id]],[1]hwy_speed!$B$2:$G$1648,6,FALSE),0)</f>
        <v>58</v>
      </c>
    </row>
    <row r="894" spans="5:11" x14ac:dyDescent="0.25">
      <c r="E894">
        <f t="shared" si="13"/>
        <v>376</v>
      </c>
      <c r="F894">
        <v>16430</v>
      </c>
      <c r="G894">
        <f>IFERROR(VLOOKUP(Table_socioeca8.sandag.org_abm2_spd[[#This Row],[hwycov_id]],[1]hwy_speed!$B$2:$G$1648,2,FALSE),0)</f>
        <v>58</v>
      </c>
      <c r="H894">
        <f>IFERROR(VLOOKUP(Table_socioeca8.sandag.org_abm2_spd[[#This Row],[hwycov_id]],[1]hwy_speed!$B$2:$G$1648,3,FALSE),0)</f>
        <v>53</v>
      </c>
      <c r="I894">
        <f>IFERROR(VLOOKUP(Table_socioeca8.sandag.org_abm2_spd[[#This Row],[hwycov_id]],[1]hwy_speed!$B$2:$G$1648,4,FALSE),0)</f>
        <v>57</v>
      </c>
      <c r="J894">
        <f>IFERROR(VLOOKUP(Table_socioeca8.sandag.org_abm2_spd[[#This Row],[hwycov_id]],[1]hwy_speed!$B$2:$G$1648,5,FALSE),0)</f>
        <v>51</v>
      </c>
      <c r="K894">
        <f>IFERROR(VLOOKUP(Table_socioeca8.sandag.org_abm2_spd[[#This Row],[hwycov_id]],[1]hwy_speed!$B$2:$G$1648,6,FALSE),0)</f>
        <v>58</v>
      </c>
    </row>
    <row r="895" spans="5:11" x14ac:dyDescent="0.25">
      <c r="E895">
        <f t="shared" si="13"/>
        <v>376</v>
      </c>
      <c r="F895">
        <v>16431</v>
      </c>
      <c r="G895">
        <f>IFERROR(VLOOKUP(Table_socioeca8.sandag.org_abm2_spd[[#This Row],[hwycov_id]],[1]hwy_speed!$B$2:$G$1648,2,FALSE),0)</f>
        <v>58</v>
      </c>
      <c r="H895">
        <f>IFERROR(VLOOKUP(Table_socioeca8.sandag.org_abm2_spd[[#This Row],[hwycov_id]],[1]hwy_speed!$B$2:$G$1648,3,FALSE),0)</f>
        <v>44</v>
      </c>
      <c r="I895">
        <f>IFERROR(VLOOKUP(Table_socioeca8.sandag.org_abm2_spd[[#This Row],[hwycov_id]],[1]hwy_speed!$B$2:$G$1648,4,FALSE),0)</f>
        <v>43</v>
      </c>
      <c r="J895">
        <f>IFERROR(VLOOKUP(Table_socioeca8.sandag.org_abm2_spd[[#This Row],[hwycov_id]],[1]hwy_speed!$B$2:$G$1648,5,FALSE),0)</f>
        <v>40</v>
      </c>
      <c r="K895">
        <f>IFERROR(VLOOKUP(Table_socioeca8.sandag.org_abm2_spd[[#This Row],[hwycov_id]],[1]hwy_speed!$B$2:$G$1648,6,FALSE),0)</f>
        <v>58</v>
      </c>
    </row>
    <row r="896" spans="5:11" x14ac:dyDescent="0.25">
      <c r="E896">
        <f t="shared" si="13"/>
        <v>376</v>
      </c>
      <c r="F896">
        <v>16445</v>
      </c>
      <c r="G896">
        <f>IFERROR(VLOOKUP(Table_socioeca8.sandag.org_abm2_spd[[#This Row],[hwycov_id]],[1]hwy_speed!$B$2:$G$1648,2,FALSE),0)</f>
        <v>58</v>
      </c>
      <c r="H896">
        <f>IFERROR(VLOOKUP(Table_socioeca8.sandag.org_abm2_spd[[#This Row],[hwycov_id]],[1]hwy_speed!$B$2:$G$1648,3,FALSE),0)</f>
        <v>33</v>
      </c>
      <c r="I896">
        <f>IFERROR(VLOOKUP(Table_socioeca8.sandag.org_abm2_spd[[#This Row],[hwycov_id]],[1]hwy_speed!$B$2:$G$1648,4,FALSE),0)</f>
        <v>29</v>
      </c>
      <c r="J896">
        <f>IFERROR(VLOOKUP(Table_socioeca8.sandag.org_abm2_spd[[#This Row],[hwycov_id]],[1]hwy_speed!$B$2:$G$1648,5,FALSE),0)</f>
        <v>37</v>
      </c>
      <c r="K896">
        <f>IFERROR(VLOOKUP(Table_socioeca8.sandag.org_abm2_spd[[#This Row],[hwycov_id]],[1]hwy_speed!$B$2:$G$1648,6,FALSE),0)</f>
        <v>58</v>
      </c>
    </row>
    <row r="897" spans="5:11" x14ac:dyDescent="0.25">
      <c r="E897">
        <f t="shared" si="13"/>
        <v>376</v>
      </c>
      <c r="F897">
        <v>16446</v>
      </c>
      <c r="G897">
        <f>IFERROR(VLOOKUP(Table_socioeca8.sandag.org_abm2_spd[[#This Row],[hwycov_id]],[1]hwy_speed!$B$2:$G$1648,2,FALSE),0)</f>
        <v>58</v>
      </c>
      <c r="H897">
        <f>IFERROR(VLOOKUP(Table_socioeca8.sandag.org_abm2_spd[[#This Row],[hwycov_id]],[1]hwy_speed!$B$2:$G$1648,3,FALSE),0)</f>
        <v>39</v>
      </c>
      <c r="I897">
        <f>IFERROR(VLOOKUP(Table_socioeca8.sandag.org_abm2_spd[[#This Row],[hwycov_id]],[1]hwy_speed!$B$2:$G$1648,4,FALSE),0)</f>
        <v>46</v>
      </c>
      <c r="J897">
        <f>IFERROR(VLOOKUP(Table_socioeca8.sandag.org_abm2_spd[[#This Row],[hwycov_id]],[1]hwy_speed!$B$2:$G$1648,5,FALSE),0)</f>
        <v>43</v>
      </c>
      <c r="K897">
        <f>IFERROR(VLOOKUP(Table_socioeca8.sandag.org_abm2_spd[[#This Row],[hwycov_id]],[1]hwy_speed!$B$2:$G$1648,6,FALSE),0)</f>
        <v>58</v>
      </c>
    </row>
    <row r="898" spans="5:11" x14ac:dyDescent="0.25">
      <c r="E898">
        <f t="shared" si="13"/>
        <v>376</v>
      </c>
      <c r="F898">
        <v>16447</v>
      </c>
      <c r="G898">
        <f>IFERROR(VLOOKUP(Table_socioeca8.sandag.org_abm2_spd[[#This Row],[hwycov_id]],[1]hwy_speed!$B$2:$G$1648,2,FALSE),0)</f>
        <v>58</v>
      </c>
      <c r="H898">
        <f>IFERROR(VLOOKUP(Table_socioeca8.sandag.org_abm2_spd[[#This Row],[hwycov_id]],[1]hwy_speed!$B$2:$G$1648,3,FALSE),0)</f>
        <v>34</v>
      </c>
      <c r="I898">
        <f>IFERROR(VLOOKUP(Table_socioeca8.sandag.org_abm2_spd[[#This Row],[hwycov_id]],[1]hwy_speed!$B$2:$G$1648,4,FALSE),0)</f>
        <v>34</v>
      </c>
      <c r="J898">
        <f>IFERROR(VLOOKUP(Table_socioeca8.sandag.org_abm2_spd[[#This Row],[hwycov_id]],[1]hwy_speed!$B$2:$G$1648,5,FALSE),0)</f>
        <v>33</v>
      </c>
      <c r="K898">
        <f>IFERROR(VLOOKUP(Table_socioeca8.sandag.org_abm2_spd[[#This Row],[hwycov_id]],[1]hwy_speed!$B$2:$G$1648,6,FALSE),0)</f>
        <v>58</v>
      </c>
    </row>
    <row r="899" spans="5:11" x14ac:dyDescent="0.25">
      <c r="E899">
        <f t="shared" si="13"/>
        <v>376</v>
      </c>
      <c r="F899">
        <v>16450</v>
      </c>
      <c r="G899">
        <f>IFERROR(VLOOKUP(Table_socioeca8.sandag.org_abm2_spd[[#This Row],[hwycov_id]],[1]hwy_speed!$B$2:$G$1648,2,FALSE),0)</f>
        <v>58</v>
      </c>
      <c r="H899">
        <f>IFERROR(VLOOKUP(Table_socioeca8.sandag.org_abm2_spd[[#This Row],[hwycov_id]],[1]hwy_speed!$B$2:$G$1648,3,FALSE),0)</f>
        <v>46</v>
      </c>
      <c r="I899">
        <f>IFERROR(VLOOKUP(Table_socioeca8.sandag.org_abm2_spd[[#This Row],[hwycov_id]],[1]hwy_speed!$B$2:$G$1648,4,FALSE),0)</f>
        <v>46</v>
      </c>
      <c r="J899">
        <f>IFERROR(VLOOKUP(Table_socioeca8.sandag.org_abm2_spd[[#This Row],[hwycov_id]],[1]hwy_speed!$B$2:$G$1648,5,FALSE),0)</f>
        <v>46</v>
      </c>
      <c r="K899">
        <f>IFERROR(VLOOKUP(Table_socioeca8.sandag.org_abm2_spd[[#This Row],[hwycov_id]],[1]hwy_speed!$B$2:$G$1648,6,FALSE),0)</f>
        <v>58</v>
      </c>
    </row>
    <row r="900" spans="5:11" x14ac:dyDescent="0.25">
      <c r="E900">
        <f t="shared" ref="E900:E963" si="14">E899</f>
        <v>376</v>
      </c>
      <c r="F900">
        <v>16489</v>
      </c>
      <c r="G900">
        <f>IFERROR(VLOOKUP(Table_socioeca8.sandag.org_abm2_spd[[#This Row],[hwycov_id]],[1]hwy_speed!$B$2:$G$1648,2,FALSE),0)</f>
        <v>57</v>
      </c>
      <c r="H900">
        <f>IFERROR(VLOOKUP(Table_socioeca8.sandag.org_abm2_spd[[#This Row],[hwycov_id]],[1]hwy_speed!$B$2:$G$1648,3,FALSE),0)</f>
        <v>56</v>
      </c>
      <c r="I900">
        <f>IFERROR(VLOOKUP(Table_socioeca8.sandag.org_abm2_spd[[#This Row],[hwycov_id]],[1]hwy_speed!$B$2:$G$1648,4,FALSE),0)</f>
        <v>56</v>
      </c>
      <c r="J900">
        <f>IFERROR(VLOOKUP(Table_socioeca8.sandag.org_abm2_spd[[#This Row],[hwycov_id]],[1]hwy_speed!$B$2:$G$1648,5,FALSE),0)</f>
        <v>55</v>
      </c>
      <c r="K900">
        <f>IFERROR(VLOOKUP(Table_socioeca8.sandag.org_abm2_spd[[#This Row],[hwycov_id]],[1]hwy_speed!$B$2:$G$1648,6,FALSE),0)</f>
        <v>57</v>
      </c>
    </row>
    <row r="901" spans="5:11" x14ac:dyDescent="0.25">
      <c r="E901">
        <f t="shared" si="14"/>
        <v>376</v>
      </c>
      <c r="F901">
        <v>16490</v>
      </c>
      <c r="G901">
        <f>IFERROR(VLOOKUP(Table_socioeca8.sandag.org_abm2_spd[[#This Row],[hwycov_id]],[1]hwy_speed!$B$2:$G$1648,2,FALSE),0)</f>
        <v>58</v>
      </c>
      <c r="H901">
        <f>IFERROR(VLOOKUP(Table_socioeca8.sandag.org_abm2_spd[[#This Row],[hwycov_id]],[1]hwy_speed!$B$2:$G$1648,3,FALSE),0)</f>
        <v>57</v>
      </c>
      <c r="I901">
        <f>IFERROR(VLOOKUP(Table_socioeca8.sandag.org_abm2_spd[[#This Row],[hwycov_id]],[1]hwy_speed!$B$2:$G$1648,4,FALSE),0)</f>
        <v>57</v>
      </c>
      <c r="J901">
        <f>IFERROR(VLOOKUP(Table_socioeca8.sandag.org_abm2_spd[[#This Row],[hwycov_id]],[1]hwy_speed!$B$2:$G$1648,5,FALSE),0)</f>
        <v>58</v>
      </c>
      <c r="K901">
        <f>IFERROR(VLOOKUP(Table_socioeca8.sandag.org_abm2_spd[[#This Row],[hwycov_id]],[1]hwy_speed!$B$2:$G$1648,6,FALSE),0)</f>
        <v>58</v>
      </c>
    </row>
    <row r="902" spans="5:11" x14ac:dyDescent="0.25">
      <c r="E902">
        <f t="shared" si="14"/>
        <v>376</v>
      </c>
      <c r="F902">
        <v>16491</v>
      </c>
      <c r="G902">
        <f>IFERROR(VLOOKUP(Table_socioeca8.sandag.org_abm2_spd[[#This Row],[hwycov_id]],[1]hwy_speed!$B$2:$G$1648,2,FALSE),0)</f>
        <v>57</v>
      </c>
      <c r="H902">
        <f>IFERROR(VLOOKUP(Table_socioeca8.sandag.org_abm2_spd[[#This Row],[hwycov_id]],[1]hwy_speed!$B$2:$G$1648,3,FALSE),0)</f>
        <v>55</v>
      </c>
      <c r="I902">
        <f>IFERROR(VLOOKUP(Table_socioeca8.sandag.org_abm2_spd[[#This Row],[hwycov_id]],[1]hwy_speed!$B$2:$G$1648,4,FALSE),0)</f>
        <v>56</v>
      </c>
      <c r="J902">
        <f>IFERROR(VLOOKUP(Table_socioeca8.sandag.org_abm2_spd[[#This Row],[hwycov_id]],[1]hwy_speed!$B$2:$G$1648,5,FALSE),0)</f>
        <v>56</v>
      </c>
      <c r="K902">
        <f>IFERROR(VLOOKUP(Table_socioeca8.sandag.org_abm2_spd[[#This Row],[hwycov_id]],[1]hwy_speed!$B$2:$G$1648,6,FALSE),0)</f>
        <v>57</v>
      </c>
    </row>
    <row r="903" spans="5:11" x14ac:dyDescent="0.25">
      <c r="E903">
        <f t="shared" si="14"/>
        <v>376</v>
      </c>
      <c r="F903">
        <v>16495</v>
      </c>
      <c r="G903">
        <f>IFERROR(VLOOKUP(Table_socioeca8.sandag.org_abm2_spd[[#This Row],[hwycov_id]],[1]hwy_speed!$B$2:$G$1648,2,FALSE),0)</f>
        <v>34</v>
      </c>
      <c r="H903">
        <f>IFERROR(VLOOKUP(Table_socioeca8.sandag.org_abm2_spd[[#This Row],[hwycov_id]],[1]hwy_speed!$B$2:$G$1648,3,FALSE),0)</f>
        <v>15</v>
      </c>
      <c r="I903">
        <f>IFERROR(VLOOKUP(Table_socioeca8.sandag.org_abm2_spd[[#This Row],[hwycov_id]],[1]hwy_speed!$B$2:$G$1648,4,FALSE),0)</f>
        <v>17</v>
      </c>
      <c r="J903">
        <f>IFERROR(VLOOKUP(Table_socioeca8.sandag.org_abm2_spd[[#This Row],[hwycov_id]],[1]hwy_speed!$B$2:$G$1648,5,FALSE),0)</f>
        <v>21</v>
      </c>
      <c r="K903">
        <f>IFERROR(VLOOKUP(Table_socioeca8.sandag.org_abm2_spd[[#This Row],[hwycov_id]],[1]hwy_speed!$B$2:$G$1648,6,FALSE),0)</f>
        <v>41</v>
      </c>
    </row>
    <row r="904" spans="5:11" x14ac:dyDescent="0.25">
      <c r="E904">
        <f t="shared" si="14"/>
        <v>376</v>
      </c>
      <c r="F904">
        <v>16499</v>
      </c>
      <c r="G904">
        <f>IFERROR(VLOOKUP(Table_socioeca8.sandag.org_abm2_spd[[#This Row],[hwycov_id]],[1]hwy_speed!$B$2:$G$1648,2,FALSE),0)</f>
        <v>55</v>
      </c>
      <c r="H904">
        <f>IFERROR(VLOOKUP(Table_socioeca8.sandag.org_abm2_spd[[#This Row],[hwycov_id]],[1]hwy_speed!$B$2:$G$1648,3,FALSE),0)</f>
        <v>55</v>
      </c>
      <c r="I904">
        <f>IFERROR(VLOOKUP(Table_socioeca8.sandag.org_abm2_spd[[#This Row],[hwycov_id]],[1]hwy_speed!$B$2:$G$1648,4,FALSE),0)</f>
        <v>55</v>
      </c>
      <c r="J904">
        <f>IFERROR(VLOOKUP(Table_socioeca8.sandag.org_abm2_spd[[#This Row],[hwycov_id]],[1]hwy_speed!$B$2:$G$1648,5,FALSE),0)</f>
        <v>55</v>
      </c>
      <c r="K904">
        <f>IFERROR(VLOOKUP(Table_socioeca8.sandag.org_abm2_spd[[#This Row],[hwycov_id]],[1]hwy_speed!$B$2:$G$1648,6,FALSE),0)</f>
        <v>55</v>
      </c>
    </row>
    <row r="905" spans="5:11" x14ac:dyDescent="0.25">
      <c r="E905">
        <f t="shared" si="14"/>
        <v>376</v>
      </c>
      <c r="F905">
        <v>16523</v>
      </c>
      <c r="G905">
        <f>IFERROR(VLOOKUP(Table_socioeca8.sandag.org_abm2_spd[[#This Row],[hwycov_id]],[1]hwy_speed!$B$2:$G$1648,2,FALSE),0)</f>
        <v>58</v>
      </c>
      <c r="H905">
        <f>IFERROR(VLOOKUP(Table_socioeca8.sandag.org_abm2_spd[[#This Row],[hwycov_id]],[1]hwy_speed!$B$2:$G$1648,3,FALSE),0)</f>
        <v>56</v>
      </c>
      <c r="I905">
        <f>IFERROR(VLOOKUP(Table_socioeca8.sandag.org_abm2_spd[[#This Row],[hwycov_id]],[1]hwy_speed!$B$2:$G$1648,4,FALSE),0)</f>
        <v>57</v>
      </c>
      <c r="J905">
        <f>IFERROR(VLOOKUP(Table_socioeca8.sandag.org_abm2_spd[[#This Row],[hwycov_id]],[1]hwy_speed!$B$2:$G$1648,5,FALSE),0)</f>
        <v>55</v>
      </c>
      <c r="K905">
        <f>IFERROR(VLOOKUP(Table_socioeca8.sandag.org_abm2_spd[[#This Row],[hwycov_id]],[1]hwy_speed!$B$2:$G$1648,6,FALSE),0)</f>
        <v>58</v>
      </c>
    </row>
    <row r="906" spans="5:11" x14ac:dyDescent="0.25">
      <c r="E906">
        <f t="shared" si="14"/>
        <v>376</v>
      </c>
      <c r="F906">
        <v>16524</v>
      </c>
      <c r="G906">
        <f>IFERROR(VLOOKUP(Table_socioeca8.sandag.org_abm2_spd[[#This Row],[hwycov_id]],[1]hwy_speed!$B$2:$G$1648,2,FALSE),0)</f>
        <v>51</v>
      </c>
      <c r="H906">
        <f>IFERROR(VLOOKUP(Table_socioeca8.sandag.org_abm2_spd[[#This Row],[hwycov_id]],[1]hwy_speed!$B$2:$G$1648,3,FALSE),0)</f>
        <v>32</v>
      </c>
      <c r="I906">
        <f>IFERROR(VLOOKUP(Table_socioeca8.sandag.org_abm2_spd[[#This Row],[hwycov_id]],[1]hwy_speed!$B$2:$G$1648,4,FALSE),0)</f>
        <v>35</v>
      </c>
      <c r="J906">
        <f>IFERROR(VLOOKUP(Table_socioeca8.sandag.org_abm2_spd[[#This Row],[hwycov_id]],[1]hwy_speed!$B$2:$G$1648,5,FALSE),0)</f>
        <v>31</v>
      </c>
      <c r="K906">
        <f>IFERROR(VLOOKUP(Table_socioeca8.sandag.org_abm2_spd[[#This Row],[hwycov_id]],[1]hwy_speed!$B$2:$G$1648,6,FALSE),0)</f>
        <v>51</v>
      </c>
    </row>
    <row r="907" spans="5:11" x14ac:dyDescent="0.25">
      <c r="E907">
        <f t="shared" si="14"/>
        <v>376</v>
      </c>
      <c r="F907">
        <v>16533</v>
      </c>
      <c r="G907">
        <f>IFERROR(VLOOKUP(Table_socioeca8.sandag.org_abm2_spd[[#This Row],[hwycov_id]],[1]hwy_speed!$B$2:$G$1648,2,FALSE),0)</f>
        <v>61</v>
      </c>
      <c r="H907">
        <f>IFERROR(VLOOKUP(Table_socioeca8.sandag.org_abm2_spd[[#This Row],[hwycov_id]],[1]hwy_speed!$B$2:$G$1648,3,FALSE),0)</f>
        <v>49</v>
      </c>
      <c r="I907">
        <f>IFERROR(VLOOKUP(Table_socioeca8.sandag.org_abm2_spd[[#This Row],[hwycov_id]],[1]hwy_speed!$B$2:$G$1648,4,FALSE),0)</f>
        <v>60</v>
      </c>
      <c r="J907">
        <f>IFERROR(VLOOKUP(Table_socioeca8.sandag.org_abm2_spd[[#This Row],[hwycov_id]],[1]hwy_speed!$B$2:$G$1648,5,FALSE),0)</f>
        <v>61</v>
      </c>
      <c r="K907">
        <f>IFERROR(VLOOKUP(Table_socioeca8.sandag.org_abm2_spd[[#This Row],[hwycov_id]],[1]hwy_speed!$B$2:$G$1648,6,FALSE),0)</f>
        <v>61</v>
      </c>
    </row>
    <row r="908" spans="5:11" x14ac:dyDescent="0.25">
      <c r="E908">
        <f t="shared" si="14"/>
        <v>376</v>
      </c>
      <c r="F908">
        <v>16534</v>
      </c>
      <c r="G908">
        <f>IFERROR(VLOOKUP(Table_socioeca8.sandag.org_abm2_spd[[#This Row],[hwycov_id]],[1]hwy_speed!$B$2:$G$1648,2,FALSE),0)</f>
        <v>58</v>
      </c>
      <c r="H908">
        <f>IFERROR(VLOOKUP(Table_socioeca8.sandag.org_abm2_spd[[#This Row],[hwycov_id]],[1]hwy_speed!$B$2:$G$1648,3,FALSE),0)</f>
        <v>44</v>
      </c>
      <c r="I908">
        <f>IFERROR(VLOOKUP(Table_socioeca8.sandag.org_abm2_spd[[#This Row],[hwycov_id]],[1]hwy_speed!$B$2:$G$1648,4,FALSE),0)</f>
        <v>56</v>
      </c>
      <c r="J908">
        <f>IFERROR(VLOOKUP(Table_socioeca8.sandag.org_abm2_spd[[#This Row],[hwycov_id]],[1]hwy_speed!$B$2:$G$1648,5,FALSE),0)</f>
        <v>57</v>
      </c>
      <c r="K908">
        <f>IFERROR(VLOOKUP(Table_socioeca8.sandag.org_abm2_spd[[#This Row],[hwycov_id]],[1]hwy_speed!$B$2:$G$1648,6,FALSE),0)</f>
        <v>58</v>
      </c>
    </row>
    <row r="909" spans="5:11" x14ac:dyDescent="0.25">
      <c r="E909">
        <f t="shared" si="14"/>
        <v>376</v>
      </c>
      <c r="F909">
        <v>16564</v>
      </c>
      <c r="G909">
        <f>IFERROR(VLOOKUP(Table_socioeca8.sandag.org_abm2_spd[[#This Row],[hwycov_id]],[1]hwy_speed!$B$2:$G$1648,2,FALSE),0)</f>
        <v>58</v>
      </c>
      <c r="H909">
        <f>IFERROR(VLOOKUP(Table_socioeca8.sandag.org_abm2_spd[[#This Row],[hwycov_id]],[1]hwy_speed!$B$2:$G$1648,3,FALSE),0)</f>
        <v>53</v>
      </c>
      <c r="I909">
        <f>IFERROR(VLOOKUP(Table_socioeca8.sandag.org_abm2_spd[[#This Row],[hwycov_id]],[1]hwy_speed!$B$2:$G$1648,4,FALSE),0)</f>
        <v>55</v>
      </c>
      <c r="J909">
        <f>IFERROR(VLOOKUP(Table_socioeca8.sandag.org_abm2_spd[[#This Row],[hwycov_id]],[1]hwy_speed!$B$2:$G$1648,5,FALSE),0)</f>
        <v>57</v>
      </c>
      <c r="K909">
        <f>IFERROR(VLOOKUP(Table_socioeca8.sandag.org_abm2_spd[[#This Row],[hwycov_id]],[1]hwy_speed!$B$2:$G$1648,6,FALSE),0)</f>
        <v>58</v>
      </c>
    </row>
    <row r="910" spans="5:11" x14ac:dyDescent="0.25">
      <c r="E910">
        <f t="shared" si="14"/>
        <v>376</v>
      </c>
      <c r="F910">
        <v>16565</v>
      </c>
      <c r="G910">
        <f>IFERROR(VLOOKUP(Table_socioeca8.sandag.org_abm2_spd[[#This Row],[hwycov_id]],[1]hwy_speed!$B$2:$G$1648,2,FALSE),0)</f>
        <v>58</v>
      </c>
      <c r="H910">
        <f>IFERROR(VLOOKUP(Table_socioeca8.sandag.org_abm2_spd[[#This Row],[hwycov_id]],[1]hwy_speed!$B$2:$G$1648,3,FALSE),0)</f>
        <v>48</v>
      </c>
      <c r="I910">
        <f>IFERROR(VLOOKUP(Table_socioeca8.sandag.org_abm2_spd[[#This Row],[hwycov_id]],[1]hwy_speed!$B$2:$G$1648,4,FALSE),0)</f>
        <v>48</v>
      </c>
      <c r="J910">
        <f>IFERROR(VLOOKUP(Table_socioeca8.sandag.org_abm2_spd[[#This Row],[hwycov_id]],[1]hwy_speed!$B$2:$G$1648,5,FALSE),0)</f>
        <v>51</v>
      </c>
      <c r="K910">
        <f>IFERROR(VLOOKUP(Table_socioeca8.sandag.org_abm2_spd[[#This Row],[hwycov_id]],[1]hwy_speed!$B$2:$G$1648,6,FALSE),0)</f>
        <v>58</v>
      </c>
    </row>
    <row r="911" spans="5:11" x14ac:dyDescent="0.25">
      <c r="E911">
        <f t="shared" si="14"/>
        <v>376</v>
      </c>
      <c r="F911">
        <v>16566</v>
      </c>
      <c r="G911">
        <f>IFERROR(VLOOKUP(Table_socioeca8.sandag.org_abm2_spd[[#This Row],[hwycov_id]],[1]hwy_speed!$B$2:$G$1648,2,FALSE),0)</f>
        <v>58</v>
      </c>
      <c r="H911">
        <f>IFERROR(VLOOKUP(Table_socioeca8.sandag.org_abm2_spd[[#This Row],[hwycov_id]],[1]hwy_speed!$B$2:$G$1648,3,FALSE),0)</f>
        <v>55</v>
      </c>
      <c r="I911">
        <f>IFERROR(VLOOKUP(Table_socioeca8.sandag.org_abm2_spd[[#This Row],[hwycov_id]],[1]hwy_speed!$B$2:$G$1648,4,FALSE),0)</f>
        <v>57</v>
      </c>
      <c r="J911">
        <f>IFERROR(VLOOKUP(Table_socioeca8.sandag.org_abm2_spd[[#This Row],[hwycov_id]],[1]hwy_speed!$B$2:$G$1648,5,FALSE),0)</f>
        <v>56</v>
      </c>
      <c r="K911">
        <f>IFERROR(VLOOKUP(Table_socioeca8.sandag.org_abm2_spd[[#This Row],[hwycov_id]],[1]hwy_speed!$B$2:$G$1648,6,FALSE),0)</f>
        <v>58</v>
      </c>
    </row>
    <row r="912" spans="5:11" x14ac:dyDescent="0.25">
      <c r="E912">
        <f t="shared" si="14"/>
        <v>376</v>
      </c>
      <c r="F912">
        <v>16567</v>
      </c>
      <c r="G912">
        <f>IFERROR(VLOOKUP(Table_socioeca8.sandag.org_abm2_spd[[#This Row],[hwycov_id]],[1]hwy_speed!$B$2:$G$1648,2,FALSE),0)</f>
        <v>58</v>
      </c>
      <c r="H912">
        <f>IFERROR(VLOOKUP(Table_socioeca8.sandag.org_abm2_spd[[#This Row],[hwycov_id]],[1]hwy_speed!$B$2:$G$1648,3,FALSE),0)</f>
        <v>48</v>
      </c>
      <c r="I912">
        <f>IFERROR(VLOOKUP(Table_socioeca8.sandag.org_abm2_spd[[#This Row],[hwycov_id]],[1]hwy_speed!$B$2:$G$1648,4,FALSE),0)</f>
        <v>50</v>
      </c>
      <c r="J912">
        <f>IFERROR(VLOOKUP(Table_socioeca8.sandag.org_abm2_spd[[#This Row],[hwycov_id]],[1]hwy_speed!$B$2:$G$1648,5,FALSE),0)</f>
        <v>53</v>
      </c>
      <c r="K912">
        <f>IFERROR(VLOOKUP(Table_socioeca8.sandag.org_abm2_spd[[#This Row],[hwycov_id]],[1]hwy_speed!$B$2:$G$1648,6,FALSE),0)</f>
        <v>58</v>
      </c>
    </row>
    <row r="913" spans="5:11" x14ac:dyDescent="0.25">
      <c r="E913">
        <f t="shared" si="14"/>
        <v>376</v>
      </c>
      <c r="F913">
        <v>16570</v>
      </c>
      <c r="G913">
        <f>IFERROR(VLOOKUP(Table_socioeca8.sandag.org_abm2_spd[[#This Row],[hwycov_id]],[1]hwy_speed!$B$2:$G$1648,2,FALSE),0)</f>
        <v>58</v>
      </c>
      <c r="H913">
        <f>IFERROR(VLOOKUP(Table_socioeca8.sandag.org_abm2_spd[[#This Row],[hwycov_id]],[1]hwy_speed!$B$2:$G$1648,3,FALSE),0)</f>
        <v>53</v>
      </c>
      <c r="I913">
        <f>IFERROR(VLOOKUP(Table_socioeca8.sandag.org_abm2_spd[[#This Row],[hwycov_id]],[1]hwy_speed!$B$2:$G$1648,4,FALSE),0)</f>
        <v>55</v>
      </c>
      <c r="J913">
        <f>IFERROR(VLOOKUP(Table_socioeca8.sandag.org_abm2_spd[[#This Row],[hwycov_id]],[1]hwy_speed!$B$2:$G$1648,5,FALSE),0)</f>
        <v>47</v>
      </c>
      <c r="K913">
        <f>IFERROR(VLOOKUP(Table_socioeca8.sandag.org_abm2_spd[[#This Row],[hwycov_id]],[1]hwy_speed!$B$2:$G$1648,6,FALSE),0)</f>
        <v>58</v>
      </c>
    </row>
    <row r="914" spans="5:11" x14ac:dyDescent="0.25">
      <c r="E914">
        <f t="shared" si="14"/>
        <v>376</v>
      </c>
      <c r="F914">
        <v>16578</v>
      </c>
      <c r="G914">
        <f>IFERROR(VLOOKUP(Table_socioeca8.sandag.org_abm2_spd[[#This Row],[hwycov_id]],[1]hwy_speed!$B$2:$G$1648,2,FALSE),0)</f>
        <v>58</v>
      </c>
      <c r="H914">
        <f>IFERROR(VLOOKUP(Table_socioeca8.sandag.org_abm2_spd[[#This Row],[hwycov_id]],[1]hwy_speed!$B$2:$G$1648,3,FALSE),0)</f>
        <v>49</v>
      </c>
      <c r="I914">
        <f>IFERROR(VLOOKUP(Table_socioeca8.sandag.org_abm2_spd[[#This Row],[hwycov_id]],[1]hwy_speed!$B$2:$G$1648,4,FALSE),0)</f>
        <v>55</v>
      </c>
      <c r="J914">
        <f>IFERROR(VLOOKUP(Table_socioeca8.sandag.org_abm2_spd[[#This Row],[hwycov_id]],[1]hwy_speed!$B$2:$G$1648,5,FALSE),0)</f>
        <v>46</v>
      </c>
      <c r="K914">
        <f>IFERROR(VLOOKUP(Table_socioeca8.sandag.org_abm2_spd[[#This Row],[hwycov_id]],[1]hwy_speed!$B$2:$G$1648,6,FALSE),0)</f>
        <v>58</v>
      </c>
    </row>
    <row r="915" spans="5:11" x14ac:dyDescent="0.25">
      <c r="E915">
        <f t="shared" si="14"/>
        <v>376</v>
      </c>
      <c r="F915">
        <v>16580</v>
      </c>
      <c r="G915">
        <f>IFERROR(VLOOKUP(Table_socioeca8.sandag.org_abm2_spd[[#This Row],[hwycov_id]],[1]hwy_speed!$B$2:$G$1648,2,FALSE),0)</f>
        <v>62</v>
      </c>
      <c r="H915">
        <f>IFERROR(VLOOKUP(Table_socioeca8.sandag.org_abm2_spd[[#This Row],[hwycov_id]],[1]hwy_speed!$B$2:$G$1648,3,FALSE),0)</f>
        <v>39</v>
      </c>
      <c r="I915">
        <f>IFERROR(VLOOKUP(Table_socioeca8.sandag.org_abm2_spd[[#This Row],[hwycov_id]],[1]hwy_speed!$B$2:$G$1648,4,FALSE),0)</f>
        <v>55</v>
      </c>
      <c r="J915">
        <f>IFERROR(VLOOKUP(Table_socioeca8.sandag.org_abm2_spd[[#This Row],[hwycov_id]],[1]hwy_speed!$B$2:$G$1648,5,FALSE),0)</f>
        <v>53</v>
      </c>
      <c r="K915">
        <f>IFERROR(VLOOKUP(Table_socioeca8.sandag.org_abm2_spd[[#This Row],[hwycov_id]],[1]hwy_speed!$B$2:$G$1648,6,FALSE),0)</f>
        <v>62</v>
      </c>
    </row>
    <row r="916" spans="5:11" x14ac:dyDescent="0.25">
      <c r="E916">
        <f t="shared" si="14"/>
        <v>376</v>
      </c>
      <c r="F916">
        <v>16584</v>
      </c>
      <c r="G916">
        <f>IFERROR(VLOOKUP(Table_socioeca8.sandag.org_abm2_spd[[#This Row],[hwycov_id]],[1]hwy_speed!$B$2:$G$1648,2,FALSE),0)</f>
        <v>62</v>
      </c>
      <c r="H916">
        <f>IFERROR(VLOOKUP(Table_socioeca8.sandag.org_abm2_spd[[#This Row],[hwycov_id]],[1]hwy_speed!$B$2:$G$1648,3,FALSE),0)</f>
        <v>42</v>
      </c>
      <c r="I916">
        <f>IFERROR(VLOOKUP(Table_socioeca8.sandag.org_abm2_spd[[#This Row],[hwycov_id]],[1]hwy_speed!$B$2:$G$1648,4,FALSE),0)</f>
        <v>58</v>
      </c>
      <c r="J916">
        <f>IFERROR(VLOOKUP(Table_socioeca8.sandag.org_abm2_spd[[#This Row],[hwycov_id]],[1]hwy_speed!$B$2:$G$1648,5,FALSE),0)</f>
        <v>56</v>
      </c>
      <c r="K916">
        <f>IFERROR(VLOOKUP(Table_socioeca8.sandag.org_abm2_spd[[#This Row],[hwycov_id]],[1]hwy_speed!$B$2:$G$1648,6,FALSE),0)</f>
        <v>62</v>
      </c>
    </row>
    <row r="917" spans="5:11" x14ac:dyDescent="0.25">
      <c r="E917">
        <f t="shared" si="14"/>
        <v>376</v>
      </c>
      <c r="F917">
        <v>16759</v>
      </c>
      <c r="G917">
        <f>IFERROR(VLOOKUP(Table_socioeca8.sandag.org_abm2_spd[[#This Row],[hwycov_id]],[1]hwy_speed!$B$2:$G$1648,2,FALSE),0)</f>
        <v>57</v>
      </c>
      <c r="H917">
        <f>IFERROR(VLOOKUP(Table_socioeca8.sandag.org_abm2_spd[[#This Row],[hwycov_id]],[1]hwy_speed!$B$2:$G$1648,3,FALSE),0)</f>
        <v>56</v>
      </c>
      <c r="I917">
        <f>IFERROR(VLOOKUP(Table_socioeca8.sandag.org_abm2_spd[[#This Row],[hwycov_id]],[1]hwy_speed!$B$2:$G$1648,4,FALSE),0)</f>
        <v>56</v>
      </c>
      <c r="J917">
        <f>IFERROR(VLOOKUP(Table_socioeca8.sandag.org_abm2_spd[[#This Row],[hwycov_id]],[1]hwy_speed!$B$2:$G$1648,5,FALSE),0)</f>
        <v>52</v>
      </c>
      <c r="K917">
        <f>IFERROR(VLOOKUP(Table_socioeca8.sandag.org_abm2_spd[[#This Row],[hwycov_id]],[1]hwy_speed!$B$2:$G$1648,6,FALSE),0)</f>
        <v>57</v>
      </c>
    </row>
    <row r="918" spans="5:11" x14ac:dyDescent="0.25">
      <c r="E918">
        <f t="shared" si="14"/>
        <v>376</v>
      </c>
      <c r="F918">
        <v>16760</v>
      </c>
      <c r="G918">
        <f>IFERROR(VLOOKUP(Table_socioeca8.sandag.org_abm2_spd[[#This Row],[hwycov_id]],[1]hwy_speed!$B$2:$G$1648,2,FALSE),0)</f>
        <v>52</v>
      </c>
      <c r="H918">
        <f>IFERROR(VLOOKUP(Table_socioeca8.sandag.org_abm2_spd[[#This Row],[hwycov_id]],[1]hwy_speed!$B$2:$G$1648,3,FALSE),0)</f>
        <v>42</v>
      </c>
      <c r="I918">
        <f>IFERROR(VLOOKUP(Table_socioeca8.sandag.org_abm2_spd[[#This Row],[hwycov_id]],[1]hwy_speed!$B$2:$G$1648,4,FALSE),0)</f>
        <v>51</v>
      </c>
      <c r="J918">
        <f>IFERROR(VLOOKUP(Table_socioeca8.sandag.org_abm2_spd[[#This Row],[hwycov_id]],[1]hwy_speed!$B$2:$G$1648,5,FALSE),0)</f>
        <v>49</v>
      </c>
      <c r="K918">
        <f>IFERROR(VLOOKUP(Table_socioeca8.sandag.org_abm2_spd[[#This Row],[hwycov_id]],[1]hwy_speed!$B$2:$G$1648,6,FALSE),0)</f>
        <v>52</v>
      </c>
    </row>
    <row r="919" spans="5:11" x14ac:dyDescent="0.25">
      <c r="E919">
        <f t="shared" si="14"/>
        <v>376</v>
      </c>
      <c r="F919">
        <v>16761</v>
      </c>
      <c r="G919">
        <f>IFERROR(VLOOKUP(Table_socioeca8.sandag.org_abm2_spd[[#This Row],[hwycov_id]],[1]hwy_speed!$B$2:$G$1648,2,FALSE),0)</f>
        <v>57</v>
      </c>
      <c r="H919">
        <f>IFERROR(VLOOKUP(Table_socioeca8.sandag.org_abm2_spd[[#This Row],[hwycov_id]],[1]hwy_speed!$B$2:$G$1648,3,FALSE),0)</f>
        <v>56</v>
      </c>
      <c r="I919">
        <f>IFERROR(VLOOKUP(Table_socioeca8.sandag.org_abm2_spd[[#This Row],[hwycov_id]],[1]hwy_speed!$B$2:$G$1648,4,FALSE),0)</f>
        <v>56</v>
      </c>
      <c r="J919">
        <f>IFERROR(VLOOKUP(Table_socioeca8.sandag.org_abm2_spd[[#This Row],[hwycov_id]],[1]hwy_speed!$B$2:$G$1648,5,FALSE),0)</f>
        <v>55</v>
      </c>
      <c r="K919">
        <f>IFERROR(VLOOKUP(Table_socioeca8.sandag.org_abm2_spd[[#This Row],[hwycov_id]],[1]hwy_speed!$B$2:$G$1648,6,FALSE),0)</f>
        <v>57</v>
      </c>
    </row>
    <row r="920" spans="5:11" x14ac:dyDescent="0.25">
      <c r="E920">
        <f t="shared" si="14"/>
        <v>376</v>
      </c>
      <c r="F920">
        <v>17300</v>
      </c>
      <c r="G920">
        <f>IFERROR(VLOOKUP(Table_socioeca8.sandag.org_abm2_spd[[#This Row],[hwycov_id]],[1]hwy_speed!$B$2:$G$1648,2,FALSE),0)</f>
        <v>58</v>
      </c>
      <c r="H920">
        <f>IFERROR(VLOOKUP(Table_socioeca8.sandag.org_abm2_spd[[#This Row],[hwycov_id]],[1]hwy_speed!$B$2:$G$1648,3,FALSE),0)</f>
        <v>34</v>
      </c>
      <c r="I920">
        <f>IFERROR(VLOOKUP(Table_socioeca8.sandag.org_abm2_spd[[#This Row],[hwycov_id]],[1]hwy_speed!$B$2:$G$1648,4,FALSE),0)</f>
        <v>55</v>
      </c>
      <c r="J920">
        <f>IFERROR(VLOOKUP(Table_socioeca8.sandag.org_abm2_spd[[#This Row],[hwycov_id]],[1]hwy_speed!$B$2:$G$1648,5,FALSE),0)</f>
        <v>56</v>
      </c>
      <c r="K920">
        <f>IFERROR(VLOOKUP(Table_socioeca8.sandag.org_abm2_spd[[#This Row],[hwycov_id]],[1]hwy_speed!$B$2:$G$1648,6,FALSE),0)</f>
        <v>58</v>
      </c>
    </row>
    <row r="921" spans="5:11" x14ac:dyDescent="0.25">
      <c r="E921">
        <f t="shared" si="14"/>
        <v>376</v>
      </c>
      <c r="F921">
        <v>18949</v>
      </c>
      <c r="G921">
        <f>IFERROR(VLOOKUP(Table_socioeca8.sandag.org_abm2_spd[[#This Row],[hwycov_id]],[1]hwy_speed!$B$2:$G$1648,2,FALSE),0)</f>
        <v>57</v>
      </c>
      <c r="H921">
        <f>IFERROR(VLOOKUP(Table_socioeca8.sandag.org_abm2_spd[[#This Row],[hwycov_id]],[1]hwy_speed!$B$2:$G$1648,3,FALSE),0)</f>
        <v>56</v>
      </c>
      <c r="I921">
        <f>IFERROR(VLOOKUP(Table_socioeca8.sandag.org_abm2_spd[[#This Row],[hwycov_id]],[1]hwy_speed!$B$2:$G$1648,4,FALSE),0)</f>
        <v>56</v>
      </c>
      <c r="J921">
        <f>IFERROR(VLOOKUP(Table_socioeca8.sandag.org_abm2_spd[[#This Row],[hwycov_id]],[1]hwy_speed!$B$2:$G$1648,5,FALSE),0)</f>
        <v>40</v>
      </c>
      <c r="K921">
        <f>IFERROR(VLOOKUP(Table_socioeca8.sandag.org_abm2_spd[[#This Row],[hwycov_id]],[1]hwy_speed!$B$2:$G$1648,6,FALSE),0)</f>
        <v>57</v>
      </c>
    </row>
    <row r="922" spans="5:11" x14ac:dyDescent="0.25">
      <c r="E922">
        <f t="shared" si="14"/>
        <v>376</v>
      </c>
      <c r="F922">
        <v>19152</v>
      </c>
      <c r="G922">
        <f>IFERROR(VLOOKUP(Table_socioeca8.sandag.org_abm2_spd[[#This Row],[hwycov_id]],[1]hwy_speed!$B$2:$G$1648,2,FALSE),0)</f>
        <v>57</v>
      </c>
      <c r="H922">
        <f>IFERROR(VLOOKUP(Table_socioeca8.sandag.org_abm2_spd[[#This Row],[hwycov_id]],[1]hwy_speed!$B$2:$G$1648,3,FALSE),0)</f>
        <v>45</v>
      </c>
      <c r="I922">
        <f>IFERROR(VLOOKUP(Table_socioeca8.sandag.org_abm2_spd[[#This Row],[hwycov_id]],[1]hwy_speed!$B$2:$G$1648,4,FALSE),0)</f>
        <v>49</v>
      </c>
      <c r="J922">
        <f>IFERROR(VLOOKUP(Table_socioeca8.sandag.org_abm2_spd[[#This Row],[hwycov_id]],[1]hwy_speed!$B$2:$G$1648,5,FALSE),0)</f>
        <v>46</v>
      </c>
      <c r="K922">
        <f>IFERROR(VLOOKUP(Table_socioeca8.sandag.org_abm2_spd[[#This Row],[hwycov_id]],[1]hwy_speed!$B$2:$G$1648,6,FALSE),0)</f>
        <v>57</v>
      </c>
    </row>
    <row r="923" spans="5:11" x14ac:dyDescent="0.25">
      <c r="E923">
        <f t="shared" si="14"/>
        <v>376</v>
      </c>
      <c r="F923">
        <v>19455</v>
      </c>
      <c r="G923">
        <f>IFERROR(VLOOKUP(Table_socioeca8.sandag.org_abm2_spd[[#This Row],[hwycov_id]],[1]hwy_speed!$B$2:$G$1648,2,FALSE),0)</f>
        <v>57</v>
      </c>
      <c r="H923">
        <f>IFERROR(VLOOKUP(Table_socioeca8.sandag.org_abm2_spd[[#This Row],[hwycov_id]],[1]hwy_speed!$B$2:$G$1648,3,FALSE),0)</f>
        <v>57</v>
      </c>
      <c r="I923">
        <f>IFERROR(VLOOKUP(Table_socioeca8.sandag.org_abm2_spd[[#This Row],[hwycov_id]],[1]hwy_speed!$B$2:$G$1648,4,FALSE),0)</f>
        <v>57</v>
      </c>
      <c r="J923">
        <f>IFERROR(VLOOKUP(Table_socioeca8.sandag.org_abm2_spd[[#This Row],[hwycov_id]],[1]hwy_speed!$B$2:$G$1648,5,FALSE),0)</f>
        <v>57</v>
      </c>
      <c r="K923">
        <f>IFERROR(VLOOKUP(Table_socioeca8.sandag.org_abm2_spd[[#This Row],[hwycov_id]],[1]hwy_speed!$B$2:$G$1648,6,FALSE),0)</f>
        <v>57</v>
      </c>
    </row>
    <row r="924" spans="5:11" x14ac:dyDescent="0.25">
      <c r="E924">
        <f t="shared" si="14"/>
        <v>376</v>
      </c>
      <c r="F924">
        <v>19481</v>
      </c>
      <c r="G924">
        <f>IFERROR(VLOOKUP(Table_socioeca8.sandag.org_abm2_spd[[#This Row],[hwycov_id]],[1]hwy_speed!$B$2:$G$1648,2,FALSE),0)</f>
        <v>58</v>
      </c>
      <c r="H924">
        <f>IFERROR(VLOOKUP(Table_socioeca8.sandag.org_abm2_spd[[#This Row],[hwycov_id]],[1]hwy_speed!$B$2:$G$1648,3,FALSE),0)</f>
        <v>57</v>
      </c>
      <c r="I924">
        <f>IFERROR(VLOOKUP(Table_socioeca8.sandag.org_abm2_spd[[#This Row],[hwycov_id]],[1]hwy_speed!$B$2:$G$1648,4,FALSE),0)</f>
        <v>57</v>
      </c>
      <c r="J924">
        <f>IFERROR(VLOOKUP(Table_socioeca8.sandag.org_abm2_spd[[#This Row],[hwycov_id]],[1]hwy_speed!$B$2:$G$1648,5,FALSE),0)</f>
        <v>43</v>
      </c>
      <c r="K924">
        <f>IFERROR(VLOOKUP(Table_socioeca8.sandag.org_abm2_spd[[#This Row],[hwycov_id]],[1]hwy_speed!$B$2:$G$1648,6,FALSE),0)</f>
        <v>58</v>
      </c>
    </row>
    <row r="925" spans="5:11" x14ac:dyDescent="0.25">
      <c r="E925">
        <f t="shared" si="14"/>
        <v>376</v>
      </c>
      <c r="F925">
        <v>19564</v>
      </c>
      <c r="G925">
        <f>IFERROR(VLOOKUP(Table_socioeca8.sandag.org_abm2_spd[[#This Row],[hwycov_id]],[1]hwy_speed!$B$2:$G$1648,2,FALSE),0)</f>
        <v>57</v>
      </c>
      <c r="H925">
        <f>IFERROR(VLOOKUP(Table_socioeca8.sandag.org_abm2_spd[[#This Row],[hwycov_id]],[1]hwy_speed!$B$2:$G$1648,3,FALSE),0)</f>
        <v>57</v>
      </c>
      <c r="I925">
        <f>IFERROR(VLOOKUP(Table_socioeca8.sandag.org_abm2_spd[[#This Row],[hwycov_id]],[1]hwy_speed!$B$2:$G$1648,4,FALSE),0)</f>
        <v>57</v>
      </c>
      <c r="J925">
        <f>IFERROR(VLOOKUP(Table_socioeca8.sandag.org_abm2_spd[[#This Row],[hwycov_id]],[1]hwy_speed!$B$2:$G$1648,5,FALSE),0)</f>
        <v>57</v>
      </c>
      <c r="K925">
        <f>IFERROR(VLOOKUP(Table_socioeca8.sandag.org_abm2_spd[[#This Row],[hwycov_id]],[1]hwy_speed!$B$2:$G$1648,6,FALSE),0)</f>
        <v>57</v>
      </c>
    </row>
    <row r="926" spans="5:11" x14ac:dyDescent="0.25">
      <c r="E926">
        <f t="shared" si="14"/>
        <v>376</v>
      </c>
      <c r="F926">
        <v>19571</v>
      </c>
      <c r="G926">
        <f>IFERROR(VLOOKUP(Table_socioeca8.sandag.org_abm2_spd[[#This Row],[hwycov_id]],[1]hwy_speed!$B$2:$G$1648,2,FALSE),0)</f>
        <v>58</v>
      </c>
      <c r="H926">
        <f>IFERROR(VLOOKUP(Table_socioeca8.sandag.org_abm2_spd[[#This Row],[hwycov_id]],[1]hwy_speed!$B$2:$G$1648,3,FALSE),0)</f>
        <v>43</v>
      </c>
      <c r="I926">
        <f>IFERROR(VLOOKUP(Table_socioeca8.sandag.org_abm2_spd[[#This Row],[hwycov_id]],[1]hwy_speed!$B$2:$G$1648,4,FALSE),0)</f>
        <v>50</v>
      </c>
      <c r="J926">
        <f>IFERROR(VLOOKUP(Table_socioeca8.sandag.org_abm2_spd[[#This Row],[hwycov_id]],[1]hwy_speed!$B$2:$G$1648,5,FALSE),0)</f>
        <v>50</v>
      </c>
      <c r="K926">
        <f>IFERROR(VLOOKUP(Table_socioeca8.sandag.org_abm2_spd[[#This Row],[hwycov_id]],[1]hwy_speed!$B$2:$G$1648,6,FALSE),0)</f>
        <v>58</v>
      </c>
    </row>
    <row r="927" spans="5:11" x14ac:dyDescent="0.25">
      <c r="E927">
        <f t="shared" si="14"/>
        <v>376</v>
      </c>
      <c r="F927">
        <v>19605</v>
      </c>
      <c r="G927">
        <f>IFERROR(VLOOKUP(Table_socioeca8.sandag.org_abm2_spd[[#This Row],[hwycov_id]],[1]hwy_speed!$B$2:$G$1648,2,FALSE),0)</f>
        <v>58</v>
      </c>
      <c r="H927">
        <f>IFERROR(VLOOKUP(Table_socioeca8.sandag.org_abm2_spd[[#This Row],[hwycov_id]],[1]hwy_speed!$B$2:$G$1648,3,FALSE),0)</f>
        <v>39</v>
      </c>
      <c r="I927">
        <f>IFERROR(VLOOKUP(Table_socioeca8.sandag.org_abm2_spd[[#This Row],[hwycov_id]],[1]hwy_speed!$B$2:$G$1648,4,FALSE),0)</f>
        <v>42</v>
      </c>
      <c r="J927">
        <f>IFERROR(VLOOKUP(Table_socioeca8.sandag.org_abm2_spd[[#This Row],[hwycov_id]],[1]hwy_speed!$B$2:$G$1648,5,FALSE),0)</f>
        <v>38</v>
      </c>
      <c r="K927">
        <f>IFERROR(VLOOKUP(Table_socioeca8.sandag.org_abm2_spd[[#This Row],[hwycov_id]],[1]hwy_speed!$B$2:$G$1648,6,FALSE),0)</f>
        <v>58</v>
      </c>
    </row>
    <row r="928" spans="5:11" x14ac:dyDescent="0.25">
      <c r="E928">
        <f t="shared" si="14"/>
        <v>376</v>
      </c>
      <c r="F928">
        <v>19671</v>
      </c>
      <c r="G928">
        <f>IFERROR(VLOOKUP(Table_socioeca8.sandag.org_abm2_spd[[#This Row],[hwycov_id]],[1]hwy_speed!$B$2:$G$1648,2,FALSE),0)</f>
        <v>56</v>
      </c>
      <c r="H928">
        <f>IFERROR(VLOOKUP(Table_socioeca8.sandag.org_abm2_spd[[#This Row],[hwycov_id]],[1]hwy_speed!$B$2:$G$1648,3,FALSE),0)</f>
        <v>55</v>
      </c>
      <c r="I928">
        <f>IFERROR(VLOOKUP(Table_socioeca8.sandag.org_abm2_spd[[#This Row],[hwycov_id]],[1]hwy_speed!$B$2:$G$1648,4,FALSE),0)</f>
        <v>55</v>
      </c>
      <c r="J928">
        <f>IFERROR(VLOOKUP(Table_socioeca8.sandag.org_abm2_spd[[#This Row],[hwycov_id]],[1]hwy_speed!$B$2:$G$1648,5,FALSE),0)</f>
        <v>54</v>
      </c>
      <c r="K928">
        <f>IFERROR(VLOOKUP(Table_socioeca8.sandag.org_abm2_spd[[#This Row],[hwycov_id]],[1]hwy_speed!$B$2:$G$1648,6,FALSE),0)</f>
        <v>56</v>
      </c>
    </row>
    <row r="929" spans="5:11" x14ac:dyDescent="0.25">
      <c r="E929">
        <f t="shared" si="14"/>
        <v>376</v>
      </c>
      <c r="F929">
        <v>20457</v>
      </c>
      <c r="G929">
        <f>IFERROR(VLOOKUP(Table_socioeca8.sandag.org_abm2_spd[[#This Row],[hwycov_id]],[1]hwy_speed!$B$2:$G$1648,2,FALSE),0)</f>
        <v>57</v>
      </c>
      <c r="H929">
        <f>IFERROR(VLOOKUP(Table_socioeca8.sandag.org_abm2_spd[[#This Row],[hwycov_id]],[1]hwy_speed!$B$2:$G$1648,3,FALSE),0)</f>
        <v>34</v>
      </c>
      <c r="I929">
        <f>IFERROR(VLOOKUP(Table_socioeca8.sandag.org_abm2_spd[[#This Row],[hwycov_id]],[1]hwy_speed!$B$2:$G$1648,4,FALSE),0)</f>
        <v>54</v>
      </c>
      <c r="J929">
        <f>IFERROR(VLOOKUP(Table_socioeca8.sandag.org_abm2_spd[[#This Row],[hwycov_id]],[1]hwy_speed!$B$2:$G$1648,5,FALSE),0)</f>
        <v>51</v>
      </c>
      <c r="K929">
        <f>IFERROR(VLOOKUP(Table_socioeca8.sandag.org_abm2_spd[[#This Row],[hwycov_id]],[1]hwy_speed!$B$2:$G$1648,6,FALSE),0)</f>
        <v>57</v>
      </c>
    </row>
    <row r="930" spans="5:11" x14ac:dyDescent="0.25">
      <c r="E930">
        <f t="shared" si="14"/>
        <v>376</v>
      </c>
      <c r="F930">
        <v>20458</v>
      </c>
      <c r="G930">
        <f>IFERROR(VLOOKUP(Table_socioeca8.sandag.org_abm2_spd[[#This Row],[hwycov_id]],[1]hwy_speed!$B$2:$G$1648,2,FALSE),0)</f>
        <v>57</v>
      </c>
      <c r="H930">
        <f>IFERROR(VLOOKUP(Table_socioeca8.sandag.org_abm2_spd[[#This Row],[hwycov_id]],[1]hwy_speed!$B$2:$G$1648,3,FALSE),0)</f>
        <v>45</v>
      </c>
      <c r="I930">
        <f>IFERROR(VLOOKUP(Table_socioeca8.sandag.org_abm2_spd[[#This Row],[hwycov_id]],[1]hwy_speed!$B$2:$G$1648,4,FALSE),0)</f>
        <v>56</v>
      </c>
      <c r="J930">
        <f>IFERROR(VLOOKUP(Table_socioeca8.sandag.org_abm2_spd[[#This Row],[hwycov_id]],[1]hwy_speed!$B$2:$G$1648,5,FALSE),0)</f>
        <v>54</v>
      </c>
      <c r="K930">
        <f>IFERROR(VLOOKUP(Table_socioeca8.sandag.org_abm2_spd[[#This Row],[hwycov_id]],[1]hwy_speed!$B$2:$G$1648,6,FALSE),0)</f>
        <v>57</v>
      </c>
    </row>
    <row r="931" spans="5:11" x14ac:dyDescent="0.25">
      <c r="E931">
        <f t="shared" si="14"/>
        <v>376</v>
      </c>
      <c r="F931">
        <v>20463</v>
      </c>
      <c r="G931">
        <f>IFERROR(VLOOKUP(Table_socioeca8.sandag.org_abm2_spd[[#This Row],[hwycov_id]],[1]hwy_speed!$B$2:$G$1648,2,FALSE),0)</f>
        <v>58</v>
      </c>
      <c r="H931">
        <f>IFERROR(VLOOKUP(Table_socioeca8.sandag.org_abm2_spd[[#This Row],[hwycov_id]],[1]hwy_speed!$B$2:$G$1648,3,FALSE),0)</f>
        <v>56</v>
      </c>
      <c r="I931">
        <f>IFERROR(VLOOKUP(Table_socioeca8.sandag.org_abm2_spd[[#This Row],[hwycov_id]],[1]hwy_speed!$B$2:$G$1648,4,FALSE),0)</f>
        <v>57</v>
      </c>
      <c r="J931">
        <f>IFERROR(VLOOKUP(Table_socioeca8.sandag.org_abm2_spd[[#This Row],[hwycov_id]],[1]hwy_speed!$B$2:$G$1648,5,FALSE),0)</f>
        <v>54</v>
      </c>
      <c r="K931">
        <f>IFERROR(VLOOKUP(Table_socioeca8.sandag.org_abm2_spd[[#This Row],[hwycov_id]],[1]hwy_speed!$B$2:$G$1648,6,FALSE),0)</f>
        <v>58</v>
      </c>
    </row>
    <row r="932" spans="5:11" x14ac:dyDescent="0.25">
      <c r="E932">
        <f t="shared" si="14"/>
        <v>376</v>
      </c>
      <c r="F932">
        <v>20464</v>
      </c>
      <c r="G932">
        <f>IFERROR(VLOOKUP(Table_socioeca8.sandag.org_abm2_spd[[#This Row],[hwycov_id]],[1]hwy_speed!$B$2:$G$1648,2,FALSE),0)</f>
        <v>57</v>
      </c>
      <c r="H932">
        <f>IFERROR(VLOOKUP(Table_socioeca8.sandag.org_abm2_spd[[#This Row],[hwycov_id]],[1]hwy_speed!$B$2:$G$1648,3,FALSE),0)</f>
        <v>56</v>
      </c>
      <c r="I932">
        <f>IFERROR(VLOOKUP(Table_socioeca8.sandag.org_abm2_spd[[#This Row],[hwycov_id]],[1]hwy_speed!$B$2:$G$1648,4,FALSE),0)</f>
        <v>57</v>
      </c>
      <c r="J932">
        <f>IFERROR(VLOOKUP(Table_socioeca8.sandag.org_abm2_spd[[#This Row],[hwycov_id]],[1]hwy_speed!$B$2:$G$1648,5,FALSE),0)</f>
        <v>57</v>
      </c>
      <c r="K932">
        <f>IFERROR(VLOOKUP(Table_socioeca8.sandag.org_abm2_spd[[#This Row],[hwycov_id]],[1]hwy_speed!$B$2:$G$1648,6,FALSE),0)</f>
        <v>57</v>
      </c>
    </row>
    <row r="933" spans="5:11" x14ac:dyDescent="0.25">
      <c r="E933">
        <f t="shared" si="14"/>
        <v>376</v>
      </c>
      <c r="F933">
        <v>20465</v>
      </c>
      <c r="G933">
        <f>IFERROR(VLOOKUP(Table_socioeca8.sandag.org_abm2_spd[[#This Row],[hwycov_id]],[1]hwy_speed!$B$2:$G$1648,2,FALSE),0)</f>
        <v>58</v>
      </c>
      <c r="H933">
        <f>IFERROR(VLOOKUP(Table_socioeca8.sandag.org_abm2_spd[[#This Row],[hwycov_id]],[1]hwy_speed!$B$2:$G$1648,3,FALSE),0)</f>
        <v>34</v>
      </c>
      <c r="I933">
        <f>IFERROR(VLOOKUP(Table_socioeca8.sandag.org_abm2_spd[[#This Row],[hwycov_id]],[1]hwy_speed!$B$2:$G$1648,4,FALSE),0)</f>
        <v>51</v>
      </c>
      <c r="J933">
        <f>IFERROR(VLOOKUP(Table_socioeca8.sandag.org_abm2_spd[[#This Row],[hwycov_id]],[1]hwy_speed!$B$2:$G$1648,5,FALSE),0)</f>
        <v>53</v>
      </c>
      <c r="K933">
        <f>IFERROR(VLOOKUP(Table_socioeca8.sandag.org_abm2_spd[[#This Row],[hwycov_id]],[1]hwy_speed!$B$2:$G$1648,6,FALSE),0)</f>
        <v>58</v>
      </c>
    </row>
    <row r="934" spans="5:11" x14ac:dyDescent="0.25">
      <c r="E934">
        <f t="shared" si="14"/>
        <v>376</v>
      </c>
      <c r="F934">
        <v>20466</v>
      </c>
      <c r="G934">
        <f>IFERROR(VLOOKUP(Table_socioeca8.sandag.org_abm2_spd[[#This Row],[hwycov_id]],[1]hwy_speed!$B$2:$G$1648,2,FALSE),0)</f>
        <v>58</v>
      </c>
      <c r="H934">
        <f>IFERROR(VLOOKUP(Table_socioeca8.sandag.org_abm2_spd[[#This Row],[hwycov_id]],[1]hwy_speed!$B$2:$G$1648,3,FALSE),0)</f>
        <v>34</v>
      </c>
      <c r="I934">
        <f>IFERROR(VLOOKUP(Table_socioeca8.sandag.org_abm2_spd[[#This Row],[hwycov_id]],[1]hwy_speed!$B$2:$G$1648,4,FALSE),0)</f>
        <v>55</v>
      </c>
      <c r="J934">
        <f>IFERROR(VLOOKUP(Table_socioeca8.sandag.org_abm2_spd[[#This Row],[hwycov_id]],[1]hwy_speed!$B$2:$G$1648,5,FALSE),0)</f>
        <v>56</v>
      </c>
      <c r="K934">
        <f>IFERROR(VLOOKUP(Table_socioeca8.sandag.org_abm2_spd[[#This Row],[hwycov_id]],[1]hwy_speed!$B$2:$G$1648,6,FALSE),0)</f>
        <v>58</v>
      </c>
    </row>
    <row r="935" spans="5:11" x14ac:dyDescent="0.25">
      <c r="E935">
        <f t="shared" si="14"/>
        <v>376</v>
      </c>
      <c r="F935">
        <v>20467</v>
      </c>
      <c r="G935">
        <f>IFERROR(VLOOKUP(Table_socioeca8.sandag.org_abm2_spd[[#This Row],[hwycov_id]],[1]hwy_speed!$B$2:$G$1648,2,FALSE),0)</f>
        <v>57</v>
      </c>
      <c r="H935">
        <f>IFERROR(VLOOKUP(Table_socioeca8.sandag.org_abm2_spd[[#This Row],[hwycov_id]],[1]hwy_speed!$B$2:$G$1648,3,FALSE),0)</f>
        <v>26</v>
      </c>
      <c r="I935">
        <f>IFERROR(VLOOKUP(Table_socioeca8.sandag.org_abm2_spd[[#This Row],[hwycov_id]],[1]hwy_speed!$B$2:$G$1648,4,FALSE),0)</f>
        <v>52</v>
      </c>
      <c r="J935">
        <f>IFERROR(VLOOKUP(Table_socioeca8.sandag.org_abm2_spd[[#This Row],[hwycov_id]],[1]hwy_speed!$B$2:$G$1648,5,FALSE),0)</f>
        <v>53</v>
      </c>
      <c r="K935">
        <f>IFERROR(VLOOKUP(Table_socioeca8.sandag.org_abm2_spd[[#This Row],[hwycov_id]],[1]hwy_speed!$B$2:$G$1648,6,FALSE),0)</f>
        <v>57</v>
      </c>
    </row>
    <row r="936" spans="5:11" x14ac:dyDescent="0.25">
      <c r="E936">
        <f t="shared" si="14"/>
        <v>376</v>
      </c>
      <c r="F936">
        <v>20471</v>
      </c>
      <c r="G936">
        <f>IFERROR(VLOOKUP(Table_socioeca8.sandag.org_abm2_spd[[#This Row],[hwycov_id]],[1]hwy_speed!$B$2:$G$1648,2,FALSE),0)</f>
        <v>57</v>
      </c>
      <c r="H936">
        <f>IFERROR(VLOOKUP(Table_socioeca8.sandag.org_abm2_spd[[#This Row],[hwycov_id]],[1]hwy_speed!$B$2:$G$1648,3,FALSE),0)</f>
        <v>35</v>
      </c>
      <c r="I936">
        <f>IFERROR(VLOOKUP(Table_socioeca8.sandag.org_abm2_spd[[#This Row],[hwycov_id]],[1]hwy_speed!$B$2:$G$1648,4,FALSE),0)</f>
        <v>52</v>
      </c>
      <c r="J936">
        <f>IFERROR(VLOOKUP(Table_socioeca8.sandag.org_abm2_spd[[#This Row],[hwycov_id]],[1]hwy_speed!$B$2:$G$1648,5,FALSE),0)</f>
        <v>52</v>
      </c>
      <c r="K936">
        <f>IFERROR(VLOOKUP(Table_socioeca8.sandag.org_abm2_spd[[#This Row],[hwycov_id]],[1]hwy_speed!$B$2:$G$1648,6,FALSE),0)</f>
        <v>57</v>
      </c>
    </row>
    <row r="937" spans="5:11" x14ac:dyDescent="0.25">
      <c r="E937">
        <f t="shared" si="14"/>
        <v>376</v>
      </c>
      <c r="F937">
        <v>20472</v>
      </c>
      <c r="G937">
        <f>IFERROR(VLOOKUP(Table_socioeca8.sandag.org_abm2_spd[[#This Row],[hwycov_id]],[1]hwy_speed!$B$2:$G$1648,2,FALSE),0)</f>
        <v>57</v>
      </c>
      <c r="H937">
        <f>IFERROR(VLOOKUP(Table_socioeca8.sandag.org_abm2_spd[[#This Row],[hwycov_id]],[1]hwy_speed!$B$2:$G$1648,3,FALSE),0)</f>
        <v>36</v>
      </c>
      <c r="I937">
        <f>IFERROR(VLOOKUP(Table_socioeca8.sandag.org_abm2_spd[[#This Row],[hwycov_id]],[1]hwy_speed!$B$2:$G$1648,4,FALSE),0)</f>
        <v>52</v>
      </c>
      <c r="J937">
        <f>IFERROR(VLOOKUP(Table_socioeca8.sandag.org_abm2_spd[[#This Row],[hwycov_id]],[1]hwy_speed!$B$2:$G$1648,5,FALSE),0)</f>
        <v>52</v>
      </c>
      <c r="K937">
        <f>IFERROR(VLOOKUP(Table_socioeca8.sandag.org_abm2_spd[[#This Row],[hwycov_id]],[1]hwy_speed!$B$2:$G$1648,6,FALSE),0)</f>
        <v>57</v>
      </c>
    </row>
    <row r="938" spans="5:11" x14ac:dyDescent="0.25">
      <c r="E938">
        <f t="shared" si="14"/>
        <v>376</v>
      </c>
      <c r="F938">
        <v>20487</v>
      </c>
      <c r="G938">
        <f>IFERROR(VLOOKUP(Table_socioeca8.sandag.org_abm2_spd[[#This Row],[hwycov_id]],[1]hwy_speed!$B$2:$G$1648,2,FALSE),0)</f>
        <v>57</v>
      </c>
      <c r="H938">
        <f>IFERROR(VLOOKUP(Table_socioeca8.sandag.org_abm2_spd[[#This Row],[hwycov_id]],[1]hwy_speed!$B$2:$G$1648,3,FALSE),0)</f>
        <v>29</v>
      </c>
      <c r="I938">
        <f>IFERROR(VLOOKUP(Table_socioeca8.sandag.org_abm2_spd[[#This Row],[hwycov_id]],[1]hwy_speed!$B$2:$G$1648,4,FALSE),0)</f>
        <v>49</v>
      </c>
      <c r="J938">
        <f>IFERROR(VLOOKUP(Table_socioeca8.sandag.org_abm2_spd[[#This Row],[hwycov_id]],[1]hwy_speed!$B$2:$G$1648,5,FALSE),0)</f>
        <v>51</v>
      </c>
      <c r="K938">
        <f>IFERROR(VLOOKUP(Table_socioeca8.sandag.org_abm2_spd[[#This Row],[hwycov_id]],[1]hwy_speed!$B$2:$G$1648,6,FALSE),0)</f>
        <v>57</v>
      </c>
    </row>
    <row r="939" spans="5:11" x14ac:dyDescent="0.25">
      <c r="E939">
        <f t="shared" si="14"/>
        <v>376</v>
      </c>
      <c r="F939">
        <v>20529</v>
      </c>
      <c r="G939">
        <f>IFERROR(VLOOKUP(Table_socioeca8.sandag.org_abm2_spd[[#This Row],[hwycov_id]],[1]hwy_speed!$B$2:$G$1648,2,FALSE),0)</f>
        <v>62</v>
      </c>
      <c r="H939">
        <f>IFERROR(VLOOKUP(Table_socioeca8.sandag.org_abm2_spd[[#This Row],[hwycov_id]],[1]hwy_speed!$B$2:$G$1648,3,FALSE),0)</f>
        <v>41</v>
      </c>
      <c r="I939">
        <f>IFERROR(VLOOKUP(Table_socioeca8.sandag.org_abm2_spd[[#This Row],[hwycov_id]],[1]hwy_speed!$B$2:$G$1648,4,FALSE),0)</f>
        <v>56</v>
      </c>
      <c r="J939">
        <f>IFERROR(VLOOKUP(Table_socioeca8.sandag.org_abm2_spd[[#This Row],[hwycov_id]],[1]hwy_speed!$B$2:$G$1648,5,FALSE),0)</f>
        <v>54</v>
      </c>
      <c r="K939">
        <f>IFERROR(VLOOKUP(Table_socioeca8.sandag.org_abm2_spd[[#This Row],[hwycov_id]],[1]hwy_speed!$B$2:$G$1648,6,FALSE),0)</f>
        <v>62</v>
      </c>
    </row>
    <row r="940" spans="5:11" x14ac:dyDescent="0.25">
      <c r="E940">
        <f t="shared" si="14"/>
        <v>376</v>
      </c>
      <c r="F940">
        <v>20549</v>
      </c>
      <c r="G940">
        <f>IFERROR(VLOOKUP(Table_socioeca8.sandag.org_abm2_spd[[#This Row],[hwycov_id]],[1]hwy_speed!$B$2:$G$1648,2,FALSE),0)</f>
        <v>62</v>
      </c>
      <c r="H940">
        <f>IFERROR(VLOOKUP(Table_socioeca8.sandag.org_abm2_spd[[#This Row],[hwycov_id]],[1]hwy_speed!$B$2:$G$1648,3,FALSE),0)</f>
        <v>49</v>
      </c>
      <c r="I940">
        <f>IFERROR(VLOOKUP(Table_socioeca8.sandag.org_abm2_spd[[#This Row],[hwycov_id]],[1]hwy_speed!$B$2:$G$1648,4,FALSE),0)</f>
        <v>59</v>
      </c>
      <c r="J940">
        <f>IFERROR(VLOOKUP(Table_socioeca8.sandag.org_abm2_spd[[#This Row],[hwycov_id]],[1]hwy_speed!$B$2:$G$1648,5,FALSE),0)</f>
        <v>57</v>
      </c>
      <c r="K940">
        <f>IFERROR(VLOOKUP(Table_socioeca8.sandag.org_abm2_spd[[#This Row],[hwycov_id]],[1]hwy_speed!$B$2:$G$1648,6,FALSE),0)</f>
        <v>62</v>
      </c>
    </row>
    <row r="941" spans="5:11" x14ac:dyDescent="0.25">
      <c r="E941">
        <f t="shared" si="14"/>
        <v>376</v>
      </c>
      <c r="F941">
        <v>20588</v>
      </c>
      <c r="G941">
        <f>IFERROR(VLOOKUP(Table_socioeca8.sandag.org_abm2_spd[[#This Row],[hwycov_id]],[1]hwy_speed!$B$2:$G$1648,2,FALSE),0)</f>
        <v>62</v>
      </c>
      <c r="H941">
        <f>IFERROR(VLOOKUP(Table_socioeca8.sandag.org_abm2_spd[[#This Row],[hwycov_id]],[1]hwy_speed!$B$2:$G$1648,3,FALSE),0)</f>
        <v>53</v>
      </c>
      <c r="I941">
        <f>IFERROR(VLOOKUP(Table_socioeca8.sandag.org_abm2_spd[[#This Row],[hwycov_id]],[1]hwy_speed!$B$2:$G$1648,4,FALSE),0)</f>
        <v>61</v>
      </c>
      <c r="J941">
        <f>IFERROR(VLOOKUP(Table_socioeca8.sandag.org_abm2_spd[[#This Row],[hwycov_id]],[1]hwy_speed!$B$2:$G$1648,5,FALSE),0)</f>
        <v>59</v>
      </c>
      <c r="K941">
        <f>IFERROR(VLOOKUP(Table_socioeca8.sandag.org_abm2_spd[[#This Row],[hwycov_id]],[1]hwy_speed!$B$2:$G$1648,6,FALSE),0)</f>
        <v>62</v>
      </c>
    </row>
    <row r="942" spans="5:11" x14ac:dyDescent="0.25">
      <c r="E942">
        <f t="shared" si="14"/>
        <v>376</v>
      </c>
      <c r="F942">
        <v>20600</v>
      </c>
      <c r="G942">
        <f>IFERROR(VLOOKUP(Table_socioeca8.sandag.org_abm2_spd[[#This Row],[hwycov_id]],[1]hwy_speed!$B$2:$G$1648,2,FALSE),0)</f>
        <v>62</v>
      </c>
      <c r="H942">
        <f>IFERROR(VLOOKUP(Table_socioeca8.sandag.org_abm2_spd[[#This Row],[hwycov_id]],[1]hwy_speed!$B$2:$G$1648,3,FALSE),0)</f>
        <v>59</v>
      </c>
      <c r="I942">
        <f>IFERROR(VLOOKUP(Table_socioeca8.sandag.org_abm2_spd[[#This Row],[hwycov_id]],[1]hwy_speed!$B$2:$G$1648,4,FALSE),0)</f>
        <v>61</v>
      </c>
      <c r="J942">
        <f>IFERROR(VLOOKUP(Table_socioeca8.sandag.org_abm2_spd[[#This Row],[hwycov_id]],[1]hwy_speed!$B$2:$G$1648,5,FALSE),0)</f>
        <v>61</v>
      </c>
      <c r="K942">
        <f>IFERROR(VLOOKUP(Table_socioeca8.sandag.org_abm2_spd[[#This Row],[hwycov_id]],[1]hwy_speed!$B$2:$G$1648,6,FALSE),0)</f>
        <v>62</v>
      </c>
    </row>
    <row r="943" spans="5:11" x14ac:dyDescent="0.25">
      <c r="E943">
        <f t="shared" si="14"/>
        <v>376</v>
      </c>
      <c r="F943">
        <v>20639</v>
      </c>
      <c r="G943">
        <f>IFERROR(VLOOKUP(Table_socioeca8.sandag.org_abm2_spd[[#This Row],[hwycov_id]],[1]hwy_speed!$B$2:$G$1648,2,FALSE),0)</f>
        <v>62</v>
      </c>
      <c r="H943">
        <f>IFERROR(VLOOKUP(Table_socioeca8.sandag.org_abm2_spd[[#This Row],[hwycov_id]],[1]hwy_speed!$B$2:$G$1648,3,FALSE),0)</f>
        <v>52</v>
      </c>
      <c r="I943">
        <f>IFERROR(VLOOKUP(Table_socioeca8.sandag.org_abm2_spd[[#This Row],[hwycov_id]],[1]hwy_speed!$B$2:$G$1648,4,FALSE),0)</f>
        <v>60</v>
      </c>
      <c r="J943">
        <f>IFERROR(VLOOKUP(Table_socioeca8.sandag.org_abm2_spd[[#This Row],[hwycov_id]],[1]hwy_speed!$B$2:$G$1648,5,FALSE),0)</f>
        <v>55</v>
      </c>
      <c r="K943">
        <f>IFERROR(VLOOKUP(Table_socioeca8.sandag.org_abm2_spd[[#This Row],[hwycov_id]],[1]hwy_speed!$B$2:$G$1648,6,FALSE),0)</f>
        <v>62</v>
      </c>
    </row>
    <row r="944" spans="5:11" x14ac:dyDescent="0.25">
      <c r="E944">
        <f t="shared" si="14"/>
        <v>376</v>
      </c>
      <c r="F944">
        <v>20640</v>
      </c>
      <c r="G944">
        <f>IFERROR(VLOOKUP(Table_socioeca8.sandag.org_abm2_spd[[#This Row],[hwycov_id]],[1]hwy_speed!$B$2:$G$1648,2,FALSE),0)</f>
        <v>62</v>
      </c>
      <c r="H944">
        <f>IFERROR(VLOOKUP(Table_socioeca8.sandag.org_abm2_spd[[#This Row],[hwycov_id]],[1]hwy_speed!$B$2:$G$1648,3,FALSE),0)</f>
        <v>45</v>
      </c>
      <c r="I944">
        <f>IFERROR(VLOOKUP(Table_socioeca8.sandag.org_abm2_spd[[#This Row],[hwycov_id]],[1]hwy_speed!$B$2:$G$1648,4,FALSE),0)</f>
        <v>59</v>
      </c>
      <c r="J944">
        <f>IFERROR(VLOOKUP(Table_socioeca8.sandag.org_abm2_spd[[#This Row],[hwycov_id]],[1]hwy_speed!$B$2:$G$1648,5,FALSE),0)</f>
        <v>55</v>
      </c>
      <c r="K944">
        <f>IFERROR(VLOOKUP(Table_socioeca8.sandag.org_abm2_spd[[#This Row],[hwycov_id]],[1]hwy_speed!$B$2:$G$1648,6,FALSE),0)</f>
        <v>62</v>
      </c>
    </row>
    <row r="945" spans="5:11" x14ac:dyDescent="0.25">
      <c r="E945">
        <f t="shared" si="14"/>
        <v>376</v>
      </c>
      <c r="F945">
        <v>20654</v>
      </c>
      <c r="G945">
        <f>IFERROR(VLOOKUP(Table_socioeca8.sandag.org_abm2_spd[[#This Row],[hwycov_id]],[1]hwy_speed!$B$2:$G$1648,2,FALSE),0)</f>
        <v>57</v>
      </c>
      <c r="H945">
        <f>IFERROR(VLOOKUP(Table_socioeca8.sandag.org_abm2_spd[[#This Row],[hwycov_id]],[1]hwy_speed!$B$2:$G$1648,3,FALSE),0)</f>
        <v>40</v>
      </c>
      <c r="I945">
        <f>IFERROR(VLOOKUP(Table_socioeca8.sandag.org_abm2_spd[[#This Row],[hwycov_id]],[1]hwy_speed!$B$2:$G$1648,4,FALSE),0)</f>
        <v>48</v>
      </c>
      <c r="J945">
        <f>IFERROR(VLOOKUP(Table_socioeca8.sandag.org_abm2_spd[[#This Row],[hwycov_id]],[1]hwy_speed!$B$2:$G$1648,5,FALSE),0)</f>
        <v>54</v>
      </c>
      <c r="K945">
        <f>IFERROR(VLOOKUP(Table_socioeca8.sandag.org_abm2_spd[[#This Row],[hwycov_id]],[1]hwy_speed!$B$2:$G$1648,6,FALSE),0)</f>
        <v>58</v>
      </c>
    </row>
    <row r="946" spans="5:11" x14ac:dyDescent="0.25">
      <c r="E946">
        <f t="shared" si="14"/>
        <v>376</v>
      </c>
      <c r="F946">
        <v>20684</v>
      </c>
      <c r="G946">
        <f>IFERROR(VLOOKUP(Table_socioeca8.sandag.org_abm2_spd[[#This Row],[hwycov_id]],[1]hwy_speed!$B$2:$G$1648,2,FALSE),0)</f>
        <v>62</v>
      </c>
      <c r="H946">
        <f>IFERROR(VLOOKUP(Table_socioeca8.sandag.org_abm2_spd[[#This Row],[hwycov_id]],[1]hwy_speed!$B$2:$G$1648,3,FALSE),0)</f>
        <v>50</v>
      </c>
      <c r="I946">
        <f>IFERROR(VLOOKUP(Table_socioeca8.sandag.org_abm2_spd[[#This Row],[hwycov_id]],[1]hwy_speed!$B$2:$G$1648,4,FALSE),0)</f>
        <v>59</v>
      </c>
      <c r="J946">
        <f>IFERROR(VLOOKUP(Table_socioeca8.sandag.org_abm2_spd[[#This Row],[hwycov_id]],[1]hwy_speed!$B$2:$G$1648,5,FALSE),0)</f>
        <v>50</v>
      </c>
      <c r="K946">
        <f>IFERROR(VLOOKUP(Table_socioeca8.sandag.org_abm2_spd[[#This Row],[hwycov_id]],[1]hwy_speed!$B$2:$G$1648,6,FALSE),0)</f>
        <v>62</v>
      </c>
    </row>
    <row r="947" spans="5:11" x14ac:dyDescent="0.25">
      <c r="E947">
        <f t="shared" si="14"/>
        <v>376</v>
      </c>
      <c r="F947">
        <v>20685</v>
      </c>
      <c r="G947">
        <f>IFERROR(VLOOKUP(Table_socioeca8.sandag.org_abm2_spd[[#This Row],[hwycov_id]],[1]hwy_speed!$B$2:$G$1648,2,FALSE),0)</f>
        <v>58</v>
      </c>
      <c r="H947">
        <f>IFERROR(VLOOKUP(Table_socioeca8.sandag.org_abm2_spd[[#This Row],[hwycov_id]],[1]hwy_speed!$B$2:$G$1648,3,FALSE),0)</f>
        <v>55</v>
      </c>
      <c r="I947">
        <f>IFERROR(VLOOKUP(Table_socioeca8.sandag.org_abm2_spd[[#This Row],[hwycov_id]],[1]hwy_speed!$B$2:$G$1648,4,FALSE),0)</f>
        <v>57</v>
      </c>
      <c r="J947">
        <f>IFERROR(VLOOKUP(Table_socioeca8.sandag.org_abm2_spd[[#This Row],[hwycov_id]],[1]hwy_speed!$B$2:$G$1648,5,FALSE),0)</f>
        <v>56</v>
      </c>
      <c r="K947">
        <f>IFERROR(VLOOKUP(Table_socioeca8.sandag.org_abm2_spd[[#This Row],[hwycov_id]],[1]hwy_speed!$B$2:$G$1648,6,FALSE),0)</f>
        <v>58</v>
      </c>
    </row>
    <row r="948" spans="5:11" x14ac:dyDescent="0.25">
      <c r="E948">
        <f t="shared" si="14"/>
        <v>376</v>
      </c>
      <c r="F948">
        <v>20689</v>
      </c>
      <c r="G948">
        <f>IFERROR(VLOOKUP(Table_socioeca8.sandag.org_abm2_spd[[#This Row],[hwycov_id]],[1]hwy_speed!$B$2:$G$1648,2,FALSE),0)</f>
        <v>57</v>
      </c>
      <c r="H948">
        <f>IFERROR(VLOOKUP(Table_socioeca8.sandag.org_abm2_spd[[#This Row],[hwycov_id]],[1]hwy_speed!$B$2:$G$1648,3,FALSE),0)</f>
        <v>48</v>
      </c>
      <c r="I948">
        <f>IFERROR(VLOOKUP(Table_socioeca8.sandag.org_abm2_spd[[#This Row],[hwycov_id]],[1]hwy_speed!$B$2:$G$1648,4,FALSE),0)</f>
        <v>56</v>
      </c>
      <c r="J948">
        <f>IFERROR(VLOOKUP(Table_socioeca8.sandag.org_abm2_spd[[#This Row],[hwycov_id]],[1]hwy_speed!$B$2:$G$1648,5,FALSE),0)</f>
        <v>53</v>
      </c>
      <c r="K948">
        <f>IFERROR(VLOOKUP(Table_socioeca8.sandag.org_abm2_spd[[#This Row],[hwycov_id]],[1]hwy_speed!$B$2:$G$1648,6,FALSE),0)</f>
        <v>57</v>
      </c>
    </row>
    <row r="949" spans="5:11" x14ac:dyDescent="0.25">
      <c r="E949">
        <f t="shared" si="14"/>
        <v>376</v>
      </c>
      <c r="F949">
        <v>20693</v>
      </c>
      <c r="G949">
        <f>IFERROR(VLOOKUP(Table_socioeca8.sandag.org_abm2_spd[[#This Row],[hwycov_id]],[1]hwy_speed!$B$2:$G$1648,2,FALSE),0)</f>
        <v>58</v>
      </c>
      <c r="H949">
        <f>IFERROR(VLOOKUP(Table_socioeca8.sandag.org_abm2_spd[[#This Row],[hwycov_id]],[1]hwy_speed!$B$2:$G$1648,3,FALSE),0)</f>
        <v>53</v>
      </c>
      <c r="I949">
        <f>IFERROR(VLOOKUP(Table_socioeca8.sandag.org_abm2_spd[[#This Row],[hwycov_id]],[1]hwy_speed!$B$2:$G$1648,4,FALSE),0)</f>
        <v>57</v>
      </c>
      <c r="J949">
        <f>IFERROR(VLOOKUP(Table_socioeca8.sandag.org_abm2_spd[[#This Row],[hwycov_id]],[1]hwy_speed!$B$2:$G$1648,5,FALSE),0)</f>
        <v>53</v>
      </c>
      <c r="K949">
        <f>IFERROR(VLOOKUP(Table_socioeca8.sandag.org_abm2_spd[[#This Row],[hwycov_id]],[1]hwy_speed!$B$2:$G$1648,6,FALSE),0)</f>
        <v>58</v>
      </c>
    </row>
    <row r="950" spans="5:11" x14ac:dyDescent="0.25">
      <c r="E950">
        <f t="shared" si="14"/>
        <v>376</v>
      </c>
      <c r="F950">
        <v>20694</v>
      </c>
      <c r="G950">
        <f>IFERROR(VLOOKUP(Table_socioeca8.sandag.org_abm2_spd[[#This Row],[hwycov_id]],[1]hwy_speed!$B$2:$G$1648,2,FALSE),0)</f>
        <v>58</v>
      </c>
      <c r="H950">
        <f>IFERROR(VLOOKUP(Table_socioeca8.sandag.org_abm2_spd[[#This Row],[hwycov_id]],[1]hwy_speed!$B$2:$G$1648,3,FALSE),0)</f>
        <v>51</v>
      </c>
      <c r="I950">
        <f>IFERROR(VLOOKUP(Table_socioeca8.sandag.org_abm2_spd[[#This Row],[hwycov_id]],[1]hwy_speed!$B$2:$G$1648,4,FALSE),0)</f>
        <v>56</v>
      </c>
      <c r="J950">
        <f>IFERROR(VLOOKUP(Table_socioeca8.sandag.org_abm2_spd[[#This Row],[hwycov_id]],[1]hwy_speed!$B$2:$G$1648,5,FALSE),0)</f>
        <v>51</v>
      </c>
      <c r="K950">
        <f>IFERROR(VLOOKUP(Table_socioeca8.sandag.org_abm2_spd[[#This Row],[hwycov_id]],[1]hwy_speed!$B$2:$G$1648,6,FALSE),0)</f>
        <v>58</v>
      </c>
    </row>
    <row r="951" spans="5:11" x14ac:dyDescent="0.25">
      <c r="E951">
        <f t="shared" si="14"/>
        <v>376</v>
      </c>
      <c r="F951">
        <v>20696</v>
      </c>
      <c r="G951">
        <f>IFERROR(VLOOKUP(Table_socioeca8.sandag.org_abm2_spd[[#This Row],[hwycov_id]],[1]hwy_speed!$B$2:$G$1648,2,FALSE),0)</f>
        <v>58</v>
      </c>
      <c r="H951">
        <f>IFERROR(VLOOKUP(Table_socioeca8.sandag.org_abm2_spd[[#This Row],[hwycov_id]],[1]hwy_speed!$B$2:$G$1648,3,FALSE),0)</f>
        <v>48</v>
      </c>
      <c r="I951">
        <f>IFERROR(VLOOKUP(Table_socioeca8.sandag.org_abm2_spd[[#This Row],[hwycov_id]],[1]hwy_speed!$B$2:$G$1648,4,FALSE),0)</f>
        <v>53</v>
      </c>
      <c r="J951">
        <f>IFERROR(VLOOKUP(Table_socioeca8.sandag.org_abm2_spd[[#This Row],[hwycov_id]],[1]hwy_speed!$B$2:$G$1648,5,FALSE),0)</f>
        <v>44</v>
      </c>
      <c r="K951">
        <f>IFERROR(VLOOKUP(Table_socioeca8.sandag.org_abm2_spd[[#This Row],[hwycov_id]],[1]hwy_speed!$B$2:$G$1648,6,FALSE),0)</f>
        <v>58</v>
      </c>
    </row>
    <row r="952" spans="5:11" x14ac:dyDescent="0.25">
      <c r="E952">
        <f t="shared" si="14"/>
        <v>376</v>
      </c>
      <c r="F952">
        <v>20700</v>
      </c>
      <c r="G952">
        <f>IFERROR(VLOOKUP(Table_socioeca8.sandag.org_abm2_spd[[#This Row],[hwycov_id]],[1]hwy_speed!$B$2:$G$1648,2,FALSE),0)</f>
        <v>58</v>
      </c>
      <c r="H952">
        <f>IFERROR(VLOOKUP(Table_socioeca8.sandag.org_abm2_spd[[#This Row],[hwycov_id]],[1]hwy_speed!$B$2:$G$1648,3,FALSE),0)</f>
        <v>52</v>
      </c>
      <c r="I952">
        <f>IFERROR(VLOOKUP(Table_socioeca8.sandag.org_abm2_spd[[#This Row],[hwycov_id]],[1]hwy_speed!$B$2:$G$1648,4,FALSE),0)</f>
        <v>54</v>
      </c>
      <c r="J952">
        <f>IFERROR(VLOOKUP(Table_socioeca8.sandag.org_abm2_spd[[#This Row],[hwycov_id]],[1]hwy_speed!$B$2:$G$1648,5,FALSE),0)</f>
        <v>43</v>
      </c>
      <c r="K952">
        <f>IFERROR(VLOOKUP(Table_socioeca8.sandag.org_abm2_spd[[#This Row],[hwycov_id]],[1]hwy_speed!$B$2:$G$1648,6,FALSE),0)</f>
        <v>58</v>
      </c>
    </row>
    <row r="953" spans="5:11" x14ac:dyDescent="0.25">
      <c r="E953">
        <f t="shared" si="14"/>
        <v>376</v>
      </c>
      <c r="F953">
        <v>20701</v>
      </c>
      <c r="G953">
        <f>IFERROR(VLOOKUP(Table_socioeca8.sandag.org_abm2_spd[[#This Row],[hwycov_id]],[1]hwy_speed!$B$2:$G$1648,2,FALSE),0)</f>
        <v>57</v>
      </c>
      <c r="H953">
        <f>IFERROR(VLOOKUP(Table_socioeca8.sandag.org_abm2_spd[[#This Row],[hwycov_id]],[1]hwy_speed!$B$2:$G$1648,3,FALSE),0)</f>
        <v>47</v>
      </c>
      <c r="I953">
        <f>IFERROR(VLOOKUP(Table_socioeca8.sandag.org_abm2_spd[[#This Row],[hwycov_id]],[1]hwy_speed!$B$2:$G$1648,4,FALSE),0)</f>
        <v>50</v>
      </c>
      <c r="J953">
        <f>IFERROR(VLOOKUP(Table_socioeca8.sandag.org_abm2_spd[[#This Row],[hwycov_id]],[1]hwy_speed!$B$2:$G$1648,5,FALSE),0)</f>
        <v>37</v>
      </c>
      <c r="K953">
        <f>IFERROR(VLOOKUP(Table_socioeca8.sandag.org_abm2_spd[[#This Row],[hwycov_id]],[1]hwy_speed!$B$2:$G$1648,6,FALSE),0)</f>
        <v>57</v>
      </c>
    </row>
    <row r="954" spans="5:11" x14ac:dyDescent="0.25">
      <c r="E954">
        <f t="shared" si="14"/>
        <v>376</v>
      </c>
      <c r="F954">
        <v>20703</v>
      </c>
      <c r="G954">
        <f>IFERROR(VLOOKUP(Table_socioeca8.sandag.org_abm2_spd[[#This Row],[hwycov_id]],[1]hwy_speed!$B$2:$G$1648,2,FALSE),0)</f>
        <v>58</v>
      </c>
      <c r="H954">
        <f>IFERROR(VLOOKUP(Table_socioeca8.sandag.org_abm2_spd[[#This Row],[hwycov_id]],[1]hwy_speed!$B$2:$G$1648,3,FALSE),0)</f>
        <v>47</v>
      </c>
      <c r="I954">
        <f>IFERROR(VLOOKUP(Table_socioeca8.sandag.org_abm2_spd[[#This Row],[hwycov_id]],[1]hwy_speed!$B$2:$G$1648,4,FALSE),0)</f>
        <v>48</v>
      </c>
      <c r="J954">
        <f>IFERROR(VLOOKUP(Table_socioeca8.sandag.org_abm2_spd[[#This Row],[hwycov_id]],[1]hwy_speed!$B$2:$G$1648,5,FALSE),0)</f>
        <v>34</v>
      </c>
      <c r="K954">
        <f>IFERROR(VLOOKUP(Table_socioeca8.sandag.org_abm2_spd[[#This Row],[hwycov_id]],[1]hwy_speed!$B$2:$G$1648,6,FALSE),0)</f>
        <v>58</v>
      </c>
    </row>
    <row r="955" spans="5:11" x14ac:dyDescent="0.25">
      <c r="E955">
        <f t="shared" si="14"/>
        <v>376</v>
      </c>
      <c r="F955">
        <v>20705</v>
      </c>
      <c r="G955">
        <f>IFERROR(VLOOKUP(Table_socioeca8.sandag.org_abm2_spd[[#This Row],[hwycov_id]],[1]hwy_speed!$B$2:$G$1648,2,FALSE),0)</f>
        <v>57</v>
      </c>
      <c r="H955">
        <f>IFERROR(VLOOKUP(Table_socioeca8.sandag.org_abm2_spd[[#This Row],[hwycov_id]],[1]hwy_speed!$B$2:$G$1648,3,FALSE),0)</f>
        <v>57</v>
      </c>
      <c r="I955">
        <f>IFERROR(VLOOKUP(Table_socioeca8.sandag.org_abm2_spd[[#This Row],[hwycov_id]],[1]hwy_speed!$B$2:$G$1648,4,FALSE),0)</f>
        <v>57</v>
      </c>
      <c r="J955">
        <f>IFERROR(VLOOKUP(Table_socioeca8.sandag.org_abm2_spd[[#This Row],[hwycov_id]],[1]hwy_speed!$B$2:$G$1648,5,FALSE),0)</f>
        <v>56</v>
      </c>
      <c r="K955">
        <f>IFERROR(VLOOKUP(Table_socioeca8.sandag.org_abm2_spd[[#This Row],[hwycov_id]],[1]hwy_speed!$B$2:$G$1648,6,FALSE),0)</f>
        <v>57</v>
      </c>
    </row>
    <row r="956" spans="5:11" x14ac:dyDescent="0.25">
      <c r="E956">
        <f t="shared" si="14"/>
        <v>376</v>
      </c>
      <c r="F956">
        <v>20706</v>
      </c>
      <c r="G956">
        <f>IFERROR(VLOOKUP(Table_socioeca8.sandag.org_abm2_spd[[#This Row],[hwycov_id]],[1]hwy_speed!$B$2:$G$1648,2,FALSE),0)</f>
        <v>57</v>
      </c>
      <c r="H956">
        <f>IFERROR(VLOOKUP(Table_socioeca8.sandag.org_abm2_spd[[#This Row],[hwycov_id]],[1]hwy_speed!$B$2:$G$1648,3,FALSE),0)</f>
        <v>55</v>
      </c>
      <c r="I956">
        <f>IFERROR(VLOOKUP(Table_socioeca8.sandag.org_abm2_spd[[#This Row],[hwycov_id]],[1]hwy_speed!$B$2:$G$1648,4,FALSE),0)</f>
        <v>55</v>
      </c>
      <c r="J956">
        <f>IFERROR(VLOOKUP(Table_socioeca8.sandag.org_abm2_spd[[#This Row],[hwycov_id]],[1]hwy_speed!$B$2:$G$1648,5,FALSE),0)</f>
        <v>42</v>
      </c>
      <c r="K956">
        <f>IFERROR(VLOOKUP(Table_socioeca8.sandag.org_abm2_spd[[#This Row],[hwycov_id]],[1]hwy_speed!$B$2:$G$1648,6,FALSE),0)</f>
        <v>57</v>
      </c>
    </row>
    <row r="957" spans="5:11" x14ac:dyDescent="0.25">
      <c r="E957">
        <f t="shared" si="14"/>
        <v>376</v>
      </c>
      <c r="F957">
        <v>20709</v>
      </c>
      <c r="G957">
        <f>IFERROR(VLOOKUP(Table_socioeca8.sandag.org_abm2_spd[[#This Row],[hwycov_id]],[1]hwy_speed!$B$2:$G$1648,2,FALSE),0)</f>
        <v>57</v>
      </c>
      <c r="H957">
        <f>IFERROR(VLOOKUP(Table_socioeca8.sandag.org_abm2_spd[[#This Row],[hwycov_id]],[1]hwy_speed!$B$2:$G$1648,3,FALSE),0)</f>
        <v>52</v>
      </c>
      <c r="I957">
        <f>IFERROR(VLOOKUP(Table_socioeca8.sandag.org_abm2_spd[[#This Row],[hwycov_id]],[1]hwy_speed!$B$2:$G$1648,4,FALSE),0)</f>
        <v>51</v>
      </c>
      <c r="J957">
        <f>IFERROR(VLOOKUP(Table_socioeca8.sandag.org_abm2_spd[[#This Row],[hwycov_id]],[1]hwy_speed!$B$2:$G$1648,5,FALSE),0)</f>
        <v>35</v>
      </c>
      <c r="K957">
        <f>IFERROR(VLOOKUP(Table_socioeca8.sandag.org_abm2_spd[[#This Row],[hwycov_id]],[1]hwy_speed!$B$2:$G$1648,6,FALSE),0)</f>
        <v>57</v>
      </c>
    </row>
    <row r="958" spans="5:11" x14ac:dyDescent="0.25">
      <c r="E958">
        <f t="shared" si="14"/>
        <v>376</v>
      </c>
      <c r="F958">
        <v>20710</v>
      </c>
      <c r="G958">
        <f>IFERROR(VLOOKUP(Table_socioeca8.sandag.org_abm2_spd[[#This Row],[hwycov_id]],[1]hwy_speed!$B$2:$G$1648,2,FALSE),0)</f>
        <v>56</v>
      </c>
      <c r="H958">
        <f>IFERROR(VLOOKUP(Table_socioeca8.sandag.org_abm2_spd[[#This Row],[hwycov_id]],[1]hwy_speed!$B$2:$G$1648,3,FALSE),0)</f>
        <v>55</v>
      </c>
      <c r="I958">
        <f>IFERROR(VLOOKUP(Table_socioeca8.sandag.org_abm2_spd[[#This Row],[hwycov_id]],[1]hwy_speed!$B$2:$G$1648,4,FALSE),0)</f>
        <v>55</v>
      </c>
      <c r="J958">
        <f>IFERROR(VLOOKUP(Table_socioeca8.sandag.org_abm2_spd[[#This Row],[hwycov_id]],[1]hwy_speed!$B$2:$G$1648,5,FALSE),0)</f>
        <v>43</v>
      </c>
      <c r="K958">
        <f>IFERROR(VLOOKUP(Table_socioeca8.sandag.org_abm2_spd[[#This Row],[hwycov_id]],[1]hwy_speed!$B$2:$G$1648,6,FALSE),0)</f>
        <v>56</v>
      </c>
    </row>
    <row r="959" spans="5:11" x14ac:dyDescent="0.25">
      <c r="E959">
        <f t="shared" si="14"/>
        <v>376</v>
      </c>
      <c r="F959">
        <v>20711</v>
      </c>
      <c r="G959">
        <f>IFERROR(VLOOKUP(Table_socioeca8.sandag.org_abm2_spd[[#This Row],[hwycov_id]],[1]hwy_speed!$B$2:$G$1648,2,FALSE),0)</f>
        <v>57</v>
      </c>
      <c r="H959">
        <f>IFERROR(VLOOKUP(Table_socioeca8.sandag.org_abm2_spd[[#This Row],[hwycov_id]],[1]hwy_speed!$B$2:$G$1648,3,FALSE),0)</f>
        <v>55</v>
      </c>
      <c r="I959">
        <f>IFERROR(VLOOKUP(Table_socioeca8.sandag.org_abm2_spd[[#This Row],[hwycov_id]],[1]hwy_speed!$B$2:$G$1648,4,FALSE),0)</f>
        <v>54</v>
      </c>
      <c r="J959">
        <f>IFERROR(VLOOKUP(Table_socioeca8.sandag.org_abm2_spd[[#This Row],[hwycov_id]],[1]hwy_speed!$B$2:$G$1648,5,FALSE),0)</f>
        <v>35</v>
      </c>
      <c r="K959">
        <f>IFERROR(VLOOKUP(Table_socioeca8.sandag.org_abm2_spd[[#This Row],[hwycov_id]],[1]hwy_speed!$B$2:$G$1648,6,FALSE),0)</f>
        <v>57</v>
      </c>
    </row>
    <row r="960" spans="5:11" x14ac:dyDescent="0.25">
      <c r="E960">
        <f t="shared" si="14"/>
        <v>376</v>
      </c>
      <c r="F960">
        <v>20713</v>
      </c>
      <c r="G960">
        <f>IFERROR(VLOOKUP(Table_socioeca8.sandag.org_abm2_spd[[#This Row],[hwycov_id]],[1]hwy_speed!$B$2:$G$1648,2,FALSE),0)</f>
        <v>58</v>
      </c>
      <c r="H960">
        <f>IFERROR(VLOOKUP(Table_socioeca8.sandag.org_abm2_spd[[#This Row],[hwycov_id]],[1]hwy_speed!$B$2:$G$1648,3,FALSE),0)</f>
        <v>56</v>
      </c>
      <c r="I960">
        <f>IFERROR(VLOOKUP(Table_socioeca8.sandag.org_abm2_spd[[#This Row],[hwycov_id]],[1]hwy_speed!$B$2:$G$1648,4,FALSE),0)</f>
        <v>55</v>
      </c>
      <c r="J960">
        <f>IFERROR(VLOOKUP(Table_socioeca8.sandag.org_abm2_spd[[#This Row],[hwycov_id]],[1]hwy_speed!$B$2:$G$1648,5,FALSE),0)</f>
        <v>39</v>
      </c>
      <c r="K960">
        <f>IFERROR(VLOOKUP(Table_socioeca8.sandag.org_abm2_spd[[#This Row],[hwycov_id]],[1]hwy_speed!$B$2:$G$1648,6,FALSE),0)</f>
        <v>58</v>
      </c>
    </row>
    <row r="961" spans="5:11" x14ac:dyDescent="0.25">
      <c r="E961">
        <f t="shared" si="14"/>
        <v>376</v>
      </c>
      <c r="F961">
        <v>20717</v>
      </c>
      <c r="G961">
        <f>IFERROR(VLOOKUP(Table_socioeca8.sandag.org_abm2_spd[[#This Row],[hwycov_id]],[1]hwy_speed!$B$2:$G$1648,2,FALSE),0)</f>
        <v>53</v>
      </c>
      <c r="H961">
        <f>IFERROR(VLOOKUP(Table_socioeca8.sandag.org_abm2_spd[[#This Row],[hwycov_id]],[1]hwy_speed!$B$2:$G$1648,3,FALSE),0)</f>
        <v>51</v>
      </c>
      <c r="I961">
        <f>IFERROR(VLOOKUP(Table_socioeca8.sandag.org_abm2_spd[[#This Row],[hwycov_id]],[1]hwy_speed!$B$2:$G$1648,4,FALSE),0)</f>
        <v>51</v>
      </c>
      <c r="J961">
        <f>IFERROR(VLOOKUP(Table_socioeca8.sandag.org_abm2_spd[[#This Row],[hwycov_id]],[1]hwy_speed!$B$2:$G$1648,5,FALSE),0)</f>
        <v>40</v>
      </c>
      <c r="K961">
        <f>IFERROR(VLOOKUP(Table_socioeca8.sandag.org_abm2_spd[[#This Row],[hwycov_id]],[1]hwy_speed!$B$2:$G$1648,6,FALSE),0)</f>
        <v>53</v>
      </c>
    </row>
    <row r="962" spans="5:11" x14ac:dyDescent="0.25">
      <c r="E962">
        <f t="shared" si="14"/>
        <v>376</v>
      </c>
      <c r="F962">
        <v>20719</v>
      </c>
      <c r="G962">
        <f>IFERROR(VLOOKUP(Table_socioeca8.sandag.org_abm2_spd[[#This Row],[hwycov_id]],[1]hwy_speed!$B$2:$G$1648,2,FALSE),0)</f>
        <v>58</v>
      </c>
      <c r="H962">
        <f>IFERROR(VLOOKUP(Table_socioeca8.sandag.org_abm2_spd[[#This Row],[hwycov_id]],[1]hwy_speed!$B$2:$G$1648,3,FALSE),0)</f>
        <v>57</v>
      </c>
      <c r="I962">
        <f>IFERROR(VLOOKUP(Table_socioeca8.sandag.org_abm2_spd[[#This Row],[hwycov_id]],[1]hwy_speed!$B$2:$G$1648,4,FALSE),0)</f>
        <v>56</v>
      </c>
      <c r="J962">
        <f>IFERROR(VLOOKUP(Table_socioeca8.sandag.org_abm2_spd[[#This Row],[hwycov_id]],[1]hwy_speed!$B$2:$G$1648,5,FALSE),0)</f>
        <v>46</v>
      </c>
      <c r="K962">
        <f>IFERROR(VLOOKUP(Table_socioeca8.sandag.org_abm2_spd[[#This Row],[hwycov_id]],[1]hwy_speed!$B$2:$G$1648,6,FALSE),0)</f>
        <v>58</v>
      </c>
    </row>
    <row r="963" spans="5:11" x14ac:dyDescent="0.25">
      <c r="E963">
        <f t="shared" si="14"/>
        <v>376</v>
      </c>
      <c r="F963">
        <v>20725</v>
      </c>
      <c r="G963">
        <f>IFERROR(VLOOKUP(Table_socioeca8.sandag.org_abm2_spd[[#This Row],[hwycov_id]],[1]hwy_speed!$B$2:$G$1648,2,FALSE),0)</f>
        <v>58</v>
      </c>
      <c r="H963">
        <f>IFERROR(VLOOKUP(Table_socioeca8.sandag.org_abm2_spd[[#This Row],[hwycov_id]],[1]hwy_speed!$B$2:$G$1648,3,FALSE),0)</f>
        <v>58</v>
      </c>
      <c r="I963">
        <f>IFERROR(VLOOKUP(Table_socioeca8.sandag.org_abm2_spd[[#This Row],[hwycov_id]],[1]hwy_speed!$B$2:$G$1648,4,FALSE),0)</f>
        <v>58</v>
      </c>
      <c r="J963">
        <f>IFERROR(VLOOKUP(Table_socioeca8.sandag.org_abm2_spd[[#This Row],[hwycov_id]],[1]hwy_speed!$B$2:$G$1648,5,FALSE),0)</f>
        <v>57</v>
      </c>
      <c r="K963">
        <f>IFERROR(VLOOKUP(Table_socioeca8.sandag.org_abm2_spd[[#This Row],[hwycov_id]],[1]hwy_speed!$B$2:$G$1648,6,FALSE),0)</f>
        <v>58</v>
      </c>
    </row>
    <row r="964" spans="5:11" x14ac:dyDescent="0.25">
      <c r="E964">
        <f t="shared" ref="E964:E1027" si="15">E963</f>
        <v>376</v>
      </c>
      <c r="F964">
        <v>20726</v>
      </c>
      <c r="G964">
        <f>IFERROR(VLOOKUP(Table_socioeca8.sandag.org_abm2_spd[[#This Row],[hwycov_id]],[1]hwy_speed!$B$2:$G$1648,2,FALSE),0)</f>
        <v>57</v>
      </c>
      <c r="H964">
        <f>IFERROR(VLOOKUP(Table_socioeca8.sandag.org_abm2_spd[[#This Row],[hwycov_id]],[1]hwy_speed!$B$2:$G$1648,3,FALSE),0)</f>
        <v>57</v>
      </c>
      <c r="I964">
        <f>IFERROR(VLOOKUP(Table_socioeca8.sandag.org_abm2_spd[[#This Row],[hwycov_id]],[1]hwy_speed!$B$2:$G$1648,4,FALSE),0)</f>
        <v>56</v>
      </c>
      <c r="J964">
        <f>IFERROR(VLOOKUP(Table_socioeca8.sandag.org_abm2_spd[[#This Row],[hwycov_id]],[1]hwy_speed!$B$2:$G$1648,5,FALSE),0)</f>
        <v>55</v>
      </c>
      <c r="K964">
        <f>IFERROR(VLOOKUP(Table_socioeca8.sandag.org_abm2_spd[[#This Row],[hwycov_id]],[1]hwy_speed!$B$2:$G$1648,6,FALSE),0)</f>
        <v>57</v>
      </c>
    </row>
    <row r="965" spans="5:11" x14ac:dyDescent="0.25">
      <c r="E965">
        <f t="shared" si="15"/>
        <v>376</v>
      </c>
      <c r="F965">
        <v>20727</v>
      </c>
      <c r="G965">
        <f>IFERROR(VLOOKUP(Table_socioeca8.sandag.org_abm2_spd[[#This Row],[hwycov_id]],[1]hwy_speed!$B$2:$G$1648,2,FALSE),0)</f>
        <v>58</v>
      </c>
      <c r="H965">
        <f>IFERROR(VLOOKUP(Table_socioeca8.sandag.org_abm2_spd[[#This Row],[hwycov_id]],[1]hwy_speed!$B$2:$G$1648,3,FALSE),0)</f>
        <v>55</v>
      </c>
      <c r="I965">
        <f>IFERROR(VLOOKUP(Table_socioeca8.sandag.org_abm2_spd[[#This Row],[hwycov_id]],[1]hwy_speed!$B$2:$G$1648,4,FALSE),0)</f>
        <v>58</v>
      </c>
      <c r="J965">
        <f>IFERROR(VLOOKUP(Table_socioeca8.sandag.org_abm2_spd[[#This Row],[hwycov_id]],[1]hwy_speed!$B$2:$G$1648,5,FALSE),0)</f>
        <v>58</v>
      </c>
      <c r="K965">
        <f>IFERROR(VLOOKUP(Table_socioeca8.sandag.org_abm2_spd[[#This Row],[hwycov_id]],[1]hwy_speed!$B$2:$G$1648,6,FALSE),0)</f>
        <v>58</v>
      </c>
    </row>
    <row r="966" spans="5:11" x14ac:dyDescent="0.25">
      <c r="E966">
        <f t="shared" si="15"/>
        <v>376</v>
      </c>
      <c r="F966">
        <v>20730</v>
      </c>
      <c r="G966">
        <f>IFERROR(VLOOKUP(Table_socioeca8.sandag.org_abm2_spd[[#This Row],[hwycov_id]],[1]hwy_speed!$B$2:$G$1648,2,FALSE),0)</f>
        <v>57</v>
      </c>
      <c r="H966">
        <f>IFERROR(VLOOKUP(Table_socioeca8.sandag.org_abm2_spd[[#This Row],[hwycov_id]],[1]hwy_speed!$B$2:$G$1648,3,FALSE),0)</f>
        <v>46</v>
      </c>
      <c r="I966">
        <f>IFERROR(VLOOKUP(Table_socioeca8.sandag.org_abm2_spd[[#This Row],[hwycov_id]],[1]hwy_speed!$B$2:$G$1648,4,FALSE),0)</f>
        <v>56</v>
      </c>
      <c r="J966">
        <f>IFERROR(VLOOKUP(Table_socioeca8.sandag.org_abm2_spd[[#This Row],[hwycov_id]],[1]hwy_speed!$B$2:$G$1648,5,FALSE),0)</f>
        <v>56</v>
      </c>
      <c r="K966">
        <f>IFERROR(VLOOKUP(Table_socioeca8.sandag.org_abm2_spd[[#This Row],[hwycov_id]],[1]hwy_speed!$B$2:$G$1648,6,FALSE),0)</f>
        <v>57</v>
      </c>
    </row>
    <row r="967" spans="5:11" x14ac:dyDescent="0.25">
      <c r="E967">
        <f t="shared" si="15"/>
        <v>376</v>
      </c>
      <c r="F967">
        <v>20731</v>
      </c>
      <c r="G967">
        <f>IFERROR(VLOOKUP(Table_socioeca8.sandag.org_abm2_spd[[#This Row],[hwycov_id]],[1]hwy_speed!$B$2:$G$1648,2,FALSE),0)</f>
        <v>57</v>
      </c>
      <c r="H967">
        <f>IFERROR(VLOOKUP(Table_socioeca8.sandag.org_abm2_spd[[#This Row],[hwycov_id]],[1]hwy_speed!$B$2:$G$1648,3,FALSE),0)</f>
        <v>47</v>
      </c>
      <c r="I967">
        <f>IFERROR(VLOOKUP(Table_socioeca8.sandag.org_abm2_spd[[#This Row],[hwycov_id]],[1]hwy_speed!$B$2:$G$1648,4,FALSE),0)</f>
        <v>56</v>
      </c>
      <c r="J967">
        <f>IFERROR(VLOOKUP(Table_socioeca8.sandag.org_abm2_spd[[#This Row],[hwycov_id]],[1]hwy_speed!$B$2:$G$1648,5,FALSE),0)</f>
        <v>57</v>
      </c>
      <c r="K967">
        <f>IFERROR(VLOOKUP(Table_socioeca8.sandag.org_abm2_spd[[#This Row],[hwycov_id]],[1]hwy_speed!$B$2:$G$1648,6,FALSE),0)</f>
        <v>57</v>
      </c>
    </row>
    <row r="968" spans="5:11" x14ac:dyDescent="0.25">
      <c r="E968">
        <f t="shared" si="15"/>
        <v>376</v>
      </c>
      <c r="F968">
        <v>20741</v>
      </c>
      <c r="G968">
        <f>IFERROR(VLOOKUP(Table_socioeca8.sandag.org_abm2_spd[[#This Row],[hwycov_id]],[1]hwy_speed!$B$2:$G$1648,2,FALSE),0)</f>
        <v>58</v>
      </c>
      <c r="H968">
        <f>IFERROR(VLOOKUP(Table_socioeca8.sandag.org_abm2_spd[[#This Row],[hwycov_id]],[1]hwy_speed!$B$2:$G$1648,3,FALSE),0)</f>
        <v>50</v>
      </c>
      <c r="I968">
        <f>IFERROR(VLOOKUP(Table_socioeca8.sandag.org_abm2_spd[[#This Row],[hwycov_id]],[1]hwy_speed!$B$2:$G$1648,4,FALSE),0)</f>
        <v>57</v>
      </c>
      <c r="J968">
        <f>IFERROR(VLOOKUP(Table_socioeca8.sandag.org_abm2_spd[[#This Row],[hwycov_id]],[1]hwy_speed!$B$2:$G$1648,5,FALSE),0)</f>
        <v>57</v>
      </c>
      <c r="K968">
        <f>IFERROR(VLOOKUP(Table_socioeca8.sandag.org_abm2_spd[[#This Row],[hwycov_id]],[1]hwy_speed!$B$2:$G$1648,6,FALSE),0)</f>
        <v>58</v>
      </c>
    </row>
    <row r="969" spans="5:11" x14ac:dyDescent="0.25">
      <c r="E969">
        <f t="shared" si="15"/>
        <v>376</v>
      </c>
      <c r="F969">
        <v>20743</v>
      </c>
      <c r="G969">
        <f>IFERROR(VLOOKUP(Table_socioeca8.sandag.org_abm2_spd[[#This Row],[hwycov_id]],[1]hwy_speed!$B$2:$G$1648,2,FALSE),0)</f>
        <v>57</v>
      </c>
      <c r="H969">
        <f>IFERROR(VLOOKUP(Table_socioeca8.sandag.org_abm2_spd[[#This Row],[hwycov_id]],[1]hwy_speed!$B$2:$G$1648,3,FALSE),0)</f>
        <v>45</v>
      </c>
      <c r="I969">
        <f>IFERROR(VLOOKUP(Table_socioeca8.sandag.org_abm2_spd[[#This Row],[hwycov_id]],[1]hwy_speed!$B$2:$G$1648,4,FALSE),0)</f>
        <v>56</v>
      </c>
      <c r="J969">
        <f>IFERROR(VLOOKUP(Table_socioeca8.sandag.org_abm2_spd[[#This Row],[hwycov_id]],[1]hwy_speed!$B$2:$G$1648,5,FALSE),0)</f>
        <v>56</v>
      </c>
      <c r="K969">
        <f>IFERROR(VLOOKUP(Table_socioeca8.sandag.org_abm2_spd[[#This Row],[hwycov_id]],[1]hwy_speed!$B$2:$G$1648,6,FALSE),0)</f>
        <v>57</v>
      </c>
    </row>
    <row r="970" spans="5:11" x14ac:dyDescent="0.25">
      <c r="E970">
        <f t="shared" si="15"/>
        <v>376</v>
      </c>
      <c r="F970">
        <v>20747</v>
      </c>
      <c r="G970">
        <f>IFERROR(VLOOKUP(Table_socioeca8.sandag.org_abm2_spd[[#This Row],[hwycov_id]],[1]hwy_speed!$B$2:$G$1648,2,FALSE),0)</f>
        <v>58</v>
      </c>
      <c r="H970">
        <f>IFERROR(VLOOKUP(Table_socioeca8.sandag.org_abm2_spd[[#This Row],[hwycov_id]],[1]hwy_speed!$B$2:$G$1648,3,FALSE),0)</f>
        <v>38</v>
      </c>
      <c r="I970">
        <f>IFERROR(VLOOKUP(Table_socioeca8.sandag.org_abm2_spd[[#This Row],[hwycov_id]],[1]hwy_speed!$B$2:$G$1648,4,FALSE),0)</f>
        <v>50</v>
      </c>
      <c r="J970">
        <f>IFERROR(VLOOKUP(Table_socioeca8.sandag.org_abm2_spd[[#This Row],[hwycov_id]],[1]hwy_speed!$B$2:$G$1648,5,FALSE),0)</f>
        <v>54</v>
      </c>
      <c r="K970">
        <f>IFERROR(VLOOKUP(Table_socioeca8.sandag.org_abm2_spd[[#This Row],[hwycov_id]],[1]hwy_speed!$B$2:$G$1648,6,FALSE),0)</f>
        <v>58</v>
      </c>
    </row>
    <row r="971" spans="5:11" x14ac:dyDescent="0.25">
      <c r="E971">
        <f t="shared" si="15"/>
        <v>376</v>
      </c>
      <c r="F971">
        <v>20749</v>
      </c>
      <c r="G971">
        <f>IFERROR(VLOOKUP(Table_socioeca8.sandag.org_abm2_spd[[#This Row],[hwycov_id]],[1]hwy_speed!$B$2:$G$1648,2,FALSE),0)</f>
        <v>57</v>
      </c>
      <c r="H971">
        <f>IFERROR(VLOOKUP(Table_socioeca8.sandag.org_abm2_spd[[#This Row],[hwycov_id]],[1]hwy_speed!$B$2:$G$1648,3,FALSE),0)</f>
        <v>22</v>
      </c>
      <c r="I971">
        <f>IFERROR(VLOOKUP(Table_socioeca8.sandag.org_abm2_spd[[#This Row],[hwycov_id]],[1]hwy_speed!$B$2:$G$1648,4,FALSE),0)</f>
        <v>53</v>
      </c>
      <c r="J971">
        <f>IFERROR(VLOOKUP(Table_socioeca8.sandag.org_abm2_spd[[#This Row],[hwycov_id]],[1]hwy_speed!$B$2:$G$1648,5,FALSE),0)</f>
        <v>52</v>
      </c>
      <c r="K971">
        <f>IFERROR(VLOOKUP(Table_socioeca8.sandag.org_abm2_spd[[#This Row],[hwycov_id]],[1]hwy_speed!$B$2:$G$1648,6,FALSE),0)</f>
        <v>58</v>
      </c>
    </row>
    <row r="972" spans="5:11" x14ac:dyDescent="0.25">
      <c r="E972">
        <f t="shared" si="15"/>
        <v>376</v>
      </c>
      <c r="F972">
        <v>20750</v>
      </c>
      <c r="G972">
        <f>IFERROR(VLOOKUP(Table_socioeca8.sandag.org_abm2_spd[[#This Row],[hwycov_id]],[1]hwy_speed!$B$2:$G$1648,2,FALSE),0)</f>
        <v>58</v>
      </c>
      <c r="H972">
        <f>IFERROR(VLOOKUP(Table_socioeca8.sandag.org_abm2_spd[[#This Row],[hwycov_id]],[1]hwy_speed!$B$2:$G$1648,3,FALSE),0)</f>
        <v>36</v>
      </c>
      <c r="I972">
        <f>IFERROR(VLOOKUP(Table_socioeca8.sandag.org_abm2_spd[[#This Row],[hwycov_id]],[1]hwy_speed!$B$2:$G$1648,4,FALSE),0)</f>
        <v>56</v>
      </c>
      <c r="J972">
        <f>IFERROR(VLOOKUP(Table_socioeca8.sandag.org_abm2_spd[[#This Row],[hwycov_id]],[1]hwy_speed!$B$2:$G$1648,5,FALSE),0)</f>
        <v>57</v>
      </c>
      <c r="K972">
        <f>IFERROR(VLOOKUP(Table_socioeca8.sandag.org_abm2_spd[[#This Row],[hwycov_id]],[1]hwy_speed!$B$2:$G$1648,6,FALSE),0)</f>
        <v>58</v>
      </c>
    </row>
    <row r="973" spans="5:11" x14ac:dyDescent="0.25">
      <c r="E973">
        <f t="shared" si="15"/>
        <v>376</v>
      </c>
      <c r="F973">
        <v>20755</v>
      </c>
      <c r="G973">
        <f>IFERROR(VLOOKUP(Table_socioeca8.sandag.org_abm2_spd[[#This Row],[hwycov_id]],[1]hwy_speed!$B$2:$G$1648,2,FALSE),0)</f>
        <v>53</v>
      </c>
      <c r="H973">
        <f>IFERROR(VLOOKUP(Table_socioeca8.sandag.org_abm2_spd[[#This Row],[hwycov_id]],[1]hwy_speed!$B$2:$G$1648,3,FALSE),0)</f>
        <v>37</v>
      </c>
      <c r="I973">
        <f>IFERROR(VLOOKUP(Table_socioeca8.sandag.org_abm2_spd[[#This Row],[hwycov_id]],[1]hwy_speed!$B$2:$G$1648,4,FALSE),0)</f>
        <v>52</v>
      </c>
      <c r="J973">
        <f>IFERROR(VLOOKUP(Table_socioeca8.sandag.org_abm2_spd[[#This Row],[hwycov_id]],[1]hwy_speed!$B$2:$G$1648,5,FALSE),0)</f>
        <v>53</v>
      </c>
      <c r="K973">
        <f>IFERROR(VLOOKUP(Table_socioeca8.sandag.org_abm2_spd[[#This Row],[hwycov_id]],[1]hwy_speed!$B$2:$G$1648,6,FALSE),0)</f>
        <v>53</v>
      </c>
    </row>
    <row r="974" spans="5:11" x14ac:dyDescent="0.25">
      <c r="E974">
        <f t="shared" si="15"/>
        <v>376</v>
      </c>
      <c r="F974">
        <v>20762</v>
      </c>
      <c r="G974">
        <f>IFERROR(VLOOKUP(Table_socioeca8.sandag.org_abm2_spd[[#This Row],[hwycov_id]],[1]hwy_speed!$B$2:$G$1648,2,FALSE),0)</f>
        <v>54</v>
      </c>
      <c r="H974">
        <f>IFERROR(VLOOKUP(Table_socioeca8.sandag.org_abm2_spd[[#This Row],[hwycov_id]],[1]hwy_speed!$B$2:$G$1648,3,FALSE),0)</f>
        <v>53</v>
      </c>
      <c r="I974">
        <f>IFERROR(VLOOKUP(Table_socioeca8.sandag.org_abm2_spd[[#This Row],[hwycov_id]],[1]hwy_speed!$B$2:$G$1648,4,FALSE),0)</f>
        <v>53</v>
      </c>
      <c r="J974">
        <f>IFERROR(VLOOKUP(Table_socioeca8.sandag.org_abm2_spd[[#This Row],[hwycov_id]],[1]hwy_speed!$B$2:$G$1648,5,FALSE),0)</f>
        <v>52</v>
      </c>
      <c r="K974">
        <f>IFERROR(VLOOKUP(Table_socioeca8.sandag.org_abm2_spd[[#This Row],[hwycov_id]],[1]hwy_speed!$B$2:$G$1648,6,FALSE),0)</f>
        <v>54</v>
      </c>
    </row>
    <row r="975" spans="5:11" x14ac:dyDescent="0.25">
      <c r="E975">
        <f t="shared" si="15"/>
        <v>376</v>
      </c>
      <c r="F975">
        <v>20781</v>
      </c>
      <c r="G975">
        <f>IFERROR(VLOOKUP(Table_socioeca8.sandag.org_abm2_spd[[#This Row],[hwycov_id]],[1]hwy_speed!$B$2:$G$1648,2,FALSE),0)</f>
        <v>53</v>
      </c>
      <c r="H975">
        <f>IFERROR(VLOOKUP(Table_socioeca8.sandag.org_abm2_spd[[#This Row],[hwycov_id]],[1]hwy_speed!$B$2:$G$1648,3,FALSE),0)</f>
        <v>41</v>
      </c>
      <c r="I975">
        <f>IFERROR(VLOOKUP(Table_socioeca8.sandag.org_abm2_spd[[#This Row],[hwycov_id]],[1]hwy_speed!$B$2:$G$1648,4,FALSE),0)</f>
        <v>53</v>
      </c>
      <c r="J975">
        <f>IFERROR(VLOOKUP(Table_socioeca8.sandag.org_abm2_spd[[#This Row],[hwycov_id]],[1]hwy_speed!$B$2:$G$1648,5,FALSE),0)</f>
        <v>52</v>
      </c>
      <c r="K975">
        <f>IFERROR(VLOOKUP(Table_socioeca8.sandag.org_abm2_spd[[#This Row],[hwycov_id]],[1]hwy_speed!$B$2:$G$1648,6,FALSE),0)</f>
        <v>53</v>
      </c>
    </row>
    <row r="976" spans="5:11" x14ac:dyDescent="0.25">
      <c r="E976">
        <f t="shared" si="15"/>
        <v>376</v>
      </c>
      <c r="F976">
        <v>20782</v>
      </c>
      <c r="G976">
        <f>IFERROR(VLOOKUP(Table_socioeca8.sandag.org_abm2_spd[[#This Row],[hwycov_id]],[1]hwy_speed!$B$2:$G$1648,2,FALSE),0)</f>
        <v>53</v>
      </c>
      <c r="H976">
        <f>IFERROR(VLOOKUP(Table_socioeca8.sandag.org_abm2_spd[[#This Row],[hwycov_id]],[1]hwy_speed!$B$2:$G$1648,3,FALSE),0)</f>
        <v>52</v>
      </c>
      <c r="I976">
        <f>IFERROR(VLOOKUP(Table_socioeca8.sandag.org_abm2_spd[[#This Row],[hwycov_id]],[1]hwy_speed!$B$2:$G$1648,4,FALSE),0)</f>
        <v>52</v>
      </c>
      <c r="J976">
        <f>IFERROR(VLOOKUP(Table_socioeca8.sandag.org_abm2_spd[[#This Row],[hwycov_id]],[1]hwy_speed!$B$2:$G$1648,5,FALSE),0)</f>
        <v>41</v>
      </c>
      <c r="K976">
        <f>IFERROR(VLOOKUP(Table_socioeca8.sandag.org_abm2_spd[[#This Row],[hwycov_id]],[1]hwy_speed!$B$2:$G$1648,6,FALSE),0)</f>
        <v>53</v>
      </c>
    </row>
    <row r="977" spans="5:11" x14ac:dyDescent="0.25">
      <c r="E977">
        <f t="shared" si="15"/>
        <v>376</v>
      </c>
      <c r="F977">
        <v>20787</v>
      </c>
      <c r="G977">
        <f>IFERROR(VLOOKUP(Table_socioeca8.sandag.org_abm2_spd[[#This Row],[hwycov_id]],[1]hwy_speed!$B$2:$G$1648,2,FALSE),0)</f>
        <v>53</v>
      </c>
      <c r="H977">
        <f>IFERROR(VLOOKUP(Table_socioeca8.sandag.org_abm2_spd[[#This Row],[hwycov_id]],[1]hwy_speed!$B$2:$G$1648,3,FALSE),0)</f>
        <v>53</v>
      </c>
      <c r="I977">
        <f>IFERROR(VLOOKUP(Table_socioeca8.sandag.org_abm2_spd[[#This Row],[hwycov_id]],[1]hwy_speed!$B$2:$G$1648,4,FALSE),0)</f>
        <v>52</v>
      </c>
      <c r="J977">
        <f>IFERROR(VLOOKUP(Table_socioeca8.sandag.org_abm2_spd[[#This Row],[hwycov_id]],[1]hwy_speed!$B$2:$G$1648,5,FALSE),0)</f>
        <v>43</v>
      </c>
      <c r="K977">
        <f>IFERROR(VLOOKUP(Table_socioeca8.sandag.org_abm2_spd[[#This Row],[hwycov_id]],[1]hwy_speed!$B$2:$G$1648,6,FALSE),0)</f>
        <v>53</v>
      </c>
    </row>
    <row r="978" spans="5:11" x14ac:dyDescent="0.25">
      <c r="E978">
        <f t="shared" si="15"/>
        <v>376</v>
      </c>
      <c r="F978">
        <v>20788</v>
      </c>
      <c r="G978">
        <f>IFERROR(VLOOKUP(Table_socioeca8.sandag.org_abm2_spd[[#This Row],[hwycov_id]],[1]hwy_speed!$B$2:$G$1648,2,FALSE),0)</f>
        <v>58</v>
      </c>
      <c r="H978">
        <f>IFERROR(VLOOKUP(Table_socioeca8.sandag.org_abm2_spd[[#This Row],[hwycov_id]],[1]hwy_speed!$B$2:$G$1648,3,FALSE),0)</f>
        <v>51</v>
      </c>
      <c r="I978">
        <f>IFERROR(VLOOKUP(Table_socioeca8.sandag.org_abm2_spd[[#This Row],[hwycov_id]],[1]hwy_speed!$B$2:$G$1648,4,FALSE),0)</f>
        <v>54</v>
      </c>
      <c r="J978">
        <f>IFERROR(VLOOKUP(Table_socioeca8.sandag.org_abm2_spd[[#This Row],[hwycov_id]],[1]hwy_speed!$B$2:$G$1648,5,FALSE),0)</f>
        <v>40</v>
      </c>
      <c r="K978">
        <f>IFERROR(VLOOKUP(Table_socioeca8.sandag.org_abm2_spd[[#This Row],[hwycov_id]],[1]hwy_speed!$B$2:$G$1648,6,FALSE),0)</f>
        <v>58</v>
      </c>
    </row>
    <row r="979" spans="5:11" x14ac:dyDescent="0.25">
      <c r="E979">
        <f t="shared" si="15"/>
        <v>376</v>
      </c>
      <c r="F979">
        <v>20789</v>
      </c>
      <c r="G979">
        <f>IFERROR(VLOOKUP(Table_socioeca8.sandag.org_abm2_spd[[#This Row],[hwycov_id]],[1]hwy_speed!$B$2:$G$1648,2,FALSE),0)</f>
        <v>58</v>
      </c>
      <c r="H979">
        <f>IFERROR(VLOOKUP(Table_socioeca8.sandag.org_abm2_spd[[#This Row],[hwycov_id]],[1]hwy_speed!$B$2:$G$1648,3,FALSE),0)</f>
        <v>55</v>
      </c>
      <c r="I979">
        <f>IFERROR(VLOOKUP(Table_socioeca8.sandag.org_abm2_spd[[#This Row],[hwycov_id]],[1]hwy_speed!$B$2:$G$1648,4,FALSE),0)</f>
        <v>57</v>
      </c>
      <c r="J979">
        <f>IFERROR(VLOOKUP(Table_socioeca8.sandag.org_abm2_spd[[#This Row],[hwycov_id]],[1]hwy_speed!$B$2:$G$1648,5,FALSE),0)</f>
        <v>48</v>
      </c>
      <c r="K979">
        <f>IFERROR(VLOOKUP(Table_socioeca8.sandag.org_abm2_spd[[#This Row],[hwycov_id]],[1]hwy_speed!$B$2:$G$1648,6,FALSE),0)</f>
        <v>58</v>
      </c>
    </row>
    <row r="980" spans="5:11" x14ac:dyDescent="0.25">
      <c r="E980">
        <f t="shared" si="15"/>
        <v>376</v>
      </c>
      <c r="F980">
        <v>20790</v>
      </c>
      <c r="G980">
        <f>IFERROR(VLOOKUP(Table_socioeca8.sandag.org_abm2_spd[[#This Row],[hwycov_id]],[1]hwy_speed!$B$2:$G$1648,2,FALSE),0)</f>
        <v>58</v>
      </c>
      <c r="H980">
        <f>IFERROR(VLOOKUP(Table_socioeca8.sandag.org_abm2_spd[[#This Row],[hwycov_id]],[1]hwy_speed!$B$2:$G$1648,3,FALSE),0)</f>
        <v>53</v>
      </c>
      <c r="I980">
        <f>IFERROR(VLOOKUP(Table_socioeca8.sandag.org_abm2_spd[[#This Row],[hwycov_id]],[1]hwy_speed!$B$2:$G$1648,4,FALSE),0)</f>
        <v>55</v>
      </c>
      <c r="J980">
        <f>IFERROR(VLOOKUP(Table_socioeca8.sandag.org_abm2_spd[[#This Row],[hwycov_id]],[1]hwy_speed!$B$2:$G$1648,5,FALSE),0)</f>
        <v>44</v>
      </c>
      <c r="K980">
        <f>IFERROR(VLOOKUP(Table_socioeca8.sandag.org_abm2_spd[[#This Row],[hwycov_id]],[1]hwy_speed!$B$2:$G$1648,6,FALSE),0)</f>
        <v>58</v>
      </c>
    </row>
    <row r="981" spans="5:11" x14ac:dyDescent="0.25">
      <c r="E981">
        <f t="shared" si="15"/>
        <v>376</v>
      </c>
      <c r="F981">
        <v>21781</v>
      </c>
      <c r="G981">
        <f>IFERROR(VLOOKUP(Table_socioeca8.sandag.org_abm2_spd[[#This Row],[hwycov_id]],[1]hwy_speed!$B$2:$G$1648,2,FALSE),0)</f>
        <v>53</v>
      </c>
      <c r="H981">
        <f>IFERROR(VLOOKUP(Table_socioeca8.sandag.org_abm2_spd[[#This Row],[hwycov_id]],[1]hwy_speed!$B$2:$G$1648,3,FALSE),0)</f>
        <v>51</v>
      </c>
      <c r="I981">
        <f>IFERROR(VLOOKUP(Table_socioeca8.sandag.org_abm2_spd[[#This Row],[hwycov_id]],[1]hwy_speed!$B$2:$G$1648,4,FALSE),0)</f>
        <v>51</v>
      </c>
      <c r="J981">
        <f>IFERROR(VLOOKUP(Table_socioeca8.sandag.org_abm2_spd[[#This Row],[hwycov_id]],[1]hwy_speed!$B$2:$G$1648,5,FALSE),0)</f>
        <v>46</v>
      </c>
      <c r="K981">
        <f>IFERROR(VLOOKUP(Table_socioeca8.sandag.org_abm2_spd[[#This Row],[hwycov_id]],[1]hwy_speed!$B$2:$G$1648,6,FALSE),0)</f>
        <v>53</v>
      </c>
    </row>
    <row r="982" spans="5:11" x14ac:dyDescent="0.25">
      <c r="E982">
        <f t="shared" si="15"/>
        <v>376</v>
      </c>
      <c r="F982">
        <v>21782</v>
      </c>
      <c r="G982">
        <f>IFERROR(VLOOKUP(Table_socioeca8.sandag.org_abm2_spd[[#This Row],[hwycov_id]],[1]hwy_speed!$B$2:$G$1648,2,FALSE),0)</f>
        <v>53</v>
      </c>
      <c r="H982">
        <f>IFERROR(VLOOKUP(Table_socioeca8.sandag.org_abm2_spd[[#This Row],[hwycov_id]],[1]hwy_speed!$B$2:$G$1648,3,FALSE),0)</f>
        <v>38</v>
      </c>
      <c r="I982">
        <f>IFERROR(VLOOKUP(Table_socioeca8.sandag.org_abm2_spd[[#This Row],[hwycov_id]],[1]hwy_speed!$B$2:$G$1648,4,FALSE),0)</f>
        <v>39</v>
      </c>
      <c r="J982">
        <f>IFERROR(VLOOKUP(Table_socioeca8.sandag.org_abm2_spd[[#This Row],[hwycov_id]],[1]hwy_speed!$B$2:$G$1648,5,FALSE),0)</f>
        <v>36</v>
      </c>
      <c r="K982">
        <f>IFERROR(VLOOKUP(Table_socioeca8.sandag.org_abm2_spd[[#This Row],[hwycov_id]],[1]hwy_speed!$B$2:$G$1648,6,FALSE),0)</f>
        <v>53</v>
      </c>
    </row>
    <row r="983" spans="5:11" x14ac:dyDescent="0.25">
      <c r="E983">
        <f t="shared" si="15"/>
        <v>376</v>
      </c>
      <c r="F983">
        <v>21822</v>
      </c>
      <c r="G983">
        <f>IFERROR(VLOOKUP(Table_socioeca8.sandag.org_abm2_spd[[#This Row],[hwycov_id]],[1]hwy_speed!$B$2:$G$1648,2,FALSE),0)</f>
        <v>53</v>
      </c>
      <c r="H983">
        <f>IFERROR(VLOOKUP(Table_socioeca8.sandag.org_abm2_spd[[#This Row],[hwycov_id]],[1]hwy_speed!$B$2:$G$1648,3,FALSE),0)</f>
        <v>45</v>
      </c>
      <c r="I983">
        <f>IFERROR(VLOOKUP(Table_socioeca8.sandag.org_abm2_spd[[#This Row],[hwycov_id]],[1]hwy_speed!$B$2:$G$1648,4,FALSE),0)</f>
        <v>52</v>
      </c>
      <c r="J983">
        <f>IFERROR(VLOOKUP(Table_socioeca8.sandag.org_abm2_spd[[#This Row],[hwycov_id]],[1]hwy_speed!$B$2:$G$1648,5,FALSE),0)</f>
        <v>51</v>
      </c>
      <c r="K983">
        <f>IFERROR(VLOOKUP(Table_socioeca8.sandag.org_abm2_spd[[#This Row],[hwycov_id]],[1]hwy_speed!$B$2:$G$1648,6,FALSE),0)</f>
        <v>53</v>
      </c>
    </row>
    <row r="984" spans="5:11" x14ac:dyDescent="0.25">
      <c r="E984">
        <f t="shared" si="15"/>
        <v>376</v>
      </c>
      <c r="F984">
        <v>21848</v>
      </c>
      <c r="G984">
        <f>IFERROR(VLOOKUP(Table_socioeca8.sandag.org_abm2_spd[[#This Row],[hwycov_id]],[1]hwy_speed!$B$2:$G$1648,2,FALSE),0)</f>
        <v>53</v>
      </c>
      <c r="H984">
        <f>IFERROR(VLOOKUP(Table_socioeca8.sandag.org_abm2_spd[[#This Row],[hwycov_id]],[1]hwy_speed!$B$2:$G$1648,3,FALSE),0)</f>
        <v>31</v>
      </c>
      <c r="I984">
        <f>IFERROR(VLOOKUP(Table_socioeca8.sandag.org_abm2_spd[[#This Row],[hwycov_id]],[1]hwy_speed!$B$2:$G$1648,4,FALSE),0)</f>
        <v>38</v>
      </c>
      <c r="J984">
        <f>IFERROR(VLOOKUP(Table_socioeca8.sandag.org_abm2_spd[[#This Row],[hwycov_id]],[1]hwy_speed!$B$2:$G$1648,5,FALSE),0)</f>
        <v>37</v>
      </c>
      <c r="K984">
        <f>IFERROR(VLOOKUP(Table_socioeca8.sandag.org_abm2_spd[[#This Row],[hwycov_id]],[1]hwy_speed!$B$2:$G$1648,6,FALSE),0)</f>
        <v>53</v>
      </c>
    </row>
    <row r="985" spans="5:11" x14ac:dyDescent="0.25">
      <c r="E985">
        <f t="shared" si="15"/>
        <v>376</v>
      </c>
      <c r="F985">
        <v>21849</v>
      </c>
      <c r="G985">
        <f>IFERROR(VLOOKUP(Table_socioeca8.sandag.org_abm2_spd[[#This Row],[hwycov_id]],[1]hwy_speed!$B$2:$G$1648,2,FALSE),0)</f>
        <v>53</v>
      </c>
      <c r="H985">
        <f>IFERROR(VLOOKUP(Table_socioeca8.sandag.org_abm2_spd[[#This Row],[hwycov_id]],[1]hwy_speed!$B$2:$G$1648,3,FALSE),0)</f>
        <v>23</v>
      </c>
      <c r="I985">
        <f>IFERROR(VLOOKUP(Table_socioeca8.sandag.org_abm2_spd[[#This Row],[hwycov_id]],[1]hwy_speed!$B$2:$G$1648,4,FALSE),0)</f>
        <v>30</v>
      </c>
      <c r="J985">
        <f>IFERROR(VLOOKUP(Table_socioeca8.sandag.org_abm2_spd[[#This Row],[hwycov_id]],[1]hwy_speed!$B$2:$G$1648,5,FALSE),0)</f>
        <v>24</v>
      </c>
      <c r="K985">
        <f>IFERROR(VLOOKUP(Table_socioeca8.sandag.org_abm2_spd[[#This Row],[hwycov_id]],[1]hwy_speed!$B$2:$G$1648,6,FALSE),0)</f>
        <v>53</v>
      </c>
    </row>
    <row r="986" spans="5:11" x14ac:dyDescent="0.25">
      <c r="E986">
        <f t="shared" si="15"/>
        <v>376</v>
      </c>
      <c r="F986">
        <v>21850</v>
      </c>
      <c r="G986">
        <f>IFERROR(VLOOKUP(Table_socioeca8.sandag.org_abm2_spd[[#This Row],[hwycov_id]],[1]hwy_speed!$B$2:$G$1648,2,FALSE),0)</f>
        <v>53</v>
      </c>
      <c r="H986">
        <f>IFERROR(VLOOKUP(Table_socioeca8.sandag.org_abm2_spd[[#This Row],[hwycov_id]],[1]hwy_speed!$B$2:$G$1648,3,FALSE),0)</f>
        <v>53</v>
      </c>
      <c r="I986">
        <f>IFERROR(VLOOKUP(Table_socioeca8.sandag.org_abm2_spd[[#This Row],[hwycov_id]],[1]hwy_speed!$B$2:$G$1648,4,FALSE),0)</f>
        <v>53</v>
      </c>
      <c r="J986">
        <f>IFERROR(VLOOKUP(Table_socioeca8.sandag.org_abm2_spd[[#This Row],[hwycov_id]],[1]hwy_speed!$B$2:$G$1648,5,FALSE),0)</f>
        <v>53</v>
      </c>
      <c r="K986">
        <f>IFERROR(VLOOKUP(Table_socioeca8.sandag.org_abm2_spd[[#This Row],[hwycov_id]],[1]hwy_speed!$B$2:$G$1648,6,FALSE),0)</f>
        <v>53</v>
      </c>
    </row>
    <row r="987" spans="5:11" x14ac:dyDescent="0.25">
      <c r="E987">
        <f t="shared" si="15"/>
        <v>376</v>
      </c>
      <c r="F987">
        <v>21860</v>
      </c>
      <c r="G987">
        <f>IFERROR(VLOOKUP(Table_socioeca8.sandag.org_abm2_spd[[#This Row],[hwycov_id]],[1]hwy_speed!$B$2:$G$1648,2,FALSE),0)</f>
        <v>31</v>
      </c>
      <c r="H987">
        <f>IFERROR(VLOOKUP(Table_socioeca8.sandag.org_abm2_spd[[#This Row],[hwycov_id]],[1]hwy_speed!$B$2:$G$1648,3,FALSE),0)</f>
        <v>16</v>
      </c>
      <c r="I987">
        <f>IFERROR(VLOOKUP(Table_socioeca8.sandag.org_abm2_spd[[#This Row],[hwycov_id]],[1]hwy_speed!$B$2:$G$1648,4,FALSE),0)</f>
        <v>17</v>
      </c>
      <c r="J987">
        <f>IFERROR(VLOOKUP(Table_socioeca8.sandag.org_abm2_spd[[#This Row],[hwycov_id]],[1]hwy_speed!$B$2:$G$1648,5,FALSE),0)</f>
        <v>13</v>
      </c>
      <c r="K987">
        <f>IFERROR(VLOOKUP(Table_socioeca8.sandag.org_abm2_spd[[#This Row],[hwycov_id]],[1]hwy_speed!$B$2:$G$1648,6,FALSE),0)</f>
        <v>30</v>
      </c>
    </row>
    <row r="988" spans="5:11" x14ac:dyDescent="0.25">
      <c r="E988">
        <f t="shared" si="15"/>
        <v>376</v>
      </c>
      <c r="F988">
        <v>21880</v>
      </c>
      <c r="G988">
        <f>IFERROR(VLOOKUP(Table_socioeca8.sandag.org_abm2_spd[[#This Row],[hwycov_id]],[1]hwy_speed!$B$2:$G$1648,2,FALSE),0)</f>
        <v>58</v>
      </c>
      <c r="H988">
        <f>IFERROR(VLOOKUP(Table_socioeca8.sandag.org_abm2_spd[[#This Row],[hwycov_id]],[1]hwy_speed!$B$2:$G$1648,3,FALSE),0)</f>
        <v>57</v>
      </c>
      <c r="I988">
        <f>IFERROR(VLOOKUP(Table_socioeca8.sandag.org_abm2_spd[[#This Row],[hwycov_id]],[1]hwy_speed!$B$2:$G$1648,4,FALSE),0)</f>
        <v>58</v>
      </c>
      <c r="J988">
        <f>IFERROR(VLOOKUP(Table_socioeca8.sandag.org_abm2_spd[[#This Row],[hwycov_id]],[1]hwy_speed!$B$2:$G$1648,5,FALSE),0)</f>
        <v>58</v>
      </c>
      <c r="K988">
        <f>IFERROR(VLOOKUP(Table_socioeca8.sandag.org_abm2_spd[[#This Row],[hwycov_id]],[1]hwy_speed!$B$2:$G$1648,6,FALSE),0)</f>
        <v>58</v>
      </c>
    </row>
    <row r="989" spans="5:11" x14ac:dyDescent="0.25">
      <c r="E989">
        <f t="shared" si="15"/>
        <v>376</v>
      </c>
      <c r="F989">
        <v>21940</v>
      </c>
      <c r="G989">
        <f>IFERROR(VLOOKUP(Table_socioeca8.sandag.org_abm2_spd[[#This Row],[hwycov_id]],[1]hwy_speed!$B$2:$G$1648,2,FALSE),0)</f>
        <v>44</v>
      </c>
      <c r="H989">
        <f>IFERROR(VLOOKUP(Table_socioeca8.sandag.org_abm2_spd[[#This Row],[hwycov_id]],[1]hwy_speed!$B$2:$G$1648,3,FALSE),0)</f>
        <v>44</v>
      </c>
      <c r="I989">
        <f>IFERROR(VLOOKUP(Table_socioeca8.sandag.org_abm2_spd[[#This Row],[hwycov_id]],[1]hwy_speed!$B$2:$G$1648,4,FALSE),0)</f>
        <v>44</v>
      </c>
      <c r="J989">
        <f>IFERROR(VLOOKUP(Table_socioeca8.sandag.org_abm2_spd[[#This Row],[hwycov_id]],[1]hwy_speed!$B$2:$G$1648,5,FALSE),0)</f>
        <v>44</v>
      </c>
      <c r="K989">
        <f>IFERROR(VLOOKUP(Table_socioeca8.sandag.org_abm2_spd[[#This Row],[hwycov_id]],[1]hwy_speed!$B$2:$G$1648,6,FALSE),0)</f>
        <v>44</v>
      </c>
    </row>
    <row r="990" spans="5:11" x14ac:dyDescent="0.25">
      <c r="E990">
        <f t="shared" si="15"/>
        <v>376</v>
      </c>
      <c r="F990">
        <v>21941</v>
      </c>
      <c r="G990">
        <f>IFERROR(VLOOKUP(Table_socioeca8.sandag.org_abm2_spd[[#This Row],[hwycov_id]],[1]hwy_speed!$B$2:$G$1648,2,FALSE),0)</f>
        <v>57</v>
      </c>
      <c r="H990">
        <f>IFERROR(VLOOKUP(Table_socioeca8.sandag.org_abm2_spd[[#This Row],[hwycov_id]],[1]hwy_speed!$B$2:$G$1648,3,FALSE),0)</f>
        <v>57</v>
      </c>
      <c r="I990">
        <f>IFERROR(VLOOKUP(Table_socioeca8.sandag.org_abm2_spd[[#This Row],[hwycov_id]],[1]hwy_speed!$B$2:$G$1648,4,FALSE),0)</f>
        <v>56</v>
      </c>
      <c r="J990">
        <f>IFERROR(VLOOKUP(Table_socioeca8.sandag.org_abm2_spd[[#This Row],[hwycov_id]],[1]hwy_speed!$B$2:$G$1648,5,FALSE),0)</f>
        <v>55</v>
      </c>
      <c r="K990">
        <f>IFERROR(VLOOKUP(Table_socioeca8.sandag.org_abm2_spd[[#This Row],[hwycov_id]],[1]hwy_speed!$B$2:$G$1648,6,FALSE),0)</f>
        <v>57</v>
      </c>
    </row>
    <row r="991" spans="5:11" x14ac:dyDescent="0.25">
      <c r="E991">
        <f t="shared" si="15"/>
        <v>376</v>
      </c>
      <c r="F991">
        <v>21942</v>
      </c>
      <c r="G991">
        <f>IFERROR(VLOOKUP(Table_socioeca8.sandag.org_abm2_spd[[#This Row],[hwycov_id]],[1]hwy_speed!$B$2:$G$1648,2,FALSE),0)</f>
        <v>58</v>
      </c>
      <c r="H991">
        <f>IFERROR(VLOOKUP(Table_socioeca8.sandag.org_abm2_spd[[#This Row],[hwycov_id]],[1]hwy_speed!$B$2:$G$1648,3,FALSE),0)</f>
        <v>53</v>
      </c>
      <c r="I991">
        <f>IFERROR(VLOOKUP(Table_socioeca8.sandag.org_abm2_spd[[#This Row],[hwycov_id]],[1]hwy_speed!$B$2:$G$1648,4,FALSE),0)</f>
        <v>57</v>
      </c>
      <c r="J991">
        <f>IFERROR(VLOOKUP(Table_socioeca8.sandag.org_abm2_spd[[#This Row],[hwycov_id]],[1]hwy_speed!$B$2:$G$1648,5,FALSE),0)</f>
        <v>57</v>
      </c>
      <c r="K991">
        <f>IFERROR(VLOOKUP(Table_socioeca8.sandag.org_abm2_spd[[#This Row],[hwycov_id]],[1]hwy_speed!$B$2:$G$1648,6,FALSE),0)</f>
        <v>58</v>
      </c>
    </row>
    <row r="992" spans="5:11" x14ac:dyDescent="0.25">
      <c r="E992">
        <f t="shared" si="15"/>
        <v>376</v>
      </c>
      <c r="F992">
        <v>22146</v>
      </c>
      <c r="G992">
        <f>IFERROR(VLOOKUP(Table_socioeca8.sandag.org_abm2_spd[[#This Row],[hwycov_id]],[1]hwy_speed!$B$2:$G$1648,2,FALSE),0)</f>
        <v>58</v>
      </c>
      <c r="H992">
        <f>IFERROR(VLOOKUP(Table_socioeca8.sandag.org_abm2_spd[[#This Row],[hwycov_id]],[1]hwy_speed!$B$2:$G$1648,3,FALSE),0)</f>
        <v>55</v>
      </c>
      <c r="I992">
        <f>IFERROR(VLOOKUP(Table_socioeca8.sandag.org_abm2_spd[[#This Row],[hwycov_id]],[1]hwy_speed!$B$2:$G$1648,4,FALSE),0)</f>
        <v>57</v>
      </c>
      <c r="J992">
        <f>IFERROR(VLOOKUP(Table_socioeca8.sandag.org_abm2_spd[[#This Row],[hwycov_id]],[1]hwy_speed!$B$2:$G$1648,5,FALSE),0)</f>
        <v>57</v>
      </c>
      <c r="K992">
        <f>IFERROR(VLOOKUP(Table_socioeca8.sandag.org_abm2_spd[[#This Row],[hwycov_id]],[1]hwy_speed!$B$2:$G$1648,6,FALSE),0)</f>
        <v>58</v>
      </c>
    </row>
    <row r="993" spans="5:11" x14ac:dyDescent="0.25">
      <c r="E993">
        <f t="shared" si="15"/>
        <v>376</v>
      </c>
      <c r="F993">
        <v>22157</v>
      </c>
      <c r="G993">
        <f>IFERROR(VLOOKUP(Table_socioeca8.sandag.org_abm2_spd[[#This Row],[hwycov_id]],[1]hwy_speed!$B$2:$G$1648,2,FALSE),0)</f>
        <v>58</v>
      </c>
      <c r="H993">
        <f>IFERROR(VLOOKUP(Table_socioeca8.sandag.org_abm2_spd[[#This Row],[hwycov_id]],[1]hwy_speed!$B$2:$G$1648,3,FALSE),0)</f>
        <v>57</v>
      </c>
      <c r="I993">
        <f>IFERROR(VLOOKUP(Table_socioeca8.sandag.org_abm2_spd[[#This Row],[hwycov_id]],[1]hwy_speed!$B$2:$G$1648,4,FALSE),0)</f>
        <v>57</v>
      </c>
      <c r="J993">
        <f>IFERROR(VLOOKUP(Table_socioeca8.sandag.org_abm2_spd[[#This Row],[hwycov_id]],[1]hwy_speed!$B$2:$G$1648,5,FALSE),0)</f>
        <v>55</v>
      </c>
      <c r="K993">
        <f>IFERROR(VLOOKUP(Table_socioeca8.sandag.org_abm2_spd[[#This Row],[hwycov_id]],[1]hwy_speed!$B$2:$G$1648,6,FALSE),0)</f>
        <v>58</v>
      </c>
    </row>
    <row r="994" spans="5:11" x14ac:dyDescent="0.25">
      <c r="E994">
        <f t="shared" si="15"/>
        <v>376</v>
      </c>
      <c r="F994">
        <v>22158</v>
      </c>
      <c r="G994">
        <f>IFERROR(VLOOKUP(Table_socioeca8.sandag.org_abm2_spd[[#This Row],[hwycov_id]],[1]hwy_speed!$B$2:$G$1648,2,FALSE),0)</f>
        <v>58</v>
      </c>
      <c r="H994">
        <f>IFERROR(VLOOKUP(Table_socioeca8.sandag.org_abm2_spd[[#This Row],[hwycov_id]],[1]hwy_speed!$B$2:$G$1648,3,FALSE),0)</f>
        <v>57</v>
      </c>
      <c r="I994">
        <f>IFERROR(VLOOKUP(Table_socioeca8.sandag.org_abm2_spd[[#This Row],[hwycov_id]],[1]hwy_speed!$B$2:$G$1648,4,FALSE),0)</f>
        <v>57</v>
      </c>
      <c r="J994">
        <f>IFERROR(VLOOKUP(Table_socioeca8.sandag.org_abm2_spd[[#This Row],[hwycov_id]],[1]hwy_speed!$B$2:$G$1648,5,FALSE),0)</f>
        <v>55</v>
      </c>
      <c r="K994">
        <f>IFERROR(VLOOKUP(Table_socioeca8.sandag.org_abm2_spd[[#This Row],[hwycov_id]],[1]hwy_speed!$B$2:$G$1648,6,FALSE),0)</f>
        <v>58</v>
      </c>
    </row>
    <row r="995" spans="5:11" x14ac:dyDescent="0.25">
      <c r="E995">
        <f t="shared" si="15"/>
        <v>376</v>
      </c>
      <c r="F995">
        <v>22275</v>
      </c>
      <c r="G995">
        <f>IFERROR(VLOOKUP(Table_socioeca8.sandag.org_abm2_spd[[#This Row],[hwycov_id]],[1]hwy_speed!$B$2:$G$1648,2,FALSE),0)</f>
        <v>58</v>
      </c>
      <c r="H995">
        <f>IFERROR(VLOOKUP(Table_socioeca8.sandag.org_abm2_spd[[#This Row],[hwycov_id]],[1]hwy_speed!$B$2:$G$1648,3,FALSE),0)</f>
        <v>57</v>
      </c>
      <c r="I995">
        <f>IFERROR(VLOOKUP(Table_socioeca8.sandag.org_abm2_spd[[#This Row],[hwycov_id]],[1]hwy_speed!$B$2:$G$1648,4,FALSE),0)</f>
        <v>58</v>
      </c>
      <c r="J995">
        <f>IFERROR(VLOOKUP(Table_socioeca8.sandag.org_abm2_spd[[#This Row],[hwycov_id]],[1]hwy_speed!$B$2:$G$1648,5,FALSE),0)</f>
        <v>58</v>
      </c>
      <c r="K995">
        <f>IFERROR(VLOOKUP(Table_socioeca8.sandag.org_abm2_spd[[#This Row],[hwycov_id]],[1]hwy_speed!$B$2:$G$1648,6,FALSE),0)</f>
        <v>58</v>
      </c>
    </row>
    <row r="996" spans="5:11" x14ac:dyDescent="0.25">
      <c r="E996">
        <f t="shared" si="15"/>
        <v>376</v>
      </c>
      <c r="F996">
        <v>22715</v>
      </c>
      <c r="G996">
        <f>IFERROR(VLOOKUP(Table_socioeca8.sandag.org_abm2_spd[[#This Row],[hwycov_id]],[1]hwy_speed!$B$2:$G$1648,2,FALSE),0)</f>
        <v>49</v>
      </c>
      <c r="H996">
        <f>IFERROR(VLOOKUP(Table_socioeca8.sandag.org_abm2_spd[[#This Row],[hwycov_id]],[1]hwy_speed!$B$2:$G$1648,3,FALSE),0)</f>
        <v>37</v>
      </c>
      <c r="I996">
        <f>IFERROR(VLOOKUP(Table_socioeca8.sandag.org_abm2_spd[[#This Row],[hwycov_id]],[1]hwy_speed!$B$2:$G$1648,4,FALSE),0)</f>
        <v>48</v>
      </c>
      <c r="J996">
        <f>IFERROR(VLOOKUP(Table_socioeca8.sandag.org_abm2_spd[[#This Row],[hwycov_id]],[1]hwy_speed!$B$2:$G$1648,5,FALSE),0)</f>
        <v>48</v>
      </c>
      <c r="K996">
        <f>IFERROR(VLOOKUP(Table_socioeca8.sandag.org_abm2_spd[[#This Row],[hwycov_id]],[1]hwy_speed!$B$2:$G$1648,6,FALSE),0)</f>
        <v>49</v>
      </c>
    </row>
    <row r="997" spans="5:11" x14ac:dyDescent="0.25">
      <c r="E997">
        <f t="shared" si="15"/>
        <v>376</v>
      </c>
      <c r="F997">
        <v>22716</v>
      </c>
      <c r="G997">
        <f>IFERROR(VLOOKUP(Table_socioeca8.sandag.org_abm2_spd[[#This Row],[hwycov_id]],[1]hwy_speed!$B$2:$G$1648,2,FALSE),0)</f>
        <v>53</v>
      </c>
      <c r="H997">
        <f>IFERROR(VLOOKUP(Table_socioeca8.sandag.org_abm2_spd[[#This Row],[hwycov_id]],[1]hwy_speed!$B$2:$G$1648,3,FALSE),0)</f>
        <v>51</v>
      </c>
      <c r="I997">
        <f>IFERROR(VLOOKUP(Table_socioeca8.sandag.org_abm2_spd[[#This Row],[hwycov_id]],[1]hwy_speed!$B$2:$G$1648,4,FALSE),0)</f>
        <v>53</v>
      </c>
      <c r="J997">
        <f>IFERROR(VLOOKUP(Table_socioeca8.sandag.org_abm2_spd[[#This Row],[hwycov_id]],[1]hwy_speed!$B$2:$G$1648,5,FALSE),0)</f>
        <v>44</v>
      </c>
      <c r="K997">
        <f>IFERROR(VLOOKUP(Table_socioeca8.sandag.org_abm2_spd[[#This Row],[hwycov_id]],[1]hwy_speed!$B$2:$G$1648,6,FALSE),0)</f>
        <v>53</v>
      </c>
    </row>
    <row r="998" spans="5:11" x14ac:dyDescent="0.25">
      <c r="E998">
        <f t="shared" si="15"/>
        <v>376</v>
      </c>
      <c r="F998">
        <v>22740</v>
      </c>
      <c r="G998">
        <f>IFERROR(VLOOKUP(Table_socioeca8.sandag.org_abm2_spd[[#This Row],[hwycov_id]],[1]hwy_speed!$B$2:$G$1648,2,FALSE),0)</f>
        <v>53</v>
      </c>
      <c r="H998">
        <f>IFERROR(VLOOKUP(Table_socioeca8.sandag.org_abm2_spd[[#This Row],[hwycov_id]],[1]hwy_speed!$B$2:$G$1648,3,FALSE),0)</f>
        <v>47</v>
      </c>
      <c r="I998">
        <f>IFERROR(VLOOKUP(Table_socioeca8.sandag.org_abm2_spd[[#This Row],[hwycov_id]],[1]hwy_speed!$B$2:$G$1648,4,FALSE),0)</f>
        <v>52</v>
      </c>
      <c r="J998">
        <f>IFERROR(VLOOKUP(Table_socioeca8.sandag.org_abm2_spd[[#This Row],[hwycov_id]],[1]hwy_speed!$B$2:$G$1648,5,FALSE),0)</f>
        <v>52</v>
      </c>
      <c r="K998">
        <f>IFERROR(VLOOKUP(Table_socioeca8.sandag.org_abm2_spd[[#This Row],[hwycov_id]],[1]hwy_speed!$B$2:$G$1648,6,FALSE),0)</f>
        <v>53</v>
      </c>
    </row>
    <row r="999" spans="5:11" x14ac:dyDescent="0.25">
      <c r="E999">
        <f t="shared" si="15"/>
        <v>376</v>
      </c>
      <c r="F999">
        <v>22743</v>
      </c>
      <c r="G999">
        <f>IFERROR(VLOOKUP(Table_socioeca8.sandag.org_abm2_spd[[#This Row],[hwycov_id]],[1]hwy_speed!$B$2:$G$1648,2,FALSE),0)</f>
        <v>58</v>
      </c>
      <c r="H999">
        <f>IFERROR(VLOOKUP(Table_socioeca8.sandag.org_abm2_spd[[#This Row],[hwycov_id]],[1]hwy_speed!$B$2:$G$1648,3,FALSE),0)</f>
        <v>56</v>
      </c>
      <c r="I999">
        <f>IFERROR(VLOOKUP(Table_socioeca8.sandag.org_abm2_spd[[#This Row],[hwycov_id]],[1]hwy_speed!$B$2:$G$1648,4,FALSE),0)</f>
        <v>58</v>
      </c>
      <c r="J999">
        <f>IFERROR(VLOOKUP(Table_socioeca8.sandag.org_abm2_spd[[#This Row],[hwycov_id]],[1]hwy_speed!$B$2:$G$1648,5,FALSE),0)</f>
        <v>56</v>
      </c>
      <c r="K999">
        <f>IFERROR(VLOOKUP(Table_socioeca8.sandag.org_abm2_spd[[#This Row],[hwycov_id]],[1]hwy_speed!$B$2:$G$1648,6,FALSE),0)</f>
        <v>58</v>
      </c>
    </row>
    <row r="1000" spans="5:11" x14ac:dyDescent="0.25">
      <c r="E1000">
        <f t="shared" si="15"/>
        <v>376</v>
      </c>
      <c r="F1000">
        <v>22756</v>
      </c>
      <c r="G1000">
        <f>IFERROR(VLOOKUP(Table_socioeca8.sandag.org_abm2_spd[[#This Row],[hwycov_id]],[1]hwy_speed!$B$2:$G$1648,2,FALSE),0)</f>
        <v>57</v>
      </c>
      <c r="H1000">
        <f>IFERROR(VLOOKUP(Table_socioeca8.sandag.org_abm2_spd[[#This Row],[hwycov_id]],[1]hwy_speed!$B$2:$G$1648,3,FALSE),0)</f>
        <v>48</v>
      </c>
      <c r="I1000">
        <f>IFERROR(VLOOKUP(Table_socioeca8.sandag.org_abm2_spd[[#This Row],[hwycov_id]],[1]hwy_speed!$B$2:$G$1648,4,FALSE),0)</f>
        <v>55</v>
      </c>
      <c r="J1000">
        <f>IFERROR(VLOOKUP(Table_socioeca8.sandag.org_abm2_spd[[#This Row],[hwycov_id]],[1]hwy_speed!$B$2:$G$1648,5,FALSE),0)</f>
        <v>53</v>
      </c>
      <c r="K1000">
        <f>IFERROR(VLOOKUP(Table_socioeca8.sandag.org_abm2_spd[[#This Row],[hwycov_id]],[1]hwy_speed!$B$2:$G$1648,6,FALSE),0)</f>
        <v>57</v>
      </c>
    </row>
    <row r="1001" spans="5:11" x14ac:dyDescent="0.25">
      <c r="E1001">
        <f t="shared" si="15"/>
        <v>376</v>
      </c>
      <c r="F1001">
        <v>22757</v>
      </c>
      <c r="G1001">
        <f>IFERROR(VLOOKUP(Table_socioeca8.sandag.org_abm2_spd[[#This Row],[hwycov_id]],[1]hwy_speed!$B$2:$G$1648,2,FALSE),0)</f>
        <v>53</v>
      </c>
      <c r="H1001">
        <f>IFERROR(VLOOKUP(Table_socioeca8.sandag.org_abm2_spd[[#This Row],[hwycov_id]],[1]hwy_speed!$B$2:$G$1648,3,FALSE),0)</f>
        <v>53</v>
      </c>
      <c r="I1001">
        <f>IFERROR(VLOOKUP(Table_socioeca8.sandag.org_abm2_spd[[#This Row],[hwycov_id]],[1]hwy_speed!$B$2:$G$1648,4,FALSE),0)</f>
        <v>53</v>
      </c>
      <c r="J1001">
        <f>IFERROR(VLOOKUP(Table_socioeca8.sandag.org_abm2_spd[[#This Row],[hwycov_id]],[1]hwy_speed!$B$2:$G$1648,5,FALSE),0)</f>
        <v>53</v>
      </c>
      <c r="K1001">
        <f>IFERROR(VLOOKUP(Table_socioeca8.sandag.org_abm2_spd[[#This Row],[hwycov_id]],[1]hwy_speed!$B$2:$G$1648,6,FALSE),0)</f>
        <v>53</v>
      </c>
    </row>
    <row r="1002" spans="5:11" x14ac:dyDescent="0.25">
      <c r="E1002">
        <f t="shared" si="15"/>
        <v>376</v>
      </c>
      <c r="F1002">
        <v>22761</v>
      </c>
      <c r="G1002">
        <f>IFERROR(VLOOKUP(Table_socioeca8.sandag.org_abm2_spd[[#This Row],[hwycov_id]],[1]hwy_speed!$B$2:$G$1648,2,FALSE),0)</f>
        <v>53</v>
      </c>
      <c r="H1002">
        <f>IFERROR(VLOOKUP(Table_socioeca8.sandag.org_abm2_spd[[#This Row],[hwycov_id]],[1]hwy_speed!$B$2:$G$1648,3,FALSE),0)</f>
        <v>44</v>
      </c>
      <c r="I1002">
        <f>IFERROR(VLOOKUP(Table_socioeca8.sandag.org_abm2_spd[[#This Row],[hwycov_id]],[1]hwy_speed!$B$2:$G$1648,4,FALSE),0)</f>
        <v>53</v>
      </c>
      <c r="J1002">
        <f>IFERROR(VLOOKUP(Table_socioeca8.sandag.org_abm2_spd[[#This Row],[hwycov_id]],[1]hwy_speed!$B$2:$G$1648,5,FALSE),0)</f>
        <v>53</v>
      </c>
      <c r="K1002">
        <f>IFERROR(VLOOKUP(Table_socioeca8.sandag.org_abm2_spd[[#This Row],[hwycov_id]],[1]hwy_speed!$B$2:$G$1648,6,FALSE),0)</f>
        <v>53</v>
      </c>
    </row>
    <row r="1003" spans="5:11" x14ac:dyDescent="0.25">
      <c r="E1003">
        <f t="shared" si="15"/>
        <v>376</v>
      </c>
      <c r="F1003">
        <v>22937</v>
      </c>
      <c r="G1003">
        <f>IFERROR(VLOOKUP(Table_socioeca8.sandag.org_abm2_spd[[#This Row],[hwycov_id]],[1]hwy_speed!$B$2:$G$1648,2,FALSE),0)</f>
        <v>52</v>
      </c>
      <c r="H1003">
        <f>IFERROR(VLOOKUP(Table_socioeca8.sandag.org_abm2_spd[[#This Row],[hwycov_id]],[1]hwy_speed!$B$2:$G$1648,3,FALSE),0)</f>
        <v>45</v>
      </c>
      <c r="I1003">
        <f>IFERROR(VLOOKUP(Table_socioeca8.sandag.org_abm2_spd[[#This Row],[hwycov_id]],[1]hwy_speed!$B$2:$G$1648,4,FALSE),0)</f>
        <v>51</v>
      </c>
      <c r="J1003">
        <f>IFERROR(VLOOKUP(Table_socioeca8.sandag.org_abm2_spd[[#This Row],[hwycov_id]],[1]hwy_speed!$B$2:$G$1648,5,FALSE),0)</f>
        <v>50</v>
      </c>
      <c r="K1003">
        <f>IFERROR(VLOOKUP(Table_socioeca8.sandag.org_abm2_spd[[#This Row],[hwycov_id]],[1]hwy_speed!$B$2:$G$1648,6,FALSE),0)</f>
        <v>52</v>
      </c>
    </row>
    <row r="1004" spans="5:11" x14ac:dyDescent="0.25">
      <c r="E1004">
        <f t="shared" si="15"/>
        <v>376</v>
      </c>
      <c r="F1004">
        <v>22953</v>
      </c>
      <c r="G1004">
        <f>IFERROR(VLOOKUP(Table_socioeca8.sandag.org_abm2_spd[[#This Row],[hwycov_id]],[1]hwy_speed!$B$2:$G$1648,2,FALSE),0)</f>
        <v>53</v>
      </c>
      <c r="H1004">
        <f>IFERROR(VLOOKUP(Table_socioeca8.sandag.org_abm2_spd[[#This Row],[hwycov_id]],[1]hwy_speed!$B$2:$G$1648,3,FALSE),0)</f>
        <v>45</v>
      </c>
      <c r="I1004">
        <f>IFERROR(VLOOKUP(Table_socioeca8.sandag.org_abm2_spd[[#This Row],[hwycov_id]],[1]hwy_speed!$B$2:$G$1648,4,FALSE),0)</f>
        <v>50</v>
      </c>
      <c r="J1004">
        <f>IFERROR(VLOOKUP(Table_socioeca8.sandag.org_abm2_spd[[#This Row],[hwycov_id]],[1]hwy_speed!$B$2:$G$1648,5,FALSE),0)</f>
        <v>42</v>
      </c>
      <c r="K1004">
        <f>IFERROR(VLOOKUP(Table_socioeca8.sandag.org_abm2_spd[[#This Row],[hwycov_id]],[1]hwy_speed!$B$2:$G$1648,6,FALSE),0)</f>
        <v>53</v>
      </c>
    </row>
    <row r="1005" spans="5:11" x14ac:dyDescent="0.25">
      <c r="E1005">
        <f t="shared" si="15"/>
        <v>376</v>
      </c>
      <c r="F1005">
        <v>23000</v>
      </c>
      <c r="G1005">
        <f>IFERROR(VLOOKUP(Table_socioeca8.sandag.org_abm2_spd[[#This Row],[hwycov_id]],[1]hwy_speed!$B$2:$G$1648,2,FALSE),0)</f>
        <v>53</v>
      </c>
      <c r="H1005">
        <f>IFERROR(VLOOKUP(Table_socioeca8.sandag.org_abm2_spd[[#This Row],[hwycov_id]],[1]hwy_speed!$B$2:$G$1648,3,FALSE),0)</f>
        <v>31</v>
      </c>
      <c r="I1005">
        <f>IFERROR(VLOOKUP(Table_socioeca8.sandag.org_abm2_spd[[#This Row],[hwycov_id]],[1]hwy_speed!$B$2:$G$1648,4,FALSE),0)</f>
        <v>38</v>
      </c>
      <c r="J1005">
        <f>IFERROR(VLOOKUP(Table_socioeca8.sandag.org_abm2_spd[[#This Row],[hwycov_id]],[1]hwy_speed!$B$2:$G$1648,5,FALSE),0)</f>
        <v>37</v>
      </c>
      <c r="K1005">
        <f>IFERROR(VLOOKUP(Table_socioeca8.sandag.org_abm2_spd[[#This Row],[hwycov_id]],[1]hwy_speed!$B$2:$G$1648,6,FALSE),0)</f>
        <v>53</v>
      </c>
    </row>
    <row r="1006" spans="5:11" x14ac:dyDescent="0.25">
      <c r="E1006">
        <f t="shared" si="15"/>
        <v>376</v>
      </c>
      <c r="F1006">
        <v>23044</v>
      </c>
      <c r="G1006">
        <f>IFERROR(VLOOKUP(Table_socioeca8.sandag.org_abm2_spd[[#This Row],[hwycov_id]],[1]hwy_speed!$B$2:$G$1648,2,FALSE),0)</f>
        <v>58</v>
      </c>
      <c r="H1006">
        <f>IFERROR(VLOOKUP(Table_socioeca8.sandag.org_abm2_spd[[#This Row],[hwycov_id]],[1]hwy_speed!$B$2:$G$1648,3,FALSE),0)</f>
        <v>58</v>
      </c>
      <c r="I1006">
        <f>IFERROR(VLOOKUP(Table_socioeca8.sandag.org_abm2_spd[[#This Row],[hwycov_id]],[1]hwy_speed!$B$2:$G$1648,4,FALSE),0)</f>
        <v>58</v>
      </c>
      <c r="J1006">
        <f>IFERROR(VLOOKUP(Table_socioeca8.sandag.org_abm2_spd[[#This Row],[hwycov_id]],[1]hwy_speed!$B$2:$G$1648,5,FALSE),0)</f>
        <v>54</v>
      </c>
      <c r="K1006">
        <f>IFERROR(VLOOKUP(Table_socioeca8.sandag.org_abm2_spd[[#This Row],[hwycov_id]],[1]hwy_speed!$B$2:$G$1648,6,FALSE),0)</f>
        <v>58</v>
      </c>
    </row>
    <row r="1007" spans="5:11" x14ac:dyDescent="0.25">
      <c r="E1007">
        <f t="shared" si="15"/>
        <v>376</v>
      </c>
      <c r="F1007">
        <v>23053</v>
      </c>
      <c r="G1007">
        <f>IFERROR(VLOOKUP(Table_socioeca8.sandag.org_abm2_spd[[#This Row],[hwycov_id]],[1]hwy_speed!$B$2:$G$1648,2,FALSE),0)</f>
        <v>58</v>
      </c>
      <c r="H1007">
        <f>IFERROR(VLOOKUP(Table_socioeca8.sandag.org_abm2_spd[[#This Row],[hwycov_id]],[1]hwy_speed!$B$2:$G$1648,3,FALSE),0)</f>
        <v>58</v>
      </c>
      <c r="I1007">
        <f>IFERROR(VLOOKUP(Table_socioeca8.sandag.org_abm2_spd[[#This Row],[hwycov_id]],[1]hwy_speed!$B$2:$G$1648,4,FALSE),0)</f>
        <v>58</v>
      </c>
      <c r="J1007">
        <f>IFERROR(VLOOKUP(Table_socioeca8.sandag.org_abm2_spd[[#This Row],[hwycov_id]],[1]hwy_speed!$B$2:$G$1648,5,FALSE),0)</f>
        <v>53</v>
      </c>
      <c r="K1007">
        <f>IFERROR(VLOOKUP(Table_socioeca8.sandag.org_abm2_spd[[#This Row],[hwycov_id]],[1]hwy_speed!$B$2:$G$1648,6,FALSE),0)</f>
        <v>58</v>
      </c>
    </row>
    <row r="1008" spans="5:11" x14ac:dyDescent="0.25">
      <c r="E1008">
        <f t="shared" si="15"/>
        <v>376</v>
      </c>
      <c r="F1008">
        <v>23128</v>
      </c>
      <c r="G1008">
        <f>IFERROR(VLOOKUP(Table_socioeca8.sandag.org_abm2_spd[[#This Row],[hwycov_id]],[1]hwy_speed!$B$2:$G$1648,2,FALSE),0)</f>
        <v>58</v>
      </c>
      <c r="H1008">
        <f>IFERROR(VLOOKUP(Table_socioeca8.sandag.org_abm2_spd[[#This Row],[hwycov_id]],[1]hwy_speed!$B$2:$G$1648,3,FALSE),0)</f>
        <v>54</v>
      </c>
      <c r="I1008">
        <f>IFERROR(VLOOKUP(Table_socioeca8.sandag.org_abm2_spd[[#This Row],[hwycov_id]],[1]hwy_speed!$B$2:$G$1648,4,FALSE),0)</f>
        <v>58</v>
      </c>
      <c r="J1008">
        <f>IFERROR(VLOOKUP(Table_socioeca8.sandag.org_abm2_spd[[#This Row],[hwycov_id]],[1]hwy_speed!$B$2:$G$1648,5,FALSE),0)</f>
        <v>58</v>
      </c>
      <c r="K1008">
        <f>IFERROR(VLOOKUP(Table_socioeca8.sandag.org_abm2_spd[[#This Row],[hwycov_id]],[1]hwy_speed!$B$2:$G$1648,6,FALSE),0)</f>
        <v>58</v>
      </c>
    </row>
    <row r="1009" spans="5:11" x14ac:dyDescent="0.25">
      <c r="E1009">
        <f t="shared" si="15"/>
        <v>376</v>
      </c>
      <c r="F1009">
        <v>23142</v>
      </c>
      <c r="G1009">
        <f>IFERROR(VLOOKUP(Table_socioeca8.sandag.org_abm2_spd[[#This Row],[hwycov_id]],[1]hwy_speed!$B$2:$G$1648,2,FALSE),0)</f>
        <v>58</v>
      </c>
      <c r="H1009">
        <f>IFERROR(VLOOKUP(Table_socioeca8.sandag.org_abm2_spd[[#This Row],[hwycov_id]],[1]hwy_speed!$B$2:$G$1648,3,FALSE),0)</f>
        <v>50</v>
      </c>
      <c r="I1009">
        <f>IFERROR(VLOOKUP(Table_socioeca8.sandag.org_abm2_spd[[#This Row],[hwycov_id]],[1]hwy_speed!$B$2:$G$1648,4,FALSE),0)</f>
        <v>58</v>
      </c>
      <c r="J1009">
        <f>IFERROR(VLOOKUP(Table_socioeca8.sandag.org_abm2_spd[[#This Row],[hwycov_id]],[1]hwy_speed!$B$2:$G$1648,5,FALSE),0)</f>
        <v>58</v>
      </c>
      <c r="K1009">
        <f>IFERROR(VLOOKUP(Table_socioeca8.sandag.org_abm2_spd[[#This Row],[hwycov_id]],[1]hwy_speed!$B$2:$G$1648,6,FALSE),0)</f>
        <v>58</v>
      </c>
    </row>
    <row r="1010" spans="5:11" x14ac:dyDescent="0.25">
      <c r="E1010">
        <f t="shared" si="15"/>
        <v>376</v>
      </c>
      <c r="F1010">
        <v>23435</v>
      </c>
      <c r="G1010">
        <f>IFERROR(VLOOKUP(Table_socioeca8.sandag.org_abm2_spd[[#This Row],[hwycov_id]],[1]hwy_speed!$B$2:$G$1648,2,FALSE),0)</f>
        <v>53</v>
      </c>
      <c r="H1010">
        <f>IFERROR(VLOOKUP(Table_socioeca8.sandag.org_abm2_spd[[#This Row],[hwycov_id]],[1]hwy_speed!$B$2:$G$1648,3,FALSE),0)</f>
        <v>53</v>
      </c>
      <c r="I1010">
        <f>IFERROR(VLOOKUP(Table_socioeca8.sandag.org_abm2_spd[[#This Row],[hwycov_id]],[1]hwy_speed!$B$2:$G$1648,4,FALSE),0)</f>
        <v>53</v>
      </c>
      <c r="J1010">
        <f>IFERROR(VLOOKUP(Table_socioeca8.sandag.org_abm2_spd[[#This Row],[hwycov_id]],[1]hwy_speed!$B$2:$G$1648,5,FALSE),0)</f>
        <v>53</v>
      </c>
      <c r="K1010">
        <f>IFERROR(VLOOKUP(Table_socioeca8.sandag.org_abm2_spd[[#This Row],[hwycov_id]],[1]hwy_speed!$B$2:$G$1648,6,FALSE),0)</f>
        <v>53</v>
      </c>
    </row>
    <row r="1011" spans="5:11" x14ac:dyDescent="0.25">
      <c r="E1011">
        <f t="shared" si="15"/>
        <v>376</v>
      </c>
      <c r="F1011">
        <v>23851</v>
      </c>
      <c r="G1011">
        <f>IFERROR(VLOOKUP(Table_socioeca8.sandag.org_abm2_spd[[#This Row],[hwycov_id]],[1]hwy_speed!$B$2:$G$1648,2,FALSE),0)</f>
        <v>53</v>
      </c>
      <c r="H1011">
        <f>IFERROR(VLOOKUP(Table_socioeca8.sandag.org_abm2_spd[[#This Row],[hwycov_id]],[1]hwy_speed!$B$2:$G$1648,3,FALSE),0)</f>
        <v>48</v>
      </c>
      <c r="I1011">
        <f>IFERROR(VLOOKUP(Table_socioeca8.sandag.org_abm2_spd[[#This Row],[hwycov_id]],[1]hwy_speed!$B$2:$G$1648,4,FALSE),0)</f>
        <v>52</v>
      </c>
      <c r="J1011">
        <f>IFERROR(VLOOKUP(Table_socioeca8.sandag.org_abm2_spd[[#This Row],[hwycov_id]],[1]hwy_speed!$B$2:$G$1648,5,FALSE),0)</f>
        <v>52</v>
      </c>
      <c r="K1011">
        <f>IFERROR(VLOOKUP(Table_socioeca8.sandag.org_abm2_spd[[#This Row],[hwycov_id]],[1]hwy_speed!$B$2:$G$1648,6,FALSE),0)</f>
        <v>53</v>
      </c>
    </row>
    <row r="1012" spans="5:11" x14ac:dyDescent="0.25">
      <c r="E1012">
        <f t="shared" si="15"/>
        <v>376</v>
      </c>
      <c r="F1012">
        <v>23867</v>
      </c>
      <c r="G1012">
        <f>IFERROR(VLOOKUP(Table_socioeca8.sandag.org_abm2_spd[[#This Row],[hwycov_id]],[1]hwy_speed!$B$2:$G$1648,2,FALSE),0)</f>
        <v>56</v>
      </c>
      <c r="H1012">
        <f>IFERROR(VLOOKUP(Table_socioeca8.sandag.org_abm2_spd[[#This Row],[hwycov_id]],[1]hwy_speed!$B$2:$G$1648,3,FALSE),0)</f>
        <v>51</v>
      </c>
      <c r="I1012">
        <f>IFERROR(VLOOKUP(Table_socioeca8.sandag.org_abm2_spd[[#This Row],[hwycov_id]],[1]hwy_speed!$B$2:$G$1648,4,FALSE),0)</f>
        <v>56</v>
      </c>
      <c r="J1012">
        <f>IFERROR(VLOOKUP(Table_socioeca8.sandag.org_abm2_spd[[#This Row],[hwycov_id]],[1]hwy_speed!$B$2:$G$1648,5,FALSE),0)</f>
        <v>56</v>
      </c>
      <c r="K1012">
        <f>IFERROR(VLOOKUP(Table_socioeca8.sandag.org_abm2_spd[[#This Row],[hwycov_id]],[1]hwy_speed!$B$2:$G$1648,6,FALSE),0)</f>
        <v>56</v>
      </c>
    </row>
    <row r="1013" spans="5:11" x14ac:dyDescent="0.25">
      <c r="E1013">
        <f t="shared" si="15"/>
        <v>376</v>
      </c>
      <c r="F1013">
        <v>23885</v>
      </c>
      <c r="G1013">
        <f>IFERROR(VLOOKUP(Table_socioeca8.sandag.org_abm2_spd[[#This Row],[hwycov_id]],[1]hwy_speed!$B$2:$G$1648,2,FALSE),0)</f>
        <v>62</v>
      </c>
      <c r="H1013">
        <f>IFERROR(VLOOKUP(Table_socioeca8.sandag.org_abm2_spd[[#This Row],[hwycov_id]],[1]hwy_speed!$B$2:$G$1648,3,FALSE),0)</f>
        <v>52</v>
      </c>
      <c r="I1013">
        <f>IFERROR(VLOOKUP(Table_socioeca8.sandag.org_abm2_spd[[#This Row],[hwycov_id]],[1]hwy_speed!$B$2:$G$1648,4,FALSE),0)</f>
        <v>62</v>
      </c>
      <c r="J1013">
        <f>IFERROR(VLOOKUP(Table_socioeca8.sandag.org_abm2_spd[[#This Row],[hwycov_id]],[1]hwy_speed!$B$2:$G$1648,5,FALSE),0)</f>
        <v>62</v>
      </c>
      <c r="K1013">
        <f>IFERROR(VLOOKUP(Table_socioeca8.sandag.org_abm2_spd[[#This Row],[hwycov_id]],[1]hwy_speed!$B$2:$G$1648,6,FALSE),0)</f>
        <v>62</v>
      </c>
    </row>
    <row r="1014" spans="5:11" x14ac:dyDescent="0.25">
      <c r="E1014">
        <f t="shared" si="15"/>
        <v>376</v>
      </c>
      <c r="F1014">
        <v>24091</v>
      </c>
      <c r="G1014">
        <f>IFERROR(VLOOKUP(Table_socioeca8.sandag.org_abm2_spd[[#This Row],[hwycov_id]],[1]hwy_speed!$B$2:$G$1648,2,FALSE),0)</f>
        <v>62</v>
      </c>
      <c r="H1014">
        <f>IFERROR(VLOOKUP(Table_socioeca8.sandag.org_abm2_spd[[#This Row],[hwycov_id]],[1]hwy_speed!$B$2:$G$1648,3,FALSE),0)</f>
        <v>45</v>
      </c>
      <c r="I1014">
        <f>IFERROR(VLOOKUP(Table_socioeca8.sandag.org_abm2_spd[[#This Row],[hwycov_id]],[1]hwy_speed!$B$2:$G$1648,4,FALSE),0)</f>
        <v>60</v>
      </c>
      <c r="J1014">
        <f>IFERROR(VLOOKUP(Table_socioeca8.sandag.org_abm2_spd[[#This Row],[hwycov_id]],[1]hwy_speed!$B$2:$G$1648,5,FALSE),0)</f>
        <v>60</v>
      </c>
      <c r="K1014">
        <f>IFERROR(VLOOKUP(Table_socioeca8.sandag.org_abm2_spd[[#This Row],[hwycov_id]],[1]hwy_speed!$B$2:$G$1648,6,FALSE),0)</f>
        <v>62</v>
      </c>
    </row>
    <row r="1015" spans="5:11" x14ac:dyDescent="0.25">
      <c r="E1015">
        <f t="shared" si="15"/>
        <v>376</v>
      </c>
      <c r="F1015">
        <v>24140</v>
      </c>
      <c r="G1015">
        <f>IFERROR(VLOOKUP(Table_socioeca8.sandag.org_abm2_spd[[#This Row],[hwycov_id]],[1]hwy_speed!$B$2:$G$1648,2,FALSE),0)</f>
        <v>58</v>
      </c>
      <c r="H1015">
        <f>IFERROR(VLOOKUP(Table_socioeca8.sandag.org_abm2_spd[[#This Row],[hwycov_id]],[1]hwy_speed!$B$2:$G$1648,3,FALSE),0)</f>
        <v>53</v>
      </c>
      <c r="I1015">
        <f>IFERROR(VLOOKUP(Table_socioeca8.sandag.org_abm2_spd[[#This Row],[hwycov_id]],[1]hwy_speed!$B$2:$G$1648,4,FALSE),0)</f>
        <v>57</v>
      </c>
      <c r="J1015">
        <f>IFERROR(VLOOKUP(Table_socioeca8.sandag.org_abm2_spd[[#This Row],[hwycov_id]],[1]hwy_speed!$B$2:$G$1648,5,FALSE),0)</f>
        <v>57</v>
      </c>
      <c r="K1015">
        <f>IFERROR(VLOOKUP(Table_socioeca8.sandag.org_abm2_spd[[#This Row],[hwycov_id]],[1]hwy_speed!$B$2:$G$1648,6,FALSE),0)</f>
        <v>58</v>
      </c>
    </row>
    <row r="1016" spans="5:11" x14ac:dyDescent="0.25">
      <c r="E1016">
        <f t="shared" si="15"/>
        <v>376</v>
      </c>
      <c r="F1016">
        <v>24143</v>
      </c>
      <c r="G1016">
        <f>IFERROR(VLOOKUP(Table_socioeca8.sandag.org_abm2_spd[[#This Row],[hwycov_id]],[1]hwy_speed!$B$2:$G$1648,2,FALSE),0)</f>
        <v>58</v>
      </c>
      <c r="H1016">
        <f>IFERROR(VLOOKUP(Table_socioeca8.sandag.org_abm2_spd[[#This Row],[hwycov_id]],[1]hwy_speed!$B$2:$G$1648,3,FALSE),0)</f>
        <v>56</v>
      </c>
      <c r="I1016">
        <f>IFERROR(VLOOKUP(Table_socioeca8.sandag.org_abm2_spd[[#This Row],[hwycov_id]],[1]hwy_speed!$B$2:$G$1648,4,FALSE),0)</f>
        <v>57</v>
      </c>
      <c r="J1016">
        <f>IFERROR(VLOOKUP(Table_socioeca8.sandag.org_abm2_spd[[#This Row],[hwycov_id]],[1]hwy_speed!$B$2:$G$1648,5,FALSE),0)</f>
        <v>56</v>
      </c>
      <c r="K1016">
        <f>IFERROR(VLOOKUP(Table_socioeca8.sandag.org_abm2_spd[[#This Row],[hwycov_id]],[1]hwy_speed!$B$2:$G$1648,6,FALSE),0)</f>
        <v>58</v>
      </c>
    </row>
    <row r="1017" spans="5:11" x14ac:dyDescent="0.25">
      <c r="E1017">
        <f t="shared" si="15"/>
        <v>376</v>
      </c>
      <c r="F1017">
        <v>24158</v>
      </c>
      <c r="G1017">
        <f>IFERROR(VLOOKUP(Table_socioeca8.sandag.org_abm2_spd[[#This Row],[hwycov_id]],[1]hwy_speed!$B$2:$G$1648,2,FALSE),0)</f>
        <v>58</v>
      </c>
      <c r="H1017">
        <f>IFERROR(VLOOKUP(Table_socioeca8.sandag.org_abm2_spd[[#This Row],[hwycov_id]],[1]hwy_speed!$B$2:$G$1648,3,FALSE),0)</f>
        <v>57</v>
      </c>
      <c r="I1017">
        <f>IFERROR(VLOOKUP(Table_socioeca8.sandag.org_abm2_spd[[#This Row],[hwycov_id]],[1]hwy_speed!$B$2:$G$1648,4,FALSE),0)</f>
        <v>57</v>
      </c>
      <c r="J1017">
        <f>IFERROR(VLOOKUP(Table_socioeca8.sandag.org_abm2_spd[[#This Row],[hwycov_id]],[1]hwy_speed!$B$2:$G$1648,5,FALSE),0)</f>
        <v>42</v>
      </c>
      <c r="K1017">
        <f>IFERROR(VLOOKUP(Table_socioeca8.sandag.org_abm2_spd[[#This Row],[hwycov_id]],[1]hwy_speed!$B$2:$G$1648,6,FALSE),0)</f>
        <v>58</v>
      </c>
    </row>
    <row r="1018" spans="5:11" x14ac:dyDescent="0.25">
      <c r="E1018">
        <f t="shared" si="15"/>
        <v>376</v>
      </c>
      <c r="F1018">
        <v>24173</v>
      </c>
      <c r="G1018">
        <f>IFERROR(VLOOKUP(Table_socioeca8.sandag.org_abm2_spd[[#This Row],[hwycov_id]],[1]hwy_speed!$B$2:$G$1648,2,FALSE),0)</f>
        <v>58</v>
      </c>
      <c r="H1018">
        <f>IFERROR(VLOOKUP(Table_socioeca8.sandag.org_abm2_spd[[#This Row],[hwycov_id]],[1]hwy_speed!$B$2:$G$1648,3,FALSE),0)</f>
        <v>58</v>
      </c>
      <c r="I1018">
        <f>IFERROR(VLOOKUP(Table_socioeca8.sandag.org_abm2_spd[[#This Row],[hwycov_id]],[1]hwy_speed!$B$2:$G$1648,4,FALSE),0)</f>
        <v>58</v>
      </c>
      <c r="J1018">
        <f>IFERROR(VLOOKUP(Table_socioeca8.sandag.org_abm2_spd[[#This Row],[hwycov_id]],[1]hwy_speed!$B$2:$G$1648,5,FALSE),0)</f>
        <v>58</v>
      </c>
      <c r="K1018">
        <f>IFERROR(VLOOKUP(Table_socioeca8.sandag.org_abm2_spd[[#This Row],[hwycov_id]],[1]hwy_speed!$B$2:$G$1648,6,FALSE),0)</f>
        <v>58</v>
      </c>
    </row>
    <row r="1019" spans="5:11" x14ac:dyDescent="0.25">
      <c r="E1019">
        <f t="shared" si="15"/>
        <v>376</v>
      </c>
      <c r="F1019">
        <v>24186</v>
      </c>
      <c r="G1019">
        <f>IFERROR(VLOOKUP(Table_socioeca8.sandag.org_abm2_spd[[#This Row],[hwycov_id]],[1]hwy_speed!$B$2:$G$1648,2,FALSE),0)</f>
        <v>58</v>
      </c>
      <c r="H1019">
        <f>IFERROR(VLOOKUP(Table_socioeca8.sandag.org_abm2_spd[[#This Row],[hwycov_id]],[1]hwy_speed!$B$2:$G$1648,3,FALSE),0)</f>
        <v>34</v>
      </c>
      <c r="I1019">
        <f>IFERROR(VLOOKUP(Table_socioeca8.sandag.org_abm2_spd[[#This Row],[hwycov_id]],[1]hwy_speed!$B$2:$G$1648,4,FALSE),0)</f>
        <v>55</v>
      </c>
      <c r="J1019">
        <f>IFERROR(VLOOKUP(Table_socioeca8.sandag.org_abm2_spd[[#This Row],[hwycov_id]],[1]hwy_speed!$B$2:$G$1648,5,FALSE),0)</f>
        <v>56</v>
      </c>
      <c r="K1019">
        <f>IFERROR(VLOOKUP(Table_socioeca8.sandag.org_abm2_spd[[#This Row],[hwycov_id]],[1]hwy_speed!$B$2:$G$1648,6,FALSE),0)</f>
        <v>58</v>
      </c>
    </row>
    <row r="1020" spans="5:11" x14ac:dyDescent="0.25">
      <c r="E1020">
        <f t="shared" si="15"/>
        <v>376</v>
      </c>
      <c r="F1020">
        <v>24212</v>
      </c>
      <c r="G1020">
        <f>IFERROR(VLOOKUP(Table_socioeca8.sandag.org_abm2_spd[[#This Row],[hwycov_id]],[1]hwy_speed!$B$2:$G$1648,2,FALSE),0)</f>
        <v>58</v>
      </c>
      <c r="H1020">
        <f>IFERROR(VLOOKUP(Table_socioeca8.sandag.org_abm2_spd[[#This Row],[hwycov_id]],[1]hwy_speed!$B$2:$G$1648,3,FALSE),0)</f>
        <v>58</v>
      </c>
      <c r="I1020">
        <f>IFERROR(VLOOKUP(Table_socioeca8.sandag.org_abm2_spd[[#This Row],[hwycov_id]],[1]hwy_speed!$B$2:$G$1648,4,FALSE),0)</f>
        <v>58</v>
      </c>
      <c r="J1020">
        <f>IFERROR(VLOOKUP(Table_socioeca8.sandag.org_abm2_spd[[#This Row],[hwycov_id]],[1]hwy_speed!$B$2:$G$1648,5,FALSE),0)</f>
        <v>58</v>
      </c>
      <c r="K1020">
        <f>IFERROR(VLOOKUP(Table_socioeca8.sandag.org_abm2_spd[[#This Row],[hwycov_id]],[1]hwy_speed!$B$2:$G$1648,6,FALSE),0)</f>
        <v>58</v>
      </c>
    </row>
    <row r="1021" spans="5:11" x14ac:dyDescent="0.25">
      <c r="E1021">
        <f t="shared" si="15"/>
        <v>376</v>
      </c>
      <c r="F1021">
        <v>24224</v>
      </c>
      <c r="G1021">
        <f>IFERROR(VLOOKUP(Table_socioeca8.sandag.org_abm2_spd[[#This Row],[hwycov_id]],[1]hwy_speed!$B$2:$G$1648,2,FALSE),0)</f>
        <v>58</v>
      </c>
      <c r="H1021">
        <f>IFERROR(VLOOKUP(Table_socioeca8.sandag.org_abm2_spd[[#This Row],[hwycov_id]],[1]hwy_speed!$B$2:$G$1648,3,FALSE),0)</f>
        <v>58</v>
      </c>
      <c r="I1021">
        <f>IFERROR(VLOOKUP(Table_socioeca8.sandag.org_abm2_spd[[#This Row],[hwycov_id]],[1]hwy_speed!$B$2:$G$1648,4,FALSE),0)</f>
        <v>58</v>
      </c>
      <c r="J1021">
        <f>IFERROR(VLOOKUP(Table_socioeca8.sandag.org_abm2_spd[[#This Row],[hwycov_id]],[1]hwy_speed!$B$2:$G$1648,5,FALSE),0)</f>
        <v>58</v>
      </c>
      <c r="K1021">
        <f>IFERROR(VLOOKUP(Table_socioeca8.sandag.org_abm2_spd[[#This Row],[hwycov_id]],[1]hwy_speed!$B$2:$G$1648,6,FALSE),0)</f>
        <v>58</v>
      </c>
    </row>
    <row r="1022" spans="5:11" x14ac:dyDescent="0.25">
      <c r="E1022">
        <f t="shared" si="15"/>
        <v>376</v>
      </c>
      <c r="F1022">
        <v>24499</v>
      </c>
      <c r="G1022">
        <f>IFERROR(VLOOKUP(Table_socioeca8.sandag.org_abm2_spd[[#This Row],[hwycov_id]],[1]hwy_speed!$B$2:$G$1648,2,FALSE),0)</f>
        <v>58</v>
      </c>
      <c r="H1022">
        <f>IFERROR(VLOOKUP(Table_socioeca8.sandag.org_abm2_spd[[#This Row],[hwycov_id]],[1]hwy_speed!$B$2:$G$1648,3,FALSE),0)</f>
        <v>49</v>
      </c>
      <c r="I1022">
        <f>IFERROR(VLOOKUP(Table_socioeca8.sandag.org_abm2_spd[[#This Row],[hwycov_id]],[1]hwy_speed!$B$2:$G$1648,4,FALSE),0)</f>
        <v>56</v>
      </c>
      <c r="J1022">
        <f>IFERROR(VLOOKUP(Table_socioeca8.sandag.org_abm2_spd[[#This Row],[hwycov_id]],[1]hwy_speed!$B$2:$G$1648,5,FALSE),0)</f>
        <v>52</v>
      </c>
      <c r="K1022">
        <f>IFERROR(VLOOKUP(Table_socioeca8.sandag.org_abm2_spd[[#This Row],[hwycov_id]],[1]hwy_speed!$B$2:$G$1648,6,FALSE),0)</f>
        <v>58</v>
      </c>
    </row>
    <row r="1023" spans="5:11" x14ac:dyDescent="0.25">
      <c r="E1023">
        <f t="shared" si="15"/>
        <v>376</v>
      </c>
      <c r="F1023">
        <v>24523</v>
      </c>
      <c r="G1023">
        <f>IFERROR(VLOOKUP(Table_socioeca8.sandag.org_abm2_spd[[#This Row],[hwycov_id]],[1]hwy_speed!$B$2:$G$1648,2,FALSE),0)</f>
        <v>57</v>
      </c>
      <c r="H1023">
        <f>IFERROR(VLOOKUP(Table_socioeca8.sandag.org_abm2_spd[[#This Row],[hwycov_id]],[1]hwy_speed!$B$2:$G$1648,3,FALSE),0)</f>
        <v>43</v>
      </c>
      <c r="I1023">
        <f>IFERROR(VLOOKUP(Table_socioeca8.sandag.org_abm2_spd[[#This Row],[hwycov_id]],[1]hwy_speed!$B$2:$G$1648,4,FALSE),0)</f>
        <v>51</v>
      </c>
      <c r="J1023">
        <f>IFERROR(VLOOKUP(Table_socioeca8.sandag.org_abm2_spd[[#This Row],[hwycov_id]],[1]hwy_speed!$B$2:$G$1648,5,FALSE),0)</f>
        <v>41</v>
      </c>
      <c r="K1023">
        <f>IFERROR(VLOOKUP(Table_socioeca8.sandag.org_abm2_spd[[#This Row],[hwycov_id]],[1]hwy_speed!$B$2:$G$1648,6,FALSE),0)</f>
        <v>57</v>
      </c>
    </row>
    <row r="1024" spans="5:11" x14ac:dyDescent="0.25">
      <c r="E1024">
        <f t="shared" si="15"/>
        <v>376</v>
      </c>
      <c r="F1024">
        <v>24696</v>
      </c>
      <c r="G1024">
        <f>IFERROR(VLOOKUP(Table_socioeca8.sandag.org_abm2_spd[[#This Row],[hwycov_id]],[1]hwy_speed!$B$2:$G$1648,2,FALSE),0)</f>
        <v>58</v>
      </c>
      <c r="H1024">
        <f>IFERROR(VLOOKUP(Table_socioeca8.sandag.org_abm2_spd[[#This Row],[hwycov_id]],[1]hwy_speed!$B$2:$G$1648,3,FALSE),0)</f>
        <v>57</v>
      </c>
      <c r="I1024">
        <f>IFERROR(VLOOKUP(Table_socioeca8.sandag.org_abm2_spd[[#This Row],[hwycov_id]],[1]hwy_speed!$B$2:$G$1648,4,FALSE),0)</f>
        <v>57</v>
      </c>
      <c r="J1024">
        <f>IFERROR(VLOOKUP(Table_socioeca8.sandag.org_abm2_spd[[#This Row],[hwycov_id]],[1]hwy_speed!$B$2:$G$1648,5,FALSE),0)</f>
        <v>57</v>
      </c>
      <c r="K1024">
        <f>IFERROR(VLOOKUP(Table_socioeca8.sandag.org_abm2_spd[[#This Row],[hwycov_id]],[1]hwy_speed!$B$2:$G$1648,6,FALSE),0)</f>
        <v>58</v>
      </c>
    </row>
    <row r="1025" spans="5:11" x14ac:dyDescent="0.25">
      <c r="E1025">
        <f t="shared" si="15"/>
        <v>376</v>
      </c>
      <c r="F1025">
        <v>24703</v>
      </c>
      <c r="G1025">
        <f>IFERROR(VLOOKUP(Table_socioeca8.sandag.org_abm2_spd[[#This Row],[hwycov_id]],[1]hwy_speed!$B$2:$G$1648,2,FALSE),0)</f>
        <v>53</v>
      </c>
      <c r="H1025">
        <f>IFERROR(VLOOKUP(Table_socioeca8.sandag.org_abm2_spd[[#This Row],[hwycov_id]],[1]hwy_speed!$B$2:$G$1648,3,FALSE),0)</f>
        <v>49</v>
      </c>
      <c r="I1025">
        <f>IFERROR(VLOOKUP(Table_socioeca8.sandag.org_abm2_spd[[#This Row],[hwycov_id]],[1]hwy_speed!$B$2:$G$1648,4,FALSE),0)</f>
        <v>53</v>
      </c>
      <c r="J1025">
        <f>IFERROR(VLOOKUP(Table_socioeca8.sandag.org_abm2_spd[[#This Row],[hwycov_id]],[1]hwy_speed!$B$2:$G$1648,5,FALSE),0)</f>
        <v>49</v>
      </c>
      <c r="K1025">
        <f>IFERROR(VLOOKUP(Table_socioeca8.sandag.org_abm2_spd[[#This Row],[hwycov_id]],[1]hwy_speed!$B$2:$G$1648,6,FALSE),0)</f>
        <v>54</v>
      </c>
    </row>
    <row r="1026" spans="5:11" x14ac:dyDescent="0.25">
      <c r="E1026">
        <f t="shared" si="15"/>
        <v>376</v>
      </c>
      <c r="F1026">
        <v>24704</v>
      </c>
      <c r="G1026">
        <f>IFERROR(VLOOKUP(Table_socioeca8.sandag.org_abm2_spd[[#This Row],[hwycov_id]],[1]hwy_speed!$B$2:$G$1648,2,FALSE),0)</f>
        <v>53</v>
      </c>
      <c r="H1026">
        <f>IFERROR(VLOOKUP(Table_socioeca8.sandag.org_abm2_spd[[#This Row],[hwycov_id]],[1]hwy_speed!$B$2:$G$1648,3,FALSE),0)</f>
        <v>37</v>
      </c>
      <c r="I1026">
        <f>IFERROR(VLOOKUP(Table_socioeca8.sandag.org_abm2_spd[[#This Row],[hwycov_id]],[1]hwy_speed!$B$2:$G$1648,4,FALSE),0)</f>
        <v>42</v>
      </c>
      <c r="J1026">
        <f>IFERROR(VLOOKUP(Table_socioeca8.sandag.org_abm2_spd[[#This Row],[hwycov_id]],[1]hwy_speed!$B$2:$G$1648,5,FALSE),0)</f>
        <v>31</v>
      </c>
      <c r="K1026">
        <f>IFERROR(VLOOKUP(Table_socioeca8.sandag.org_abm2_spd[[#This Row],[hwycov_id]],[1]hwy_speed!$B$2:$G$1648,6,FALSE),0)</f>
        <v>53</v>
      </c>
    </row>
    <row r="1027" spans="5:11" x14ac:dyDescent="0.25">
      <c r="E1027">
        <f t="shared" si="15"/>
        <v>376</v>
      </c>
      <c r="F1027">
        <v>24714</v>
      </c>
      <c r="G1027">
        <f>IFERROR(VLOOKUP(Table_socioeca8.sandag.org_abm2_spd[[#This Row],[hwycov_id]],[1]hwy_speed!$B$2:$G$1648,2,FALSE),0)</f>
        <v>58</v>
      </c>
      <c r="H1027">
        <f>IFERROR(VLOOKUP(Table_socioeca8.sandag.org_abm2_spd[[#This Row],[hwycov_id]],[1]hwy_speed!$B$2:$G$1648,3,FALSE),0)</f>
        <v>56</v>
      </c>
      <c r="I1027">
        <f>IFERROR(VLOOKUP(Table_socioeca8.sandag.org_abm2_spd[[#This Row],[hwycov_id]],[1]hwy_speed!$B$2:$G$1648,4,FALSE),0)</f>
        <v>58</v>
      </c>
      <c r="J1027">
        <f>IFERROR(VLOOKUP(Table_socioeca8.sandag.org_abm2_spd[[#This Row],[hwycov_id]],[1]hwy_speed!$B$2:$G$1648,5,FALSE),0)</f>
        <v>58</v>
      </c>
      <c r="K1027">
        <f>IFERROR(VLOOKUP(Table_socioeca8.sandag.org_abm2_spd[[#This Row],[hwycov_id]],[1]hwy_speed!$B$2:$G$1648,6,FALSE),0)</f>
        <v>58</v>
      </c>
    </row>
    <row r="1028" spans="5:11" x14ac:dyDescent="0.25">
      <c r="E1028">
        <f t="shared" ref="E1028:E1091" si="16">E1027</f>
        <v>376</v>
      </c>
      <c r="F1028">
        <v>24750</v>
      </c>
      <c r="G1028">
        <f>IFERROR(VLOOKUP(Table_socioeca8.sandag.org_abm2_spd[[#This Row],[hwycov_id]],[1]hwy_speed!$B$2:$G$1648,2,FALSE),0)</f>
        <v>58</v>
      </c>
      <c r="H1028">
        <f>IFERROR(VLOOKUP(Table_socioeca8.sandag.org_abm2_spd[[#This Row],[hwycov_id]],[1]hwy_speed!$B$2:$G$1648,3,FALSE),0)</f>
        <v>56</v>
      </c>
      <c r="I1028">
        <f>IFERROR(VLOOKUP(Table_socioeca8.sandag.org_abm2_spd[[#This Row],[hwycov_id]],[1]hwy_speed!$B$2:$G$1648,4,FALSE),0)</f>
        <v>57</v>
      </c>
      <c r="J1028">
        <f>IFERROR(VLOOKUP(Table_socioeca8.sandag.org_abm2_spd[[#This Row],[hwycov_id]],[1]hwy_speed!$B$2:$G$1648,5,FALSE),0)</f>
        <v>56</v>
      </c>
      <c r="K1028">
        <f>IFERROR(VLOOKUP(Table_socioeca8.sandag.org_abm2_spd[[#This Row],[hwycov_id]],[1]hwy_speed!$B$2:$G$1648,6,FALSE),0)</f>
        <v>58</v>
      </c>
    </row>
    <row r="1029" spans="5:11" x14ac:dyDescent="0.25">
      <c r="E1029">
        <f t="shared" si="16"/>
        <v>376</v>
      </c>
      <c r="F1029">
        <v>24770</v>
      </c>
      <c r="G1029">
        <f>IFERROR(VLOOKUP(Table_socioeca8.sandag.org_abm2_spd[[#This Row],[hwycov_id]],[1]hwy_speed!$B$2:$G$1648,2,FALSE),0)</f>
        <v>58</v>
      </c>
      <c r="H1029">
        <f>IFERROR(VLOOKUP(Table_socioeca8.sandag.org_abm2_spd[[#This Row],[hwycov_id]],[1]hwy_speed!$B$2:$G$1648,3,FALSE),0)</f>
        <v>54</v>
      </c>
      <c r="I1029">
        <f>IFERROR(VLOOKUP(Table_socioeca8.sandag.org_abm2_spd[[#This Row],[hwycov_id]],[1]hwy_speed!$B$2:$G$1648,4,FALSE),0)</f>
        <v>57</v>
      </c>
      <c r="J1029">
        <f>IFERROR(VLOOKUP(Table_socioeca8.sandag.org_abm2_spd[[#This Row],[hwycov_id]],[1]hwy_speed!$B$2:$G$1648,5,FALSE),0)</f>
        <v>55</v>
      </c>
      <c r="K1029">
        <f>IFERROR(VLOOKUP(Table_socioeca8.sandag.org_abm2_spd[[#This Row],[hwycov_id]],[1]hwy_speed!$B$2:$G$1648,6,FALSE),0)</f>
        <v>58</v>
      </c>
    </row>
    <row r="1030" spans="5:11" x14ac:dyDescent="0.25">
      <c r="E1030">
        <f t="shared" si="16"/>
        <v>376</v>
      </c>
      <c r="F1030">
        <v>25025</v>
      </c>
      <c r="G1030">
        <f>IFERROR(VLOOKUP(Table_socioeca8.sandag.org_abm2_spd[[#This Row],[hwycov_id]],[1]hwy_speed!$B$2:$G$1648,2,FALSE),0)</f>
        <v>52</v>
      </c>
      <c r="H1030">
        <f>IFERROR(VLOOKUP(Table_socioeca8.sandag.org_abm2_spd[[#This Row],[hwycov_id]],[1]hwy_speed!$B$2:$G$1648,3,FALSE),0)</f>
        <v>43</v>
      </c>
      <c r="I1030">
        <f>IFERROR(VLOOKUP(Table_socioeca8.sandag.org_abm2_spd[[#This Row],[hwycov_id]],[1]hwy_speed!$B$2:$G$1648,4,FALSE),0)</f>
        <v>52</v>
      </c>
      <c r="J1030">
        <f>IFERROR(VLOOKUP(Table_socioeca8.sandag.org_abm2_spd[[#This Row],[hwycov_id]],[1]hwy_speed!$B$2:$G$1648,5,FALSE),0)</f>
        <v>52</v>
      </c>
      <c r="K1030">
        <f>IFERROR(VLOOKUP(Table_socioeca8.sandag.org_abm2_spd[[#This Row],[hwycov_id]],[1]hwy_speed!$B$2:$G$1648,6,FALSE),0)</f>
        <v>52</v>
      </c>
    </row>
    <row r="1031" spans="5:11" x14ac:dyDescent="0.25">
      <c r="E1031">
        <f t="shared" si="16"/>
        <v>376</v>
      </c>
      <c r="F1031">
        <v>25099</v>
      </c>
      <c r="G1031">
        <f>IFERROR(VLOOKUP(Table_socioeca8.sandag.org_abm2_spd[[#This Row],[hwycov_id]],[1]hwy_speed!$B$2:$G$1648,2,FALSE),0)</f>
        <v>58</v>
      </c>
      <c r="H1031">
        <f>IFERROR(VLOOKUP(Table_socioeca8.sandag.org_abm2_spd[[#This Row],[hwycov_id]],[1]hwy_speed!$B$2:$G$1648,3,FALSE),0)</f>
        <v>56</v>
      </c>
      <c r="I1031">
        <f>IFERROR(VLOOKUP(Table_socioeca8.sandag.org_abm2_spd[[#This Row],[hwycov_id]],[1]hwy_speed!$B$2:$G$1648,4,FALSE),0)</f>
        <v>56</v>
      </c>
      <c r="J1031">
        <f>IFERROR(VLOOKUP(Table_socioeca8.sandag.org_abm2_spd[[#This Row],[hwycov_id]],[1]hwy_speed!$B$2:$G$1648,5,FALSE),0)</f>
        <v>40</v>
      </c>
      <c r="K1031">
        <f>IFERROR(VLOOKUP(Table_socioeca8.sandag.org_abm2_spd[[#This Row],[hwycov_id]],[1]hwy_speed!$B$2:$G$1648,6,FALSE),0)</f>
        <v>58</v>
      </c>
    </row>
    <row r="1032" spans="5:11" x14ac:dyDescent="0.25">
      <c r="E1032">
        <f t="shared" si="16"/>
        <v>376</v>
      </c>
      <c r="F1032">
        <v>25100</v>
      </c>
      <c r="G1032">
        <f>IFERROR(VLOOKUP(Table_socioeca8.sandag.org_abm2_spd[[#This Row],[hwycov_id]],[1]hwy_speed!$B$2:$G$1648,2,FALSE),0)</f>
        <v>57</v>
      </c>
      <c r="H1032">
        <f>IFERROR(VLOOKUP(Table_socioeca8.sandag.org_abm2_spd[[#This Row],[hwycov_id]],[1]hwy_speed!$B$2:$G$1648,3,FALSE),0)</f>
        <v>38</v>
      </c>
      <c r="I1032">
        <f>IFERROR(VLOOKUP(Table_socioeca8.sandag.org_abm2_spd[[#This Row],[hwycov_id]],[1]hwy_speed!$B$2:$G$1648,4,FALSE),0)</f>
        <v>53</v>
      </c>
      <c r="J1032">
        <f>IFERROR(VLOOKUP(Table_socioeca8.sandag.org_abm2_spd[[#This Row],[hwycov_id]],[1]hwy_speed!$B$2:$G$1648,5,FALSE),0)</f>
        <v>55</v>
      </c>
      <c r="K1032">
        <f>IFERROR(VLOOKUP(Table_socioeca8.sandag.org_abm2_spd[[#This Row],[hwycov_id]],[1]hwy_speed!$B$2:$G$1648,6,FALSE),0)</f>
        <v>58</v>
      </c>
    </row>
    <row r="1033" spans="5:11" x14ac:dyDescent="0.25">
      <c r="E1033">
        <f t="shared" si="16"/>
        <v>376</v>
      </c>
      <c r="F1033">
        <v>25104</v>
      </c>
      <c r="G1033">
        <f>IFERROR(VLOOKUP(Table_socioeca8.sandag.org_abm2_spd[[#This Row],[hwycov_id]],[1]hwy_speed!$B$2:$G$1648,2,FALSE),0)</f>
        <v>58</v>
      </c>
      <c r="H1033">
        <f>IFERROR(VLOOKUP(Table_socioeca8.sandag.org_abm2_spd[[#This Row],[hwycov_id]],[1]hwy_speed!$B$2:$G$1648,3,FALSE),0)</f>
        <v>36</v>
      </c>
      <c r="I1033">
        <f>IFERROR(VLOOKUP(Table_socioeca8.sandag.org_abm2_spd[[#This Row],[hwycov_id]],[1]hwy_speed!$B$2:$G$1648,4,FALSE),0)</f>
        <v>53</v>
      </c>
      <c r="J1033">
        <f>IFERROR(VLOOKUP(Table_socioeca8.sandag.org_abm2_spd[[#This Row],[hwycov_id]],[1]hwy_speed!$B$2:$G$1648,5,FALSE),0)</f>
        <v>55</v>
      </c>
      <c r="K1033">
        <f>IFERROR(VLOOKUP(Table_socioeca8.sandag.org_abm2_spd[[#This Row],[hwycov_id]],[1]hwy_speed!$B$2:$G$1648,6,FALSE),0)</f>
        <v>58</v>
      </c>
    </row>
    <row r="1034" spans="5:11" x14ac:dyDescent="0.25">
      <c r="E1034">
        <f t="shared" si="16"/>
        <v>376</v>
      </c>
      <c r="F1034">
        <v>25105</v>
      </c>
      <c r="G1034">
        <f>IFERROR(VLOOKUP(Table_socioeca8.sandag.org_abm2_spd[[#This Row],[hwycov_id]],[1]hwy_speed!$B$2:$G$1648,2,FALSE),0)</f>
        <v>58</v>
      </c>
      <c r="H1034">
        <f>IFERROR(VLOOKUP(Table_socioeca8.sandag.org_abm2_spd[[#This Row],[hwycov_id]],[1]hwy_speed!$B$2:$G$1648,3,FALSE),0)</f>
        <v>46</v>
      </c>
      <c r="I1034">
        <f>IFERROR(VLOOKUP(Table_socioeca8.sandag.org_abm2_spd[[#This Row],[hwycov_id]],[1]hwy_speed!$B$2:$G$1648,4,FALSE),0)</f>
        <v>55</v>
      </c>
      <c r="J1034">
        <f>IFERROR(VLOOKUP(Table_socioeca8.sandag.org_abm2_spd[[#This Row],[hwycov_id]],[1]hwy_speed!$B$2:$G$1648,5,FALSE),0)</f>
        <v>56</v>
      </c>
      <c r="K1034">
        <f>IFERROR(VLOOKUP(Table_socioeca8.sandag.org_abm2_spd[[#This Row],[hwycov_id]],[1]hwy_speed!$B$2:$G$1648,6,FALSE),0)</f>
        <v>58</v>
      </c>
    </row>
    <row r="1035" spans="5:11" x14ac:dyDescent="0.25">
      <c r="E1035">
        <f t="shared" si="16"/>
        <v>376</v>
      </c>
      <c r="F1035">
        <v>25128</v>
      </c>
      <c r="G1035">
        <f>IFERROR(VLOOKUP(Table_socioeca8.sandag.org_abm2_spd[[#This Row],[hwycov_id]],[1]hwy_speed!$B$2:$G$1648,2,FALSE),0)</f>
        <v>53</v>
      </c>
      <c r="H1035">
        <f>IFERROR(VLOOKUP(Table_socioeca8.sandag.org_abm2_spd[[#This Row],[hwycov_id]],[1]hwy_speed!$B$2:$G$1648,3,FALSE),0)</f>
        <v>39</v>
      </c>
      <c r="I1035">
        <f>IFERROR(VLOOKUP(Table_socioeca8.sandag.org_abm2_spd[[#This Row],[hwycov_id]],[1]hwy_speed!$B$2:$G$1648,4,FALSE),0)</f>
        <v>48</v>
      </c>
      <c r="J1035">
        <f>IFERROR(VLOOKUP(Table_socioeca8.sandag.org_abm2_spd[[#This Row],[hwycov_id]],[1]hwy_speed!$B$2:$G$1648,5,FALSE),0)</f>
        <v>45</v>
      </c>
      <c r="K1035">
        <f>IFERROR(VLOOKUP(Table_socioeca8.sandag.org_abm2_spd[[#This Row],[hwycov_id]],[1]hwy_speed!$B$2:$G$1648,6,FALSE),0)</f>
        <v>53</v>
      </c>
    </row>
    <row r="1036" spans="5:11" x14ac:dyDescent="0.25">
      <c r="E1036">
        <f t="shared" si="16"/>
        <v>376</v>
      </c>
      <c r="F1036">
        <v>25142</v>
      </c>
      <c r="G1036">
        <f>IFERROR(VLOOKUP(Table_socioeca8.sandag.org_abm2_spd[[#This Row],[hwycov_id]],[1]hwy_speed!$B$2:$G$1648,2,FALSE),0)</f>
        <v>53</v>
      </c>
      <c r="H1036">
        <f>IFERROR(VLOOKUP(Table_socioeca8.sandag.org_abm2_spd[[#This Row],[hwycov_id]],[1]hwy_speed!$B$2:$G$1648,3,FALSE),0)</f>
        <v>39</v>
      </c>
      <c r="I1036">
        <f>IFERROR(VLOOKUP(Table_socioeca8.sandag.org_abm2_spd[[#This Row],[hwycov_id]],[1]hwy_speed!$B$2:$G$1648,4,FALSE),0)</f>
        <v>47</v>
      </c>
      <c r="J1036">
        <f>IFERROR(VLOOKUP(Table_socioeca8.sandag.org_abm2_spd[[#This Row],[hwycov_id]],[1]hwy_speed!$B$2:$G$1648,5,FALSE),0)</f>
        <v>40</v>
      </c>
      <c r="K1036">
        <f>IFERROR(VLOOKUP(Table_socioeca8.sandag.org_abm2_spd[[#This Row],[hwycov_id]],[1]hwy_speed!$B$2:$G$1648,6,FALSE),0)</f>
        <v>53</v>
      </c>
    </row>
    <row r="1037" spans="5:11" x14ac:dyDescent="0.25">
      <c r="E1037">
        <f t="shared" si="16"/>
        <v>376</v>
      </c>
      <c r="F1037">
        <v>25162</v>
      </c>
      <c r="G1037">
        <f>IFERROR(VLOOKUP(Table_socioeca8.sandag.org_abm2_spd[[#This Row],[hwycov_id]],[1]hwy_speed!$B$2:$G$1648,2,FALSE),0)</f>
        <v>53</v>
      </c>
      <c r="H1037">
        <f>IFERROR(VLOOKUP(Table_socioeca8.sandag.org_abm2_spd[[#This Row],[hwycov_id]],[1]hwy_speed!$B$2:$G$1648,3,FALSE),0)</f>
        <v>53</v>
      </c>
      <c r="I1037">
        <f>IFERROR(VLOOKUP(Table_socioeca8.sandag.org_abm2_spd[[#This Row],[hwycov_id]],[1]hwy_speed!$B$2:$G$1648,4,FALSE),0)</f>
        <v>53</v>
      </c>
      <c r="J1037">
        <f>IFERROR(VLOOKUP(Table_socioeca8.sandag.org_abm2_spd[[#This Row],[hwycov_id]],[1]hwy_speed!$B$2:$G$1648,5,FALSE),0)</f>
        <v>53</v>
      </c>
      <c r="K1037">
        <f>IFERROR(VLOOKUP(Table_socioeca8.sandag.org_abm2_spd[[#This Row],[hwycov_id]],[1]hwy_speed!$B$2:$G$1648,6,FALSE),0)</f>
        <v>53</v>
      </c>
    </row>
    <row r="1038" spans="5:11" x14ac:dyDescent="0.25">
      <c r="E1038">
        <f t="shared" si="16"/>
        <v>376</v>
      </c>
      <c r="F1038">
        <v>25163</v>
      </c>
      <c r="G1038">
        <f>IFERROR(VLOOKUP(Table_socioeca8.sandag.org_abm2_spd[[#This Row],[hwycov_id]],[1]hwy_speed!$B$2:$G$1648,2,FALSE),0)</f>
        <v>53</v>
      </c>
      <c r="H1038">
        <f>IFERROR(VLOOKUP(Table_socioeca8.sandag.org_abm2_spd[[#This Row],[hwycov_id]],[1]hwy_speed!$B$2:$G$1648,3,FALSE),0)</f>
        <v>46</v>
      </c>
      <c r="I1038">
        <f>IFERROR(VLOOKUP(Table_socioeca8.sandag.org_abm2_spd[[#This Row],[hwycov_id]],[1]hwy_speed!$B$2:$G$1648,4,FALSE),0)</f>
        <v>52</v>
      </c>
      <c r="J1038">
        <f>IFERROR(VLOOKUP(Table_socioeca8.sandag.org_abm2_spd[[#This Row],[hwycov_id]],[1]hwy_speed!$B$2:$G$1648,5,FALSE),0)</f>
        <v>47</v>
      </c>
      <c r="K1038">
        <f>IFERROR(VLOOKUP(Table_socioeca8.sandag.org_abm2_spd[[#This Row],[hwycov_id]],[1]hwy_speed!$B$2:$G$1648,6,FALSE),0)</f>
        <v>53</v>
      </c>
    </row>
    <row r="1039" spans="5:11" x14ac:dyDescent="0.25">
      <c r="E1039">
        <f t="shared" si="16"/>
        <v>376</v>
      </c>
      <c r="F1039">
        <v>25259</v>
      </c>
      <c r="G1039">
        <f>IFERROR(VLOOKUP(Table_socioeca8.sandag.org_abm2_spd[[#This Row],[hwycov_id]],[1]hwy_speed!$B$2:$G$1648,2,FALSE),0)</f>
        <v>52</v>
      </c>
      <c r="H1039">
        <f>IFERROR(VLOOKUP(Table_socioeca8.sandag.org_abm2_spd[[#This Row],[hwycov_id]],[1]hwy_speed!$B$2:$G$1648,3,FALSE),0)</f>
        <v>52</v>
      </c>
      <c r="I1039">
        <f>IFERROR(VLOOKUP(Table_socioeca8.sandag.org_abm2_spd[[#This Row],[hwycov_id]],[1]hwy_speed!$B$2:$G$1648,4,FALSE),0)</f>
        <v>52</v>
      </c>
      <c r="J1039">
        <f>IFERROR(VLOOKUP(Table_socioeca8.sandag.org_abm2_spd[[#This Row],[hwycov_id]],[1]hwy_speed!$B$2:$G$1648,5,FALSE),0)</f>
        <v>52</v>
      </c>
      <c r="K1039">
        <f>IFERROR(VLOOKUP(Table_socioeca8.sandag.org_abm2_spd[[#This Row],[hwycov_id]],[1]hwy_speed!$B$2:$G$1648,6,FALSE),0)</f>
        <v>52</v>
      </c>
    </row>
    <row r="1040" spans="5:11" x14ac:dyDescent="0.25">
      <c r="E1040">
        <f t="shared" si="16"/>
        <v>376</v>
      </c>
      <c r="F1040">
        <v>25357</v>
      </c>
      <c r="G1040">
        <f>IFERROR(VLOOKUP(Table_socioeca8.sandag.org_abm2_spd[[#This Row],[hwycov_id]],[1]hwy_speed!$B$2:$G$1648,2,FALSE),0)</f>
        <v>58</v>
      </c>
      <c r="H1040">
        <f>IFERROR(VLOOKUP(Table_socioeca8.sandag.org_abm2_spd[[#This Row],[hwycov_id]],[1]hwy_speed!$B$2:$G$1648,3,FALSE),0)</f>
        <v>58</v>
      </c>
      <c r="I1040">
        <f>IFERROR(VLOOKUP(Table_socioeca8.sandag.org_abm2_spd[[#This Row],[hwycov_id]],[1]hwy_speed!$B$2:$G$1648,4,FALSE),0)</f>
        <v>58</v>
      </c>
      <c r="J1040">
        <f>IFERROR(VLOOKUP(Table_socioeca8.sandag.org_abm2_spd[[#This Row],[hwycov_id]],[1]hwy_speed!$B$2:$G$1648,5,FALSE),0)</f>
        <v>58</v>
      </c>
      <c r="K1040">
        <f>IFERROR(VLOOKUP(Table_socioeca8.sandag.org_abm2_spd[[#This Row],[hwycov_id]],[1]hwy_speed!$B$2:$G$1648,6,FALSE),0)</f>
        <v>58</v>
      </c>
    </row>
    <row r="1041" spans="5:11" x14ac:dyDescent="0.25">
      <c r="E1041">
        <f t="shared" si="16"/>
        <v>376</v>
      </c>
      <c r="F1041">
        <v>25364</v>
      </c>
      <c r="G1041">
        <f>IFERROR(VLOOKUP(Table_socioeca8.sandag.org_abm2_spd[[#This Row],[hwycov_id]],[1]hwy_speed!$B$2:$G$1648,2,FALSE),0)</f>
        <v>57</v>
      </c>
      <c r="H1041">
        <f>IFERROR(VLOOKUP(Table_socioeca8.sandag.org_abm2_spd[[#This Row],[hwycov_id]],[1]hwy_speed!$B$2:$G$1648,3,FALSE),0)</f>
        <v>57</v>
      </c>
      <c r="I1041">
        <f>IFERROR(VLOOKUP(Table_socioeca8.sandag.org_abm2_spd[[#This Row],[hwycov_id]],[1]hwy_speed!$B$2:$G$1648,4,FALSE),0)</f>
        <v>57</v>
      </c>
      <c r="J1041">
        <f>IFERROR(VLOOKUP(Table_socioeca8.sandag.org_abm2_spd[[#This Row],[hwycov_id]],[1]hwy_speed!$B$2:$G$1648,5,FALSE),0)</f>
        <v>57</v>
      </c>
      <c r="K1041">
        <f>IFERROR(VLOOKUP(Table_socioeca8.sandag.org_abm2_spd[[#This Row],[hwycov_id]],[1]hwy_speed!$B$2:$G$1648,6,FALSE),0)</f>
        <v>57</v>
      </c>
    </row>
    <row r="1042" spans="5:11" x14ac:dyDescent="0.25">
      <c r="E1042">
        <f t="shared" si="16"/>
        <v>376</v>
      </c>
      <c r="F1042">
        <v>25381</v>
      </c>
      <c r="G1042">
        <f>IFERROR(VLOOKUP(Table_socioeca8.sandag.org_abm2_spd[[#This Row],[hwycov_id]],[1]hwy_speed!$B$2:$G$1648,2,FALSE),0)</f>
        <v>58</v>
      </c>
      <c r="H1042">
        <f>IFERROR(VLOOKUP(Table_socioeca8.sandag.org_abm2_spd[[#This Row],[hwycov_id]],[1]hwy_speed!$B$2:$G$1648,3,FALSE),0)</f>
        <v>58</v>
      </c>
      <c r="I1042">
        <f>IFERROR(VLOOKUP(Table_socioeca8.sandag.org_abm2_spd[[#This Row],[hwycov_id]],[1]hwy_speed!$B$2:$G$1648,4,FALSE),0)</f>
        <v>58</v>
      </c>
      <c r="J1042">
        <f>IFERROR(VLOOKUP(Table_socioeca8.sandag.org_abm2_spd[[#This Row],[hwycov_id]],[1]hwy_speed!$B$2:$G$1648,5,FALSE),0)</f>
        <v>46</v>
      </c>
      <c r="K1042">
        <f>IFERROR(VLOOKUP(Table_socioeca8.sandag.org_abm2_spd[[#This Row],[hwycov_id]],[1]hwy_speed!$B$2:$G$1648,6,FALSE),0)</f>
        <v>58</v>
      </c>
    </row>
    <row r="1043" spans="5:11" x14ac:dyDescent="0.25">
      <c r="E1043">
        <f t="shared" si="16"/>
        <v>376</v>
      </c>
      <c r="F1043">
        <v>25386</v>
      </c>
      <c r="G1043">
        <f>IFERROR(VLOOKUP(Table_socioeca8.sandag.org_abm2_spd[[#This Row],[hwycov_id]],[1]hwy_speed!$B$2:$G$1648,2,FALSE),0)</f>
        <v>58</v>
      </c>
      <c r="H1043">
        <f>IFERROR(VLOOKUP(Table_socioeca8.sandag.org_abm2_spd[[#This Row],[hwycov_id]],[1]hwy_speed!$B$2:$G$1648,3,FALSE),0)</f>
        <v>58</v>
      </c>
      <c r="I1043">
        <f>IFERROR(VLOOKUP(Table_socioeca8.sandag.org_abm2_spd[[#This Row],[hwycov_id]],[1]hwy_speed!$B$2:$G$1648,4,FALSE),0)</f>
        <v>58</v>
      </c>
      <c r="J1043">
        <f>IFERROR(VLOOKUP(Table_socioeca8.sandag.org_abm2_spd[[#This Row],[hwycov_id]],[1]hwy_speed!$B$2:$G$1648,5,FALSE),0)</f>
        <v>56</v>
      </c>
      <c r="K1043">
        <f>IFERROR(VLOOKUP(Table_socioeca8.sandag.org_abm2_spd[[#This Row],[hwycov_id]],[1]hwy_speed!$B$2:$G$1648,6,FALSE),0)</f>
        <v>58</v>
      </c>
    </row>
    <row r="1044" spans="5:11" x14ac:dyDescent="0.25">
      <c r="E1044">
        <f t="shared" si="16"/>
        <v>376</v>
      </c>
      <c r="F1044">
        <v>25387</v>
      </c>
      <c r="G1044">
        <f>IFERROR(VLOOKUP(Table_socioeca8.sandag.org_abm2_spd[[#This Row],[hwycov_id]],[1]hwy_speed!$B$2:$G$1648,2,FALSE),0)</f>
        <v>58</v>
      </c>
      <c r="H1044">
        <f>IFERROR(VLOOKUP(Table_socioeca8.sandag.org_abm2_spd[[#This Row],[hwycov_id]],[1]hwy_speed!$B$2:$G$1648,3,FALSE),0)</f>
        <v>52</v>
      </c>
      <c r="I1044">
        <f>IFERROR(VLOOKUP(Table_socioeca8.sandag.org_abm2_spd[[#This Row],[hwycov_id]],[1]hwy_speed!$B$2:$G$1648,4,FALSE),0)</f>
        <v>52</v>
      </c>
      <c r="J1044">
        <f>IFERROR(VLOOKUP(Table_socioeca8.sandag.org_abm2_spd[[#This Row],[hwycov_id]],[1]hwy_speed!$B$2:$G$1648,5,FALSE),0)</f>
        <v>40</v>
      </c>
      <c r="K1044">
        <f>IFERROR(VLOOKUP(Table_socioeca8.sandag.org_abm2_spd[[#This Row],[hwycov_id]],[1]hwy_speed!$B$2:$G$1648,6,FALSE),0)</f>
        <v>58</v>
      </c>
    </row>
    <row r="1045" spans="5:11" x14ac:dyDescent="0.25">
      <c r="E1045">
        <f t="shared" si="16"/>
        <v>376</v>
      </c>
      <c r="F1045">
        <v>25406</v>
      </c>
      <c r="G1045">
        <f>IFERROR(VLOOKUP(Table_socioeca8.sandag.org_abm2_spd[[#This Row],[hwycov_id]],[1]hwy_speed!$B$2:$G$1648,2,FALSE),0)</f>
        <v>57</v>
      </c>
      <c r="H1045">
        <f>IFERROR(VLOOKUP(Table_socioeca8.sandag.org_abm2_spd[[#This Row],[hwycov_id]],[1]hwy_speed!$B$2:$G$1648,3,FALSE),0)</f>
        <v>38</v>
      </c>
      <c r="I1045">
        <f>IFERROR(VLOOKUP(Table_socioeca8.sandag.org_abm2_spd[[#This Row],[hwycov_id]],[1]hwy_speed!$B$2:$G$1648,4,FALSE),0)</f>
        <v>54</v>
      </c>
      <c r="J1045">
        <f>IFERROR(VLOOKUP(Table_socioeca8.sandag.org_abm2_spd[[#This Row],[hwycov_id]],[1]hwy_speed!$B$2:$G$1648,5,FALSE),0)</f>
        <v>54</v>
      </c>
      <c r="K1045">
        <f>IFERROR(VLOOKUP(Table_socioeca8.sandag.org_abm2_spd[[#This Row],[hwycov_id]],[1]hwy_speed!$B$2:$G$1648,6,FALSE),0)</f>
        <v>58</v>
      </c>
    </row>
    <row r="1046" spans="5:11" x14ac:dyDescent="0.25">
      <c r="E1046">
        <f t="shared" si="16"/>
        <v>376</v>
      </c>
      <c r="F1046">
        <v>25409</v>
      </c>
      <c r="G1046">
        <f>IFERROR(VLOOKUP(Table_socioeca8.sandag.org_abm2_spd[[#This Row],[hwycov_id]],[1]hwy_speed!$B$2:$G$1648,2,FALSE),0)</f>
        <v>58</v>
      </c>
      <c r="H1046">
        <f>IFERROR(VLOOKUP(Table_socioeca8.sandag.org_abm2_spd[[#This Row],[hwycov_id]],[1]hwy_speed!$B$2:$G$1648,3,FALSE),0)</f>
        <v>58</v>
      </c>
      <c r="I1046">
        <f>IFERROR(VLOOKUP(Table_socioeca8.sandag.org_abm2_spd[[#This Row],[hwycov_id]],[1]hwy_speed!$B$2:$G$1648,4,FALSE),0)</f>
        <v>58</v>
      </c>
      <c r="J1046">
        <f>IFERROR(VLOOKUP(Table_socioeca8.sandag.org_abm2_spd[[#This Row],[hwycov_id]],[1]hwy_speed!$B$2:$G$1648,5,FALSE),0)</f>
        <v>57</v>
      </c>
      <c r="K1046">
        <f>IFERROR(VLOOKUP(Table_socioeca8.sandag.org_abm2_spd[[#This Row],[hwycov_id]],[1]hwy_speed!$B$2:$G$1648,6,FALSE),0)</f>
        <v>58</v>
      </c>
    </row>
    <row r="1047" spans="5:11" x14ac:dyDescent="0.25">
      <c r="E1047">
        <f t="shared" si="16"/>
        <v>376</v>
      </c>
      <c r="F1047">
        <v>25467</v>
      </c>
      <c r="G1047">
        <f>IFERROR(VLOOKUP(Table_socioeca8.sandag.org_abm2_spd[[#This Row],[hwycov_id]],[1]hwy_speed!$B$2:$G$1648,2,FALSE),0)</f>
        <v>44</v>
      </c>
      <c r="H1047">
        <f>IFERROR(VLOOKUP(Table_socioeca8.sandag.org_abm2_spd[[#This Row],[hwycov_id]],[1]hwy_speed!$B$2:$G$1648,3,FALSE),0)</f>
        <v>43</v>
      </c>
      <c r="I1047">
        <f>IFERROR(VLOOKUP(Table_socioeca8.sandag.org_abm2_spd[[#This Row],[hwycov_id]],[1]hwy_speed!$B$2:$G$1648,4,FALSE),0)</f>
        <v>44</v>
      </c>
      <c r="J1047">
        <f>IFERROR(VLOOKUP(Table_socioeca8.sandag.org_abm2_spd[[#This Row],[hwycov_id]],[1]hwy_speed!$B$2:$G$1648,5,FALSE),0)</f>
        <v>44</v>
      </c>
      <c r="K1047">
        <f>IFERROR(VLOOKUP(Table_socioeca8.sandag.org_abm2_spd[[#This Row],[hwycov_id]],[1]hwy_speed!$B$2:$G$1648,6,FALSE),0)</f>
        <v>44</v>
      </c>
    </row>
    <row r="1048" spans="5:11" x14ac:dyDescent="0.25">
      <c r="E1048">
        <f t="shared" si="16"/>
        <v>376</v>
      </c>
      <c r="F1048">
        <v>25531</v>
      </c>
      <c r="G1048">
        <f>IFERROR(VLOOKUP(Table_socioeca8.sandag.org_abm2_spd[[#This Row],[hwycov_id]],[1]hwy_speed!$B$2:$G$1648,2,FALSE),0)</f>
        <v>58</v>
      </c>
      <c r="H1048">
        <f>IFERROR(VLOOKUP(Table_socioeca8.sandag.org_abm2_spd[[#This Row],[hwycov_id]],[1]hwy_speed!$B$2:$G$1648,3,FALSE),0)</f>
        <v>58</v>
      </c>
      <c r="I1048">
        <f>IFERROR(VLOOKUP(Table_socioeca8.sandag.org_abm2_spd[[#This Row],[hwycov_id]],[1]hwy_speed!$B$2:$G$1648,4,FALSE),0)</f>
        <v>58</v>
      </c>
      <c r="J1048">
        <f>IFERROR(VLOOKUP(Table_socioeca8.sandag.org_abm2_spd[[#This Row],[hwycov_id]],[1]hwy_speed!$B$2:$G$1648,5,FALSE),0)</f>
        <v>58</v>
      </c>
      <c r="K1048">
        <f>IFERROR(VLOOKUP(Table_socioeca8.sandag.org_abm2_spd[[#This Row],[hwycov_id]],[1]hwy_speed!$B$2:$G$1648,6,FALSE),0)</f>
        <v>58</v>
      </c>
    </row>
    <row r="1049" spans="5:11" x14ac:dyDescent="0.25">
      <c r="E1049">
        <f t="shared" si="16"/>
        <v>376</v>
      </c>
      <c r="F1049">
        <v>25532</v>
      </c>
      <c r="G1049">
        <f>IFERROR(VLOOKUP(Table_socioeca8.sandag.org_abm2_spd[[#This Row],[hwycov_id]],[1]hwy_speed!$B$2:$G$1648,2,FALSE),0)</f>
        <v>57</v>
      </c>
      <c r="H1049">
        <f>IFERROR(VLOOKUP(Table_socioeca8.sandag.org_abm2_spd[[#This Row],[hwycov_id]],[1]hwy_speed!$B$2:$G$1648,3,FALSE),0)</f>
        <v>57</v>
      </c>
      <c r="I1049">
        <f>IFERROR(VLOOKUP(Table_socioeca8.sandag.org_abm2_spd[[#This Row],[hwycov_id]],[1]hwy_speed!$B$2:$G$1648,4,FALSE),0)</f>
        <v>57</v>
      </c>
      <c r="J1049">
        <f>IFERROR(VLOOKUP(Table_socioeca8.sandag.org_abm2_spd[[#This Row],[hwycov_id]],[1]hwy_speed!$B$2:$G$1648,5,FALSE),0)</f>
        <v>57</v>
      </c>
      <c r="K1049">
        <f>IFERROR(VLOOKUP(Table_socioeca8.sandag.org_abm2_spd[[#This Row],[hwycov_id]],[1]hwy_speed!$B$2:$G$1648,6,FALSE),0)</f>
        <v>57</v>
      </c>
    </row>
    <row r="1050" spans="5:11" x14ac:dyDescent="0.25">
      <c r="E1050">
        <f t="shared" si="16"/>
        <v>376</v>
      </c>
      <c r="F1050">
        <v>25533</v>
      </c>
      <c r="G1050">
        <f>IFERROR(VLOOKUP(Table_socioeca8.sandag.org_abm2_spd[[#This Row],[hwycov_id]],[1]hwy_speed!$B$2:$G$1648,2,FALSE),0)</f>
        <v>58</v>
      </c>
      <c r="H1050">
        <f>IFERROR(VLOOKUP(Table_socioeca8.sandag.org_abm2_spd[[#This Row],[hwycov_id]],[1]hwy_speed!$B$2:$G$1648,3,FALSE),0)</f>
        <v>58</v>
      </c>
      <c r="I1050">
        <f>IFERROR(VLOOKUP(Table_socioeca8.sandag.org_abm2_spd[[#This Row],[hwycov_id]],[1]hwy_speed!$B$2:$G$1648,4,FALSE),0)</f>
        <v>58</v>
      </c>
      <c r="J1050">
        <f>IFERROR(VLOOKUP(Table_socioeca8.sandag.org_abm2_spd[[#This Row],[hwycov_id]],[1]hwy_speed!$B$2:$G$1648,5,FALSE),0)</f>
        <v>58</v>
      </c>
      <c r="K1050">
        <f>IFERROR(VLOOKUP(Table_socioeca8.sandag.org_abm2_spd[[#This Row],[hwycov_id]],[1]hwy_speed!$B$2:$G$1648,6,FALSE),0)</f>
        <v>58</v>
      </c>
    </row>
    <row r="1051" spans="5:11" x14ac:dyDescent="0.25">
      <c r="E1051">
        <f t="shared" si="16"/>
        <v>376</v>
      </c>
      <c r="F1051">
        <v>25742</v>
      </c>
      <c r="G1051">
        <f>IFERROR(VLOOKUP(Table_socioeca8.sandag.org_abm2_spd[[#This Row],[hwycov_id]],[1]hwy_speed!$B$2:$G$1648,2,FALSE),0)</f>
        <v>53</v>
      </c>
      <c r="H1051">
        <f>IFERROR(VLOOKUP(Table_socioeca8.sandag.org_abm2_spd[[#This Row],[hwycov_id]],[1]hwy_speed!$B$2:$G$1648,3,FALSE),0)</f>
        <v>35</v>
      </c>
      <c r="I1051">
        <f>IFERROR(VLOOKUP(Table_socioeca8.sandag.org_abm2_spd[[#This Row],[hwycov_id]],[1]hwy_speed!$B$2:$G$1648,4,FALSE),0)</f>
        <v>52</v>
      </c>
      <c r="J1051">
        <f>IFERROR(VLOOKUP(Table_socioeca8.sandag.org_abm2_spd[[#This Row],[hwycov_id]],[1]hwy_speed!$B$2:$G$1648,5,FALSE),0)</f>
        <v>50</v>
      </c>
      <c r="K1051">
        <f>IFERROR(VLOOKUP(Table_socioeca8.sandag.org_abm2_spd[[#This Row],[hwycov_id]],[1]hwy_speed!$B$2:$G$1648,6,FALSE),0)</f>
        <v>53</v>
      </c>
    </row>
    <row r="1052" spans="5:11" x14ac:dyDescent="0.25">
      <c r="E1052">
        <f t="shared" si="16"/>
        <v>376</v>
      </c>
      <c r="F1052">
        <v>25749</v>
      </c>
      <c r="G1052">
        <f>IFERROR(VLOOKUP(Table_socioeca8.sandag.org_abm2_spd[[#This Row],[hwycov_id]],[1]hwy_speed!$B$2:$G$1648,2,FALSE),0)</f>
        <v>58</v>
      </c>
      <c r="H1052">
        <f>IFERROR(VLOOKUP(Table_socioeca8.sandag.org_abm2_spd[[#This Row],[hwycov_id]],[1]hwy_speed!$B$2:$G$1648,3,FALSE),0)</f>
        <v>57</v>
      </c>
      <c r="I1052">
        <f>IFERROR(VLOOKUP(Table_socioeca8.sandag.org_abm2_spd[[#This Row],[hwycov_id]],[1]hwy_speed!$B$2:$G$1648,4,FALSE),0)</f>
        <v>58</v>
      </c>
      <c r="J1052">
        <f>IFERROR(VLOOKUP(Table_socioeca8.sandag.org_abm2_spd[[#This Row],[hwycov_id]],[1]hwy_speed!$B$2:$G$1648,5,FALSE),0)</f>
        <v>58</v>
      </c>
      <c r="K1052">
        <f>IFERROR(VLOOKUP(Table_socioeca8.sandag.org_abm2_spd[[#This Row],[hwycov_id]],[1]hwy_speed!$B$2:$G$1648,6,FALSE),0)</f>
        <v>58</v>
      </c>
    </row>
    <row r="1053" spans="5:11" x14ac:dyDescent="0.25">
      <c r="E1053">
        <f t="shared" si="16"/>
        <v>376</v>
      </c>
      <c r="F1053">
        <v>25750</v>
      </c>
      <c r="G1053">
        <f>IFERROR(VLOOKUP(Table_socioeca8.sandag.org_abm2_spd[[#This Row],[hwycov_id]],[1]hwy_speed!$B$2:$G$1648,2,FALSE),0)</f>
        <v>58</v>
      </c>
      <c r="H1053">
        <f>IFERROR(VLOOKUP(Table_socioeca8.sandag.org_abm2_spd[[#This Row],[hwycov_id]],[1]hwy_speed!$B$2:$G$1648,3,FALSE),0)</f>
        <v>57</v>
      </c>
      <c r="I1053">
        <f>IFERROR(VLOOKUP(Table_socioeca8.sandag.org_abm2_spd[[#This Row],[hwycov_id]],[1]hwy_speed!$B$2:$G$1648,4,FALSE),0)</f>
        <v>57</v>
      </c>
      <c r="J1053">
        <f>IFERROR(VLOOKUP(Table_socioeca8.sandag.org_abm2_spd[[#This Row],[hwycov_id]],[1]hwy_speed!$B$2:$G$1648,5,FALSE),0)</f>
        <v>49</v>
      </c>
      <c r="K1053">
        <f>IFERROR(VLOOKUP(Table_socioeca8.sandag.org_abm2_spd[[#This Row],[hwycov_id]],[1]hwy_speed!$B$2:$G$1648,6,FALSE),0)</f>
        <v>58</v>
      </c>
    </row>
    <row r="1054" spans="5:11" x14ac:dyDescent="0.25">
      <c r="E1054">
        <f t="shared" si="16"/>
        <v>376</v>
      </c>
      <c r="F1054">
        <v>25751</v>
      </c>
      <c r="G1054">
        <f>IFERROR(VLOOKUP(Table_socioeca8.sandag.org_abm2_spd[[#This Row],[hwycov_id]],[1]hwy_speed!$B$2:$G$1648,2,FALSE),0)</f>
        <v>57</v>
      </c>
      <c r="H1054">
        <f>IFERROR(VLOOKUP(Table_socioeca8.sandag.org_abm2_spd[[#This Row],[hwycov_id]],[1]hwy_speed!$B$2:$G$1648,3,FALSE),0)</f>
        <v>43</v>
      </c>
      <c r="I1054">
        <f>IFERROR(VLOOKUP(Table_socioeca8.sandag.org_abm2_spd[[#This Row],[hwycov_id]],[1]hwy_speed!$B$2:$G$1648,4,FALSE),0)</f>
        <v>54</v>
      </c>
      <c r="J1054">
        <f>IFERROR(VLOOKUP(Table_socioeca8.sandag.org_abm2_spd[[#This Row],[hwycov_id]],[1]hwy_speed!$B$2:$G$1648,5,FALSE),0)</f>
        <v>55</v>
      </c>
      <c r="K1054">
        <f>IFERROR(VLOOKUP(Table_socioeca8.sandag.org_abm2_spd[[#This Row],[hwycov_id]],[1]hwy_speed!$B$2:$G$1648,6,FALSE),0)</f>
        <v>58</v>
      </c>
    </row>
    <row r="1055" spans="5:11" x14ac:dyDescent="0.25">
      <c r="E1055">
        <f t="shared" si="16"/>
        <v>376</v>
      </c>
      <c r="F1055">
        <v>25811</v>
      </c>
      <c r="G1055">
        <f>IFERROR(VLOOKUP(Table_socioeca8.sandag.org_abm2_spd[[#This Row],[hwycov_id]],[1]hwy_speed!$B$2:$G$1648,2,FALSE),0)</f>
        <v>62</v>
      </c>
      <c r="H1055">
        <f>IFERROR(VLOOKUP(Table_socioeca8.sandag.org_abm2_spd[[#This Row],[hwycov_id]],[1]hwy_speed!$B$2:$G$1648,3,FALSE),0)</f>
        <v>62</v>
      </c>
      <c r="I1055">
        <f>IFERROR(VLOOKUP(Table_socioeca8.sandag.org_abm2_spd[[#This Row],[hwycov_id]],[1]hwy_speed!$B$2:$G$1648,4,FALSE),0)</f>
        <v>62</v>
      </c>
      <c r="J1055">
        <f>IFERROR(VLOOKUP(Table_socioeca8.sandag.org_abm2_spd[[#This Row],[hwycov_id]],[1]hwy_speed!$B$2:$G$1648,5,FALSE),0)</f>
        <v>62</v>
      </c>
      <c r="K1055">
        <f>IFERROR(VLOOKUP(Table_socioeca8.sandag.org_abm2_spd[[#This Row],[hwycov_id]],[1]hwy_speed!$B$2:$G$1648,6,FALSE),0)</f>
        <v>62</v>
      </c>
    </row>
    <row r="1056" spans="5:11" x14ac:dyDescent="0.25">
      <c r="E1056">
        <f t="shared" si="16"/>
        <v>376</v>
      </c>
      <c r="F1056">
        <v>25812</v>
      </c>
      <c r="G1056">
        <f>IFERROR(VLOOKUP(Table_socioeca8.sandag.org_abm2_spd[[#This Row],[hwycov_id]],[1]hwy_speed!$B$2:$G$1648,2,FALSE),0)</f>
        <v>62</v>
      </c>
      <c r="H1056">
        <f>IFERROR(VLOOKUP(Table_socioeca8.sandag.org_abm2_spd[[#This Row],[hwycov_id]],[1]hwy_speed!$B$2:$G$1648,3,FALSE),0)</f>
        <v>62</v>
      </c>
      <c r="I1056">
        <f>IFERROR(VLOOKUP(Table_socioeca8.sandag.org_abm2_spd[[#This Row],[hwycov_id]],[1]hwy_speed!$B$2:$G$1648,4,FALSE),0)</f>
        <v>62</v>
      </c>
      <c r="J1056">
        <f>IFERROR(VLOOKUP(Table_socioeca8.sandag.org_abm2_spd[[#This Row],[hwycov_id]],[1]hwy_speed!$B$2:$G$1648,5,FALSE),0)</f>
        <v>62</v>
      </c>
      <c r="K1056">
        <f>IFERROR(VLOOKUP(Table_socioeca8.sandag.org_abm2_spd[[#This Row],[hwycov_id]],[1]hwy_speed!$B$2:$G$1648,6,FALSE),0)</f>
        <v>62</v>
      </c>
    </row>
    <row r="1057" spans="5:11" x14ac:dyDescent="0.25">
      <c r="E1057">
        <f t="shared" si="16"/>
        <v>376</v>
      </c>
      <c r="F1057">
        <v>25821</v>
      </c>
      <c r="G1057">
        <f>IFERROR(VLOOKUP(Table_socioeca8.sandag.org_abm2_spd[[#This Row],[hwycov_id]],[1]hwy_speed!$B$2:$G$1648,2,FALSE),0)</f>
        <v>62</v>
      </c>
      <c r="H1057">
        <f>IFERROR(VLOOKUP(Table_socioeca8.sandag.org_abm2_spd[[#This Row],[hwycov_id]],[1]hwy_speed!$B$2:$G$1648,3,FALSE),0)</f>
        <v>62</v>
      </c>
      <c r="I1057">
        <f>IFERROR(VLOOKUP(Table_socioeca8.sandag.org_abm2_spd[[#This Row],[hwycov_id]],[1]hwy_speed!$B$2:$G$1648,4,FALSE),0)</f>
        <v>62</v>
      </c>
      <c r="J1057">
        <f>IFERROR(VLOOKUP(Table_socioeca8.sandag.org_abm2_spd[[#This Row],[hwycov_id]],[1]hwy_speed!$B$2:$G$1648,5,FALSE),0)</f>
        <v>61</v>
      </c>
      <c r="K1057">
        <f>IFERROR(VLOOKUP(Table_socioeca8.sandag.org_abm2_spd[[#This Row],[hwycov_id]],[1]hwy_speed!$B$2:$G$1648,6,FALSE),0)</f>
        <v>62</v>
      </c>
    </row>
    <row r="1058" spans="5:11" x14ac:dyDescent="0.25">
      <c r="E1058">
        <f t="shared" si="16"/>
        <v>376</v>
      </c>
      <c r="F1058">
        <v>25822</v>
      </c>
      <c r="G1058">
        <f>IFERROR(VLOOKUP(Table_socioeca8.sandag.org_abm2_spd[[#This Row],[hwycov_id]],[1]hwy_speed!$B$2:$G$1648,2,FALSE),0)</f>
        <v>62</v>
      </c>
      <c r="H1058">
        <f>IFERROR(VLOOKUP(Table_socioeca8.sandag.org_abm2_spd[[#This Row],[hwycov_id]],[1]hwy_speed!$B$2:$G$1648,3,FALSE),0)</f>
        <v>62</v>
      </c>
      <c r="I1058">
        <f>IFERROR(VLOOKUP(Table_socioeca8.sandag.org_abm2_spd[[#This Row],[hwycov_id]],[1]hwy_speed!$B$2:$G$1648,4,FALSE),0)</f>
        <v>62</v>
      </c>
      <c r="J1058">
        <f>IFERROR(VLOOKUP(Table_socioeca8.sandag.org_abm2_spd[[#This Row],[hwycov_id]],[1]hwy_speed!$B$2:$G$1648,5,FALSE),0)</f>
        <v>62</v>
      </c>
      <c r="K1058">
        <f>IFERROR(VLOOKUP(Table_socioeca8.sandag.org_abm2_spd[[#This Row],[hwycov_id]],[1]hwy_speed!$B$2:$G$1648,6,FALSE),0)</f>
        <v>62</v>
      </c>
    </row>
    <row r="1059" spans="5:11" x14ac:dyDescent="0.25">
      <c r="E1059">
        <f t="shared" si="16"/>
        <v>376</v>
      </c>
      <c r="F1059">
        <v>25842</v>
      </c>
      <c r="G1059">
        <f>IFERROR(VLOOKUP(Table_socioeca8.sandag.org_abm2_spd[[#This Row],[hwycov_id]],[1]hwy_speed!$B$2:$G$1648,2,FALSE),0)</f>
        <v>58</v>
      </c>
      <c r="H1059">
        <f>IFERROR(VLOOKUP(Table_socioeca8.sandag.org_abm2_spd[[#This Row],[hwycov_id]],[1]hwy_speed!$B$2:$G$1648,3,FALSE),0)</f>
        <v>52</v>
      </c>
      <c r="I1059">
        <f>IFERROR(VLOOKUP(Table_socioeca8.sandag.org_abm2_spd[[#This Row],[hwycov_id]],[1]hwy_speed!$B$2:$G$1648,4,FALSE),0)</f>
        <v>50</v>
      </c>
      <c r="J1059">
        <f>IFERROR(VLOOKUP(Table_socioeca8.sandag.org_abm2_spd[[#This Row],[hwycov_id]],[1]hwy_speed!$B$2:$G$1648,5,FALSE),0)</f>
        <v>31</v>
      </c>
      <c r="K1059">
        <f>IFERROR(VLOOKUP(Table_socioeca8.sandag.org_abm2_spd[[#This Row],[hwycov_id]],[1]hwy_speed!$B$2:$G$1648,6,FALSE),0)</f>
        <v>58</v>
      </c>
    </row>
    <row r="1060" spans="5:11" x14ac:dyDescent="0.25">
      <c r="E1060">
        <f t="shared" si="16"/>
        <v>376</v>
      </c>
      <c r="F1060">
        <v>25843</v>
      </c>
      <c r="G1060">
        <f>IFERROR(VLOOKUP(Table_socioeca8.sandag.org_abm2_spd[[#This Row],[hwycov_id]],[1]hwy_speed!$B$2:$G$1648,2,FALSE),0)</f>
        <v>57</v>
      </c>
      <c r="H1060">
        <f>IFERROR(VLOOKUP(Table_socioeca8.sandag.org_abm2_spd[[#This Row],[hwycov_id]],[1]hwy_speed!$B$2:$G$1648,3,FALSE),0)</f>
        <v>32</v>
      </c>
      <c r="I1060">
        <f>IFERROR(VLOOKUP(Table_socioeca8.sandag.org_abm2_spd[[#This Row],[hwycov_id]],[1]hwy_speed!$B$2:$G$1648,4,FALSE),0)</f>
        <v>50</v>
      </c>
      <c r="J1060">
        <f>IFERROR(VLOOKUP(Table_socioeca8.sandag.org_abm2_spd[[#This Row],[hwycov_id]],[1]hwy_speed!$B$2:$G$1648,5,FALSE),0)</f>
        <v>54</v>
      </c>
      <c r="K1060">
        <f>IFERROR(VLOOKUP(Table_socioeca8.sandag.org_abm2_spd[[#This Row],[hwycov_id]],[1]hwy_speed!$B$2:$G$1648,6,FALSE),0)</f>
        <v>58</v>
      </c>
    </row>
    <row r="1061" spans="5:11" x14ac:dyDescent="0.25">
      <c r="E1061">
        <f t="shared" si="16"/>
        <v>376</v>
      </c>
      <c r="F1061">
        <v>25848</v>
      </c>
      <c r="G1061">
        <f>IFERROR(VLOOKUP(Table_socioeca8.sandag.org_abm2_spd[[#This Row],[hwycov_id]],[1]hwy_speed!$B$2:$G$1648,2,FALSE),0)</f>
        <v>57</v>
      </c>
      <c r="H1061">
        <f>IFERROR(VLOOKUP(Table_socioeca8.sandag.org_abm2_spd[[#This Row],[hwycov_id]],[1]hwy_speed!$B$2:$G$1648,3,FALSE),0)</f>
        <v>46</v>
      </c>
      <c r="I1061">
        <f>IFERROR(VLOOKUP(Table_socioeca8.sandag.org_abm2_spd[[#This Row],[hwycov_id]],[1]hwy_speed!$B$2:$G$1648,4,FALSE),0)</f>
        <v>52</v>
      </c>
      <c r="J1061">
        <f>IFERROR(VLOOKUP(Table_socioeca8.sandag.org_abm2_spd[[#This Row],[hwycov_id]],[1]hwy_speed!$B$2:$G$1648,5,FALSE),0)</f>
        <v>55</v>
      </c>
      <c r="K1061">
        <f>IFERROR(VLOOKUP(Table_socioeca8.sandag.org_abm2_spd[[#This Row],[hwycov_id]],[1]hwy_speed!$B$2:$G$1648,6,FALSE),0)</f>
        <v>57</v>
      </c>
    </row>
    <row r="1062" spans="5:11" x14ac:dyDescent="0.25">
      <c r="E1062">
        <f t="shared" si="16"/>
        <v>376</v>
      </c>
      <c r="F1062">
        <v>25849</v>
      </c>
      <c r="G1062">
        <f>IFERROR(VLOOKUP(Table_socioeca8.sandag.org_abm2_spd[[#This Row],[hwycov_id]],[1]hwy_speed!$B$2:$G$1648,2,FALSE),0)</f>
        <v>52</v>
      </c>
      <c r="H1062">
        <f>IFERROR(VLOOKUP(Table_socioeca8.sandag.org_abm2_spd[[#This Row],[hwycov_id]],[1]hwy_speed!$B$2:$G$1648,3,FALSE),0)</f>
        <v>33</v>
      </c>
      <c r="I1062">
        <f>IFERROR(VLOOKUP(Table_socioeca8.sandag.org_abm2_spd[[#This Row],[hwycov_id]],[1]hwy_speed!$B$2:$G$1648,4,FALSE),0)</f>
        <v>47</v>
      </c>
      <c r="J1062">
        <f>IFERROR(VLOOKUP(Table_socioeca8.sandag.org_abm2_spd[[#This Row],[hwycov_id]],[1]hwy_speed!$B$2:$G$1648,5,FALSE),0)</f>
        <v>52</v>
      </c>
      <c r="K1062">
        <f>IFERROR(VLOOKUP(Table_socioeca8.sandag.org_abm2_spd[[#This Row],[hwycov_id]],[1]hwy_speed!$B$2:$G$1648,6,FALSE),0)</f>
        <v>52</v>
      </c>
    </row>
    <row r="1063" spans="5:11" x14ac:dyDescent="0.25">
      <c r="E1063">
        <f t="shared" si="16"/>
        <v>376</v>
      </c>
      <c r="F1063">
        <v>25866</v>
      </c>
      <c r="G1063">
        <f>IFERROR(VLOOKUP(Table_socioeca8.sandag.org_abm2_spd[[#This Row],[hwycov_id]],[1]hwy_speed!$B$2:$G$1648,2,FALSE),0)</f>
        <v>57</v>
      </c>
      <c r="H1063">
        <f>IFERROR(VLOOKUP(Table_socioeca8.sandag.org_abm2_spd[[#This Row],[hwycov_id]],[1]hwy_speed!$B$2:$G$1648,3,FALSE),0)</f>
        <v>37</v>
      </c>
      <c r="I1063">
        <f>IFERROR(VLOOKUP(Table_socioeca8.sandag.org_abm2_spd[[#This Row],[hwycov_id]],[1]hwy_speed!$B$2:$G$1648,4,FALSE),0)</f>
        <v>57</v>
      </c>
      <c r="J1063">
        <f>IFERROR(VLOOKUP(Table_socioeca8.sandag.org_abm2_spd[[#This Row],[hwycov_id]],[1]hwy_speed!$B$2:$G$1648,5,FALSE),0)</f>
        <v>57</v>
      </c>
      <c r="K1063">
        <f>IFERROR(VLOOKUP(Table_socioeca8.sandag.org_abm2_spd[[#This Row],[hwycov_id]],[1]hwy_speed!$B$2:$G$1648,6,FALSE),0)</f>
        <v>57</v>
      </c>
    </row>
    <row r="1064" spans="5:11" x14ac:dyDescent="0.25">
      <c r="E1064">
        <f t="shared" si="16"/>
        <v>376</v>
      </c>
      <c r="F1064">
        <v>25867</v>
      </c>
      <c r="G1064">
        <f>IFERROR(VLOOKUP(Table_socioeca8.sandag.org_abm2_spd[[#This Row],[hwycov_id]],[1]hwy_speed!$B$2:$G$1648,2,FALSE),0)</f>
        <v>58</v>
      </c>
      <c r="H1064">
        <f>IFERROR(VLOOKUP(Table_socioeca8.sandag.org_abm2_spd[[#This Row],[hwycov_id]],[1]hwy_speed!$B$2:$G$1648,3,FALSE),0)</f>
        <v>58</v>
      </c>
      <c r="I1064">
        <f>IFERROR(VLOOKUP(Table_socioeca8.sandag.org_abm2_spd[[#This Row],[hwycov_id]],[1]hwy_speed!$B$2:$G$1648,4,FALSE),0)</f>
        <v>58</v>
      </c>
      <c r="J1064">
        <f>IFERROR(VLOOKUP(Table_socioeca8.sandag.org_abm2_spd[[#This Row],[hwycov_id]],[1]hwy_speed!$B$2:$G$1648,5,FALSE),0)</f>
        <v>56</v>
      </c>
      <c r="K1064">
        <f>IFERROR(VLOOKUP(Table_socioeca8.sandag.org_abm2_spd[[#This Row],[hwycov_id]],[1]hwy_speed!$B$2:$G$1648,6,FALSE),0)</f>
        <v>58</v>
      </c>
    </row>
    <row r="1065" spans="5:11" x14ac:dyDescent="0.25">
      <c r="E1065">
        <f t="shared" si="16"/>
        <v>376</v>
      </c>
      <c r="F1065">
        <v>25868</v>
      </c>
      <c r="G1065">
        <f>IFERROR(VLOOKUP(Table_socioeca8.sandag.org_abm2_spd[[#This Row],[hwycov_id]],[1]hwy_speed!$B$2:$G$1648,2,FALSE),0)</f>
        <v>58</v>
      </c>
      <c r="H1065">
        <f>IFERROR(VLOOKUP(Table_socioeca8.sandag.org_abm2_spd[[#This Row],[hwycov_id]],[1]hwy_speed!$B$2:$G$1648,3,FALSE),0)</f>
        <v>55</v>
      </c>
      <c r="I1065">
        <f>IFERROR(VLOOKUP(Table_socioeca8.sandag.org_abm2_spd[[#This Row],[hwycov_id]],[1]hwy_speed!$B$2:$G$1648,4,FALSE),0)</f>
        <v>56</v>
      </c>
      <c r="J1065">
        <f>IFERROR(VLOOKUP(Table_socioeca8.sandag.org_abm2_spd[[#This Row],[hwycov_id]],[1]hwy_speed!$B$2:$G$1648,5,FALSE),0)</f>
        <v>46</v>
      </c>
      <c r="K1065">
        <f>IFERROR(VLOOKUP(Table_socioeca8.sandag.org_abm2_spd[[#This Row],[hwycov_id]],[1]hwy_speed!$B$2:$G$1648,6,FALSE),0)</f>
        <v>58</v>
      </c>
    </row>
    <row r="1066" spans="5:11" x14ac:dyDescent="0.25">
      <c r="E1066">
        <f t="shared" si="16"/>
        <v>376</v>
      </c>
      <c r="F1066">
        <v>25869</v>
      </c>
      <c r="G1066">
        <f>IFERROR(VLOOKUP(Table_socioeca8.sandag.org_abm2_spd[[#This Row],[hwycov_id]],[1]hwy_speed!$B$2:$G$1648,2,FALSE),0)</f>
        <v>56</v>
      </c>
      <c r="H1066">
        <f>IFERROR(VLOOKUP(Table_socioeca8.sandag.org_abm2_spd[[#This Row],[hwycov_id]],[1]hwy_speed!$B$2:$G$1648,3,FALSE),0)</f>
        <v>37</v>
      </c>
      <c r="I1066">
        <f>IFERROR(VLOOKUP(Table_socioeca8.sandag.org_abm2_spd[[#This Row],[hwycov_id]],[1]hwy_speed!$B$2:$G$1648,4,FALSE),0)</f>
        <v>46</v>
      </c>
      <c r="J1066">
        <f>IFERROR(VLOOKUP(Table_socioeca8.sandag.org_abm2_spd[[#This Row],[hwycov_id]],[1]hwy_speed!$B$2:$G$1648,5,FALSE),0)</f>
        <v>50</v>
      </c>
      <c r="K1066">
        <f>IFERROR(VLOOKUP(Table_socioeca8.sandag.org_abm2_spd[[#This Row],[hwycov_id]],[1]hwy_speed!$B$2:$G$1648,6,FALSE),0)</f>
        <v>58</v>
      </c>
    </row>
    <row r="1067" spans="5:11" x14ac:dyDescent="0.25">
      <c r="E1067">
        <f t="shared" si="16"/>
        <v>376</v>
      </c>
      <c r="F1067">
        <v>25878</v>
      </c>
      <c r="G1067">
        <f>IFERROR(VLOOKUP(Table_socioeca8.sandag.org_abm2_spd[[#This Row],[hwycov_id]],[1]hwy_speed!$B$2:$G$1648,2,FALSE),0)</f>
        <v>62</v>
      </c>
      <c r="H1067">
        <f>IFERROR(VLOOKUP(Table_socioeca8.sandag.org_abm2_spd[[#This Row],[hwycov_id]],[1]hwy_speed!$B$2:$G$1648,3,FALSE),0)</f>
        <v>61</v>
      </c>
      <c r="I1067">
        <f>IFERROR(VLOOKUP(Table_socioeca8.sandag.org_abm2_spd[[#This Row],[hwycov_id]],[1]hwy_speed!$B$2:$G$1648,4,FALSE),0)</f>
        <v>59</v>
      </c>
      <c r="J1067">
        <f>IFERROR(VLOOKUP(Table_socioeca8.sandag.org_abm2_spd[[#This Row],[hwycov_id]],[1]hwy_speed!$B$2:$G$1648,5,FALSE),0)</f>
        <v>50</v>
      </c>
      <c r="K1067">
        <f>IFERROR(VLOOKUP(Table_socioeca8.sandag.org_abm2_spd[[#This Row],[hwycov_id]],[1]hwy_speed!$B$2:$G$1648,6,FALSE),0)</f>
        <v>62</v>
      </c>
    </row>
    <row r="1068" spans="5:11" x14ac:dyDescent="0.25">
      <c r="E1068">
        <f t="shared" si="16"/>
        <v>376</v>
      </c>
      <c r="F1068">
        <v>25879</v>
      </c>
      <c r="G1068">
        <f>IFERROR(VLOOKUP(Table_socioeca8.sandag.org_abm2_spd[[#This Row],[hwycov_id]],[1]hwy_speed!$B$2:$G$1648,2,FALSE),0)</f>
        <v>58</v>
      </c>
      <c r="H1068">
        <f>IFERROR(VLOOKUP(Table_socioeca8.sandag.org_abm2_spd[[#This Row],[hwycov_id]],[1]hwy_speed!$B$2:$G$1648,3,FALSE),0)</f>
        <v>44</v>
      </c>
      <c r="I1068">
        <f>IFERROR(VLOOKUP(Table_socioeca8.sandag.org_abm2_spd[[#This Row],[hwycov_id]],[1]hwy_speed!$B$2:$G$1648,4,FALSE),0)</f>
        <v>57</v>
      </c>
      <c r="J1068">
        <f>IFERROR(VLOOKUP(Table_socioeca8.sandag.org_abm2_spd[[#This Row],[hwycov_id]],[1]hwy_speed!$B$2:$G$1648,5,FALSE),0)</f>
        <v>57</v>
      </c>
      <c r="K1068">
        <f>IFERROR(VLOOKUP(Table_socioeca8.sandag.org_abm2_spd[[#This Row],[hwycov_id]],[1]hwy_speed!$B$2:$G$1648,6,FALSE),0)</f>
        <v>58</v>
      </c>
    </row>
    <row r="1069" spans="5:11" x14ac:dyDescent="0.25">
      <c r="E1069">
        <f t="shared" si="16"/>
        <v>376</v>
      </c>
      <c r="F1069">
        <v>25883</v>
      </c>
      <c r="G1069">
        <f>IFERROR(VLOOKUP(Table_socioeca8.sandag.org_abm2_spd[[#This Row],[hwycov_id]],[1]hwy_speed!$B$2:$G$1648,2,FALSE),0)</f>
        <v>56</v>
      </c>
      <c r="H1069">
        <f>IFERROR(VLOOKUP(Table_socioeca8.sandag.org_abm2_spd[[#This Row],[hwycov_id]],[1]hwy_speed!$B$2:$G$1648,3,FALSE),0)</f>
        <v>55</v>
      </c>
      <c r="I1069">
        <f>IFERROR(VLOOKUP(Table_socioeca8.sandag.org_abm2_spd[[#This Row],[hwycov_id]],[1]hwy_speed!$B$2:$G$1648,4,FALSE),0)</f>
        <v>56</v>
      </c>
      <c r="J1069">
        <f>IFERROR(VLOOKUP(Table_socioeca8.sandag.org_abm2_spd[[#This Row],[hwycov_id]],[1]hwy_speed!$B$2:$G$1648,5,FALSE),0)</f>
        <v>56</v>
      </c>
      <c r="K1069">
        <f>IFERROR(VLOOKUP(Table_socioeca8.sandag.org_abm2_spd[[#This Row],[hwycov_id]],[1]hwy_speed!$B$2:$G$1648,6,FALSE),0)</f>
        <v>56</v>
      </c>
    </row>
    <row r="1070" spans="5:11" x14ac:dyDescent="0.25">
      <c r="E1070">
        <f t="shared" si="16"/>
        <v>376</v>
      </c>
      <c r="F1070">
        <v>25886</v>
      </c>
      <c r="G1070">
        <f>IFERROR(VLOOKUP(Table_socioeca8.sandag.org_abm2_spd[[#This Row],[hwycov_id]],[1]hwy_speed!$B$2:$G$1648,2,FALSE),0)</f>
        <v>62</v>
      </c>
      <c r="H1070">
        <f>IFERROR(VLOOKUP(Table_socioeca8.sandag.org_abm2_spd[[#This Row],[hwycov_id]],[1]hwy_speed!$B$2:$G$1648,3,FALSE),0)</f>
        <v>62</v>
      </c>
      <c r="I1070">
        <f>IFERROR(VLOOKUP(Table_socioeca8.sandag.org_abm2_spd[[#This Row],[hwycov_id]],[1]hwy_speed!$B$2:$G$1648,4,FALSE),0)</f>
        <v>62</v>
      </c>
      <c r="J1070">
        <f>IFERROR(VLOOKUP(Table_socioeca8.sandag.org_abm2_spd[[#This Row],[hwycov_id]],[1]hwy_speed!$B$2:$G$1648,5,FALSE),0)</f>
        <v>62</v>
      </c>
      <c r="K1070">
        <f>IFERROR(VLOOKUP(Table_socioeca8.sandag.org_abm2_spd[[#This Row],[hwycov_id]],[1]hwy_speed!$B$2:$G$1648,6,FALSE),0)</f>
        <v>62</v>
      </c>
    </row>
    <row r="1071" spans="5:11" x14ac:dyDescent="0.25">
      <c r="E1071">
        <f t="shared" si="16"/>
        <v>376</v>
      </c>
      <c r="F1071">
        <v>25887</v>
      </c>
      <c r="G1071">
        <f>IFERROR(VLOOKUP(Table_socioeca8.sandag.org_abm2_spd[[#This Row],[hwycov_id]],[1]hwy_speed!$B$2:$G$1648,2,FALSE),0)</f>
        <v>31</v>
      </c>
      <c r="H1071">
        <f>IFERROR(VLOOKUP(Table_socioeca8.sandag.org_abm2_spd[[#This Row],[hwycov_id]],[1]hwy_speed!$B$2:$G$1648,3,FALSE),0)</f>
        <v>31</v>
      </c>
      <c r="I1071">
        <f>IFERROR(VLOOKUP(Table_socioeca8.sandag.org_abm2_spd[[#This Row],[hwycov_id]],[1]hwy_speed!$B$2:$G$1648,4,FALSE),0)</f>
        <v>31</v>
      </c>
      <c r="J1071">
        <f>IFERROR(VLOOKUP(Table_socioeca8.sandag.org_abm2_spd[[#This Row],[hwycov_id]],[1]hwy_speed!$B$2:$G$1648,5,FALSE),0)</f>
        <v>30</v>
      </c>
      <c r="K1071">
        <f>IFERROR(VLOOKUP(Table_socioeca8.sandag.org_abm2_spd[[#This Row],[hwycov_id]],[1]hwy_speed!$B$2:$G$1648,6,FALSE),0)</f>
        <v>31</v>
      </c>
    </row>
    <row r="1072" spans="5:11" x14ac:dyDescent="0.25">
      <c r="E1072">
        <f t="shared" si="16"/>
        <v>376</v>
      </c>
      <c r="F1072">
        <v>25889</v>
      </c>
      <c r="G1072">
        <f>IFERROR(VLOOKUP(Table_socioeca8.sandag.org_abm2_spd[[#This Row],[hwycov_id]],[1]hwy_speed!$B$2:$G$1648,2,FALSE),0)</f>
        <v>31</v>
      </c>
      <c r="H1072">
        <f>IFERROR(VLOOKUP(Table_socioeca8.sandag.org_abm2_spd[[#This Row],[hwycov_id]],[1]hwy_speed!$B$2:$G$1648,3,FALSE),0)</f>
        <v>28</v>
      </c>
      <c r="I1072">
        <f>IFERROR(VLOOKUP(Table_socioeca8.sandag.org_abm2_spd[[#This Row],[hwycov_id]],[1]hwy_speed!$B$2:$G$1648,4,FALSE),0)</f>
        <v>31</v>
      </c>
      <c r="J1072">
        <f>IFERROR(VLOOKUP(Table_socioeca8.sandag.org_abm2_spd[[#This Row],[hwycov_id]],[1]hwy_speed!$B$2:$G$1648,5,FALSE),0)</f>
        <v>30</v>
      </c>
      <c r="K1072">
        <f>IFERROR(VLOOKUP(Table_socioeca8.sandag.org_abm2_spd[[#This Row],[hwycov_id]],[1]hwy_speed!$B$2:$G$1648,6,FALSE),0)</f>
        <v>31</v>
      </c>
    </row>
    <row r="1073" spans="5:11" x14ac:dyDescent="0.25">
      <c r="E1073">
        <f t="shared" si="16"/>
        <v>376</v>
      </c>
      <c r="F1073">
        <v>25890</v>
      </c>
      <c r="G1073">
        <f>IFERROR(VLOOKUP(Table_socioeca8.sandag.org_abm2_spd[[#This Row],[hwycov_id]],[1]hwy_speed!$B$2:$G$1648,2,FALSE),0)</f>
        <v>42</v>
      </c>
      <c r="H1073">
        <f>IFERROR(VLOOKUP(Table_socioeca8.sandag.org_abm2_spd[[#This Row],[hwycov_id]],[1]hwy_speed!$B$2:$G$1648,3,FALSE),0)</f>
        <v>41</v>
      </c>
      <c r="I1073">
        <f>IFERROR(VLOOKUP(Table_socioeca8.sandag.org_abm2_spd[[#This Row],[hwycov_id]],[1]hwy_speed!$B$2:$G$1648,4,FALSE),0)</f>
        <v>41</v>
      </c>
      <c r="J1073">
        <f>IFERROR(VLOOKUP(Table_socioeca8.sandag.org_abm2_spd[[#This Row],[hwycov_id]],[1]hwy_speed!$B$2:$G$1648,5,FALSE),0)</f>
        <v>41</v>
      </c>
      <c r="K1073">
        <f>IFERROR(VLOOKUP(Table_socioeca8.sandag.org_abm2_spd[[#This Row],[hwycov_id]],[1]hwy_speed!$B$2:$G$1648,6,FALSE),0)</f>
        <v>42</v>
      </c>
    </row>
    <row r="1074" spans="5:11" x14ac:dyDescent="0.25">
      <c r="E1074">
        <f t="shared" si="16"/>
        <v>376</v>
      </c>
      <c r="F1074">
        <v>25891</v>
      </c>
      <c r="G1074">
        <f>IFERROR(VLOOKUP(Table_socioeca8.sandag.org_abm2_spd[[#This Row],[hwycov_id]],[1]hwy_speed!$B$2:$G$1648,2,FALSE),0)</f>
        <v>44</v>
      </c>
      <c r="H1074">
        <f>IFERROR(VLOOKUP(Table_socioeca8.sandag.org_abm2_spd[[#This Row],[hwycov_id]],[1]hwy_speed!$B$2:$G$1648,3,FALSE),0)</f>
        <v>43</v>
      </c>
      <c r="I1074">
        <f>IFERROR(VLOOKUP(Table_socioeca8.sandag.org_abm2_spd[[#This Row],[hwycov_id]],[1]hwy_speed!$B$2:$G$1648,4,FALSE),0)</f>
        <v>43</v>
      </c>
      <c r="J1074">
        <f>IFERROR(VLOOKUP(Table_socioeca8.sandag.org_abm2_spd[[#This Row],[hwycov_id]],[1]hwy_speed!$B$2:$G$1648,5,FALSE),0)</f>
        <v>41</v>
      </c>
      <c r="K1074">
        <f>IFERROR(VLOOKUP(Table_socioeca8.sandag.org_abm2_spd[[#This Row],[hwycov_id]],[1]hwy_speed!$B$2:$G$1648,6,FALSE),0)</f>
        <v>44</v>
      </c>
    </row>
    <row r="1075" spans="5:11" x14ac:dyDescent="0.25">
      <c r="E1075">
        <f t="shared" si="16"/>
        <v>376</v>
      </c>
      <c r="F1075">
        <v>25938</v>
      </c>
      <c r="G1075">
        <f>IFERROR(VLOOKUP(Table_socioeca8.sandag.org_abm2_spd[[#This Row],[hwycov_id]],[1]hwy_speed!$B$2:$G$1648,2,FALSE),0)</f>
        <v>58</v>
      </c>
      <c r="H1075">
        <f>IFERROR(VLOOKUP(Table_socioeca8.sandag.org_abm2_spd[[#This Row],[hwycov_id]],[1]hwy_speed!$B$2:$G$1648,3,FALSE),0)</f>
        <v>42</v>
      </c>
      <c r="I1075">
        <f>IFERROR(VLOOKUP(Table_socioeca8.sandag.org_abm2_spd[[#This Row],[hwycov_id]],[1]hwy_speed!$B$2:$G$1648,4,FALSE),0)</f>
        <v>57</v>
      </c>
      <c r="J1075">
        <f>IFERROR(VLOOKUP(Table_socioeca8.sandag.org_abm2_spd[[#This Row],[hwycov_id]],[1]hwy_speed!$B$2:$G$1648,5,FALSE),0)</f>
        <v>57</v>
      </c>
      <c r="K1075">
        <f>IFERROR(VLOOKUP(Table_socioeca8.sandag.org_abm2_spd[[#This Row],[hwycov_id]],[1]hwy_speed!$B$2:$G$1648,6,FALSE),0)</f>
        <v>58</v>
      </c>
    </row>
    <row r="1076" spans="5:11" x14ac:dyDescent="0.25">
      <c r="E1076">
        <f t="shared" si="16"/>
        <v>376</v>
      </c>
      <c r="F1076">
        <v>26014</v>
      </c>
      <c r="G1076">
        <f>IFERROR(VLOOKUP(Table_socioeca8.sandag.org_abm2_spd[[#This Row],[hwycov_id]],[1]hwy_speed!$B$2:$G$1648,2,FALSE),0)</f>
        <v>62</v>
      </c>
      <c r="H1076">
        <f>IFERROR(VLOOKUP(Table_socioeca8.sandag.org_abm2_spd[[#This Row],[hwycov_id]],[1]hwy_speed!$B$2:$G$1648,3,FALSE),0)</f>
        <v>54</v>
      </c>
      <c r="I1076">
        <f>IFERROR(VLOOKUP(Table_socioeca8.sandag.org_abm2_spd[[#This Row],[hwycov_id]],[1]hwy_speed!$B$2:$G$1648,4,FALSE),0)</f>
        <v>60</v>
      </c>
      <c r="J1076">
        <f>IFERROR(VLOOKUP(Table_socioeca8.sandag.org_abm2_spd[[#This Row],[hwycov_id]],[1]hwy_speed!$B$2:$G$1648,5,FALSE),0)</f>
        <v>60</v>
      </c>
      <c r="K1076">
        <f>IFERROR(VLOOKUP(Table_socioeca8.sandag.org_abm2_spd[[#This Row],[hwycov_id]],[1]hwy_speed!$B$2:$G$1648,6,FALSE),0)</f>
        <v>62</v>
      </c>
    </row>
    <row r="1077" spans="5:11" x14ac:dyDescent="0.25">
      <c r="E1077">
        <f t="shared" si="16"/>
        <v>376</v>
      </c>
      <c r="F1077">
        <v>26017</v>
      </c>
      <c r="G1077">
        <f>IFERROR(VLOOKUP(Table_socioeca8.sandag.org_abm2_spd[[#This Row],[hwycov_id]],[1]hwy_speed!$B$2:$G$1648,2,FALSE),0)</f>
        <v>62</v>
      </c>
      <c r="H1077">
        <f>IFERROR(VLOOKUP(Table_socioeca8.sandag.org_abm2_spd[[#This Row],[hwycov_id]],[1]hwy_speed!$B$2:$G$1648,3,FALSE),0)</f>
        <v>55</v>
      </c>
      <c r="I1077">
        <f>IFERROR(VLOOKUP(Table_socioeca8.sandag.org_abm2_spd[[#This Row],[hwycov_id]],[1]hwy_speed!$B$2:$G$1648,4,FALSE),0)</f>
        <v>61</v>
      </c>
      <c r="J1077">
        <f>IFERROR(VLOOKUP(Table_socioeca8.sandag.org_abm2_spd[[#This Row],[hwycov_id]],[1]hwy_speed!$B$2:$G$1648,5,FALSE),0)</f>
        <v>53</v>
      </c>
      <c r="K1077">
        <f>IFERROR(VLOOKUP(Table_socioeca8.sandag.org_abm2_spd[[#This Row],[hwycov_id]],[1]hwy_speed!$B$2:$G$1648,6,FALSE),0)</f>
        <v>62</v>
      </c>
    </row>
    <row r="1078" spans="5:11" x14ac:dyDescent="0.25">
      <c r="E1078">
        <f t="shared" si="16"/>
        <v>376</v>
      </c>
      <c r="F1078">
        <v>26064</v>
      </c>
      <c r="G1078">
        <f>IFERROR(VLOOKUP(Table_socioeca8.sandag.org_abm2_spd[[#This Row],[hwycov_id]],[1]hwy_speed!$B$2:$G$1648,2,FALSE),0)</f>
        <v>62</v>
      </c>
      <c r="H1078">
        <f>IFERROR(VLOOKUP(Table_socioeca8.sandag.org_abm2_spd[[#This Row],[hwycov_id]],[1]hwy_speed!$B$2:$G$1648,3,FALSE),0)</f>
        <v>54</v>
      </c>
      <c r="I1078">
        <f>IFERROR(VLOOKUP(Table_socioeca8.sandag.org_abm2_spd[[#This Row],[hwycov_id]],[1]hwy_speed!$B$2:$G$1648,4,FALSE),0)</f>
        <v>60</v>
      </c>
      <c r="J1078">
        <f>IFERROR(VLOOKUP(Table_socioeca8.sandag.org_abm2_spd[[#This Row],[hwycov_id]],[1]hwy_speed!$B$2:$G$1648,5,FALSE),0)</f>
        <v>60</v>
      </c>
      <c r="K1078">
        <f>IFERROR(VLOOKUP(Table_socioeca8.sandag.org_abm2_spd[[#This Row],[hwycov_id]],[1]hwy_speed!$B$2:$G$1648,6,FALSE),0)</f>
        <v>62</v>
      </c>
    </row>
    <row r="1079" spans="5:11" x14ac:dyDescent="0.25">
      <c r="E1079">
        <f t="shared" si="16"/>
        <v>376</v>
      </c>
      <c r="F1079">
        <v>26065</v>
      </c>
      <c r="G1079">
        <f>IFERROR(VLOOKUP(Table_socioeca8.sandag.org_abm2_spd[[#This Row],[hwycov_id]],[1]hwy_speed!$B$2:$G$1648,2,FALSE),0)</f>
        <v>62</v>
      </c>
      <c r="H1079">
        <f>IFERROR(VLOOKUP(Table_socioeca8.sandag.org_abm2_spd[[#This Row],[hwycov_id]],[1]hwy_speed!$B$2:$G$1648,3,FALSE),0)</f>
        <v>55</v>
      </c>
      <c r="I1079">
        <f>IFERROR(VLOOKUP(Table_socioeca8.sandag.org_abm2_spd[[#This Row],[hwycov_id]],[1]hwy_speed!$B$2:$G$1648,4,FALSE),0)</f>
        <v>61</v>
      </c>
      <c r="J1079">
        <f>IFERROR(VLOOKUP(Table_socioeca8.sandag.org_abm2_spd[[#This Row],[hwycov_id]],[1]hwy_speed!$B$2:$G$1648,5,FALSE),0)</f>
        <v>52</v>
      </c>
      <c r="K1079">
        <f>IFERROR(VLOOKUP(Table_socioeca8.sandag.org_abm2_spd[[#This Row],[hwycov_id]],[1]hwy_speed!$B$2:$G$1648,6,FALSE),0)</f>
        <v>62</v>
      </c>
    </row>
    <row r="1080" spans="5:11" x14ac:dyDescent="0.25">
      <c r="E1080">
        <f t="shared" si="16"/>
        <v>376</v>
      </c>
      <c r="F1080">
        <v>26117</v>
      </c>
      <c r="G1080">
        <f>IFERROR(VLOOKUP(Table_socioeca8.sandag.org_abm2_spd[[#This Row],[hwycov_id]],[1]hwy_speed!$B$2:$G$1648,2,FALSE),0)</f>
        <v>58</v>
      </c>
      <c r="H1080">
        <f>IFERROR(VLOOKUP(Table_socioeca8.sandag.org_abm2_spd[[#This Row],[hwycov_id]],[1]hwy_speed!$B$2:$G$1648,3,FALSE),0)</f>
        <v>45</v>
      </c>
      <c r="I1080">
        <f>IFERROR(VLOOKUP(Table_socioeca8.sandag.org_abm2_spd[[#This Row],[hwycov_id]],[1]hwy_speed!$B$2:$G$1648,4,FALSE),0)</f>
        <v>57</v>
      </c>
      <c r="J1080">
        <f>IFERROR(VLOOKUP(Table_socioeca8.sandag.org_abm2_spd[[#This Row],[hwycov_id]],[1]hwy_speed!$B$2:$G$1648,5,FALSE),0)</f>
        <v>58</v>
      </c>
      <c r="K1080">
        <f>IFERROR(VLOOKUP(Table_socioeca8.sandag.org_abm2_spd[[#This Row],[hwycov_id]],[1]hwy_speed!$B$2:$G$1648,6,FALSE),0)</f>
        <v>58</v>
      </c>
    </row>
    <row r="1081" spans="5:11" x14ac:dyDescent="0.25">
      <c r="E1081">
        <f t="shared" si="16"/>
        <v>376</v>
      </c>
      <c r="F1081">
        <v>26279</v>
      </c>
      <c r="G1081">
        <f>IFERROR(VLOOKUP(Table_socioeca8.sandag.org_abm2_spd[[#This Row],[hwycov_id]],[1]hwy_speed!$B$2:$G$1648,2,FALSE),0)</f>
        <v>58</v>
      </c>
      <c r="H1081">
        <f>IFERROR(VLOOKUP(Table_socioeca8.sandag.org_abm2_spd[[#This Row],[hwycov_id]],[1]hwy_speed!$B$2:$G$1648,3,FALSE),0)</f>
        <v>56</v>
      </c>
      <c r="I1081">
        <f>IFERROR(VLOOKUP(Table_socioeca8.sandag.org_abm2_spd[[#This Row],[hwycov_id]],[1]hwy_speed!$B$2:$G$1648,4,FALSE),0)</f>
        <v>56</v>
      </c>
      <c r="J1081">
        <f>IFERROR(VLOOKUP(Table_socioeca8.sandag.org_abm2_spd[[#This Row],[hwycov_id]],[1]hwy_speed!$B$2:$G$1648,5,FALSE),0)</f>
        <v>43</v>
      </c>
      <c r="K1081">
        <f>IFERROR(VLOOKUP(Table_socioeca8.sandag.org_abm2_spd[[#This Row],[hwycov_id]],[1]hwy_speed!$B$2:$G$1648,6,FALSE),0)</f>
        <v>58</v>
      </c>
    </row>
    <row r="1082" spans="5:11" x14ac:dyDescent="0.25">
      <c r="E1082">
        <f t="shared" si="16"/>
        <v>376</v>
      </c>
      <c r="F1082">
        <v>26293</v>
      </c>
      <c r="G1082">
        <f>IFERROR(VLOOKUP(Table_socioeca8.sandag.org_abm2_spd[[#This Row],[hwycov_id]],[1]hwy_speed!$B$2:$G$1648,2,FALSE),0)</f>
        <v>58</v>
      </c>
      <c r="H1082">
        <f>IFERROR(VLOOKUP(Table_socioeca8.sandag.org_abm2_spd[[#This Row],[hwycov_id]],[1]hwy_speed!$B$2:$G$1648,3,FALSE),0)</f>
        <v>51</v>
      </c>
      <c r="I1082">
        <f>IFERROR(VLOOKUP(Table_socioeca8.sandag.org_abm2_spd[[#This Row],[hwycov_id]],[1]hwy_speed!$B$2:$G$1648,4,FALSE),0)</f>
        <v>49</v>
      </c>
      <c r="J1082">
        <f>IFERROR(VLOOKUP(Table_socioeca8.sandag.org_abm2_spd[[#This Row],[hwycov_id]],[1]hwy_speed!$B$2:$G$1648,5,FALSE),0)</f>
        <v>34</v>
      </c>
      <c r="K1082">
        <f>IFERROR(VLOOKUP(Table_socioeca8.sandag.org_abm2_spd[[#This Row],[hwycov_id]],[1]hwy_speed!$B$2:$G$1648,6,FALSE),0)</f>
        <v>58</v>
      </c>
    </row>
    <row r="1083" spans="5:11" x14ac:dyDescent="0.25">
      <c r="E1083">
        <f t="shared" si="16"/>
        <v>376</v>
      </c>
      <c r="F1083">
        <v>26294</v>
      </c>
      <c r="G1083">
        <f>IFERROR(VLOOKUP(Table_socioeca8.sandag.org_abm2_spd[[#This Row],[hwycov_id]],[1]hwy_speed!$B$2:$G$1648,2,FALSE),0)</f>
        <v>57</v>
      </c>
      <c r="H1083">
        <f>IFERROR(VLOOKUP(Table_socioeca8.sandag.org_abm2_spd[[#This Row],[hwycov_id]],[1]hwy_speed!$B$2:$G$1648,3,FALSE),0)</f>
        <v>13</v>
      </c>
      <c r="I1083">
        <f>IFERROR(VLOOKUP(Table_socioeca8.sandag.org_abm2_spd[[#This Row],[hwycov_id]],[1]hwy_speed!$B$2:$G$1648,4,FALSE),0)</f>
        <v>45</v>
      </c>
      <c r="J1083">
        <f>IFERROR(VLOOKUP(Table_socioeca8.sandag.org_abm2_spd[[#This Row],[hwycov_id]],[1]hwy_speed!$B$2:$G$1648,5,FALSE),0)</f>
        <v>50</v>
      </c>
      <c r="K1083">
        <f>IFERROR(VLOOKUP(Table_socioeca8.sandag.org_abm2_spd[[#This Row],[hwycov_id]],[1]hwy_speed!$B$2:$G$1648,6,FALSE),0)</f>
        <v>58</v>
      </c>
    </row>
    <row r="1084" spans="5:11" x14ac:dyDescent="0.25">
      <c r="E1084">
        <f t="shared" si="16"/>
        <v>376</v>
      </c>
      <c r="F1084">
        <v>26417</v>
      </c>
      <c r="G1084">
        <f>IFERROR(VLOOKUP(Table_socioeca8.sandag.org_abm2_spd[[#This Row],[hwycov_id]],[1]hwy_speed!$B$2:$G$1648,2,FALSE),0)</f>
        <v>56</v>
      </c>
      <c r="H1084">
        <f>IFERROR(VLOOKUP(Table_socioeca8.sandag.org_abm2_spd[[#This Row],[hwycov_id]],[1]hwy_speed!$B$2:$G$1648,3,FALSE),0)</f>
        <v>40</v>
      </c>
      <c r="I1084">
        <f>IFERROR(VLOOKUP(Table_socioeca8.sandag.org_abm2_spd[[#This Row],[hwycov_id]],[1]hwy_speed!$B$2:$G$1648,4,FALSE),0)</f>
        <v>47</v>
      </c>
      <c r="J1084">
        <f>IFERROR(VLOOKUP(Table_socioeca8.sandag.org_abm2_spd[[#This Row],[hwycov_id]],[1]hwy_speed!$B$2:$G$1648,5,FALSE),0)</f>
        <v>47</v>
      </c>
      <c r="K1084">
        <f>IFERROR(VLOOKUP(Table_socioeca8.sandag.org_abm2_spd[[#This Row],[hwycov_id]],[1]hwy_speed!$B$2:$G$1648,6,FALSE),0)</f>
        <v>58</v>
      </c>
    </row>
    <row r="1085" spans="5:11" x14ac:dyDescent="0.25">
      <c r="E1085">
        <f t="shared" si="16"/>
        <v>376</v>
      </c>
      <c r="F1085">
        <v>26523</v>
      </c>
      <c r="G1085">
        <f>IFERROR(VLOOKUP(Table_socioeca8.sandag.org_abm2_spd[[#This Row],[hwycov_id]],[1]hwy_speed!$B$2:$G$1648,2,FALSE),0)</f>
        <v>58</v>
      </c>
      <c r="H1085">
        <f>IFERROR(VLOOKUP(Table_socioeca8.sandag.org_abm2_spd[[#This Row],[hwycov_id]],[1]hwy_speed!$B$2:$G$1648,3,FALSE),0)</f>
        <v>54</v>
      </c>
      <c r="I1085">
        <f>IFERROR(VLOOKUP(Table_socioeca8.sandag.org_abm2_spd[[#This Row],[hwycov_id]],[1]hwy_speed!$B$2:$G$1648,4,FALSE),0)</f>
        <v>51</v>
      </c>
      <c r="J1085">
        <f>IFERROR(VLOOKUP(Table_socioeca8.sandag.org_abm2_spd[[#This Row],[hwycov_id]],[1]hwy_speed!$B$2:$G$1648,5,FALSE),0)</f>
        <v>34</v>
      </c>
      <c r="K1085">
        <f>IFERROR(VLOOKUP(Table_socioeca8.sandag.org_abm2_spd[[#This Row],[hwycov_id]],[1]hwy_speed!$B$2:$G$1648,6,FALSE),0)</f>
        <v>58</v>
      </c>
    </row>
    <row r="1086" spans="5:11" x14ac:dyDescent="0.25">
      <c r="E1086">
        <f t="shared" si="16"/>
        <v>376</v>
      </c>
      <c r="F1086">
        <v>26546</v>
      </c>
      <c r="G1086">
        <f>IFERROR(VLOOKUP(Table_socioeca8.sandag.org_abm2_spd[[#This Row],[hwycov_id]],[1]hwy_speed!$B$2:$G$1648,2,FALSE),0)</f>
        <v>58</v>
      </c>
      <c r="H1086">
        <f>IFERROR(VLOOKUP(Table_socioeca8.sandag.org_abm2_spd[[#This Row],[hwycov_id]],[1]hwy_speed!$B$2:$G$1648,3,FALSE),0)</f>
        <v>54</v>
      </c>
      <c r="I1086">
        <f>IFERROR(VLOOKUP(Table_socioeca8.sandag.org_abm2_spd[[#This Row],[hwycov_id]],[1]hwy_speed!$B$2:$G$1648,4,FALSE),0)</f>
        <v>54</v>
      </c>
      <c r="J1086">
        <f>IFERROR(VLOOKUP(Table_socioeca8.sandag.org_abm2_spd[[#This Row],[hwycov_id]],[1]hwy_speed!$B$2:$G$1648,5,FALSE),0)</f>
        <v>41</v>
      </c>
      <c r="K1086">
        <f>IFERROR(VLOOKUP(Table_socioeca8.sandag.org_abm2_spd[[#This Row],[hwycov_id]],[1]hwy_speed!$B$2:$G$1648,6,FALSE),0)</f>
        <v>58</v>
      </c>
    </row>
    <row r="1087" spans="5:11" x14ac:dyDescent="0.25">
      <c r="E1087">
        <f t="shared" si="16"/>
        <v>376</v>
      </c>
      <c r="F1087">
        <v>26547</v>
      </c>
      <c r="G1087">
        <f>IFERROR(VLOOKUP(Table_socioeca8.sandag.org_abm2_spd[[#This Row],[hwycov_id]],[1]hwy_speed!$B$2:$G$1648,2,FALSE),0)</f>
        <v>58</v>
      </c>
      <c r="H1087">
        <f>IFERROR(VLOOKUP(Table_socioeca8.sandag.org_abm2_spd[[#This Row],[hwycov_id]],[1]hwy_speed!$B$2:$G$1648,3,FALSE),0)</f>
        <v>54</v>
      </c>
      <c r="I1087">
        <f>IFERROR(VLOOKUP(Table_socioeca8.sandag.org_abm2_spd[[#This Row],[hwycov_id]],[1]hwy_speed!$B$2:$G$1648,4,FALSE),0)</f>
        <v>45</v>
      </c>
      <c r="J1087">
        <f>IFERROR(VLOOKUP(Table_socioeca8.sandag.org_abm2_spd[[#This Row],[hwycov_id]],[1]hwy_speed!$B$2:$G$1648,5,FALSE),0)</f>
        <v>39</v>
      </c>
      <c r="K1087">
        <f>IFERROR(VLOOKUP(Table_socioeca8.sandag.org_abm2_spd[[#This Row],[hwycov_id]],[1]hwy_speed!$B$2:$G$1648,6,FALSE),0)</f>
        <v>58</v>
      </c>
    </row>
    <row r="1088" spans="5:11" x14ac:dyDescent="0.25">
      <c r="E1088">
        <f t="shared" si="16"/>
        <v>376</v>
      </c>
      <c r="F1088">
        <v>26561</v>
      </c>
      <c r="G1088">
        <f>IFERROR(VLOOKUP(Table_socioeca8.sandag.org_abm2_spd[[#This Row],[hwycov_id]],[1]hwy_speed!$B$2:$G$1648,2,FALSE),0)</f>
        <v>57</v>
      </c>
      <c r="H1088">
        <f>IFERROR(VLOOKUP(Table_socioeca8.sandag.org_abm2_spd[[#This Row],[hwycov_id]],[1]hwy_speed!$B$2:$G$1648,3,FALSE),0)</f>
        <v>51</v>
      </c>
      <c r="I1088">
        <f>IFERROR(VLOOKUP(Table_socioeca8.sandag.org_abm2_spd[[#This Row],[hwycov_id]],[1]hwy_speed!$B$2:$G$1648,4,FALSE),0)</f>
        <v>50</v>
      </c>
      <c r="J1088">
        <f>IFERROR(VLOOKUP(Table_socioeca8.sandag.org_abm2_spd[[#This Row],[hwycov_id]],[1]hwy_speed!$B$2:$G$1648,5,FALSE),0)</f>
        <v>44</v>
      </c>
      <c r="K1088">
        <f>IFERROR(VLOOKUP(Table_socioeca8.sandag.org_abm2_spd[[#This Row],[hwycov_id]],[1]hwy_speed!$B$2:$G$1648,6,FALSE),0)</f>
        <v>57</v>
      </c>
    </row>
    <row r="1089" spans="5:11" x14ac:dyDescent="0.25">
      <c r="E1089">
        <f t="shared" si="16"/>
        <v>376</v>
      </c>
      <c r="F1089">
        <v>26562</v>
      </c>
      <c r="G1089">
        <f>IFERROR(VLOOKUP(Table_socioeca8.sandag.org_abm2_spd[[#This Row],[hwycov_id]],[1]hwy_speed!$B$2:$G$1648,2,FALSE),0)</f>
        <v>58</v>
      </c>
      <c r="H1089">
        <f>IFERROR(VLOOKUP(Table_socioeca8.sandag.org_abm2_spd[[#This Row],[hwycov_id]],[1]hwy_speed!$B$2:$G$1648,3,FALSE),0)</f>
        <v>44</v>
      </c>
      <c r="I1089">
        <f>IFERROR(VLOOKUP(Table_socioeca8.sandag.org_abm2_spd[[#This Row],[hwycov_id]],[1]hwy_speed!$B$2:$G$1648,4,FALSE),0)</f>
        <v>53</v>
      </c>
      <c r="J1089">
        <f>IFERROR(VLOOKUP(Table_socioeca8.sandag.org_abm2_spd[[#This Row],[hwycov_id]],[1]hwy_speed!$B$2:$G$1648,5,FALSE),0)</f>
        <v>55</v>
      </c>
      <c r="K1089">
        <f>IFERROR(VLOOKUP(Table_socioeca8.sandag.org_abm2_spd[[#This Row],[hwycov_id]],[1]hwy_speed!$B$2:$G$1648,6,FALSE),0)</f>
        <v>58</v>
      </c>
    </row>
    <row r="1090" spans="5:11" x14ac:dyDescent="0.25">
      <c r="E1090">
        <f t="shared" si="16"/>
        <v>376</v>
      </c>
      <c r="F1090">
        <v>26563</v>
      </c>
      <c r="G1090">
        <f>IFERROR(VLOOKUP(Table_socioeca8.sandag.org_abm2_spd[[#This Row],[hwycov_id]],[1]hwy_speed!$B$2:$G$1648,2,FALSE),0)</f>
        <v>57</v>
      </c>
      <c r="H1090">
        <f>IFERROR(VLOOKUP(Table_socioeca8.sandag.org_abm2_spd[[#This Row],[hwycov_id]],[1]hwy_speed!$B$2:$G$1648,3,FALSE),0)</f>
        <v>37</v>
      </c>
      <c r="I1090">
        <f>IFERROR(VLOOKUP(Table_socioeca8.sandag.org_abm2_spd[[#This Row],[hwycov_id]],[1]hwy_speed!$B$2:$G$1648,4,FALSE),0)</f>
        <v>46</v>
      </c>
      <c r="J1090">
        <f>IFERROR(VLOOKUP(Table_socioeca8.sandag.org_abm2_spd[[#This Row],[hwycov_id]],[1]hwy_speed!$B$2:$G$1648,5,FALSE),0)</f>
        <v>56</v>
      </c>
      <c r="K1090">
        <f>IFERROR(VLOOKUP(Table_socioeca8.sandag.org_abm2_spd[[#This Row],[hwycov_id]],[1]hwy_speed!$B$2:$G$1648,6,FALSE),0)</f>
        <v>58</v>
      </c>
    </row>
    <row r="1091" spans="5:11" x14ac:dyDescent="0.25">
      <c r="E1091">
        <f t="shared" si="16"/>
        <v>376</v>
      </c>
      <c r="F1091">
        <v>26564</v>
      </c>
      <c r="G1091">
        <f>IFERROR(VLOOKUP(Table_socioeca8.sandag.org_abm2_spd[[#This Row],[hwycov_id]],[1]hwy_speed!$B$2:$G$1648,2,FALSE),0)</f>
        <v>58</v>
      </c>
      <c r="H1091">
        <f>IFERROR(VLOOKUP(Table_socioeca8.sandag.org_abm2_spd[[#This Row],[hwycov_id]],[1]hwy_speed!$B$2:$G$1648,3,FALSE),0)</f>
        <v>41</v>
      </c>
      <c r="I1091">
        <f>IFERROR(VLOOKUP(Table_socioeca8.sandag.org_abm2_spd[[#This Row],[hwycov_id]],[1]hwy_speed!$B$2:$G$1648,4,FALSE),0)</f>
        <v>54</v>
      </c>
      <c r="J1091">
        <f>IFERROR(VLOOKUP(Table_socioeca8.sandag.org_abm2_spd[[#This Row],[hwycov_id]],[1]hwy_speed!$B$2:$G$1648,5,FALSE),0)</f>
        <v>56</v>
      </c>
      <c r="K1091">
        <f>IFERROR(VLOOKUP(Table_socioeca8.sandag.org_abm2_spd[[#This Row],[hwycov_id]],[1]hwy_speed!$B$2:$G$1648,6,FALSE),0)</f>
        <v>58</v>
      </c>
    </row>
    <row r="1092" spans="5:11" x14ac:dyDescent="0.25">
      <c r="E1092">
        <f t="shared" ref="E1092:E1155" si="17">E1091</f>
        <v>376</v>
      </c>
      <c r="F1092">
        <v>26622</v>
      </c>
      <c r="G1092">
        <f>IFERROR(VLOOKUP(Table_socioeca8.sandag.org_abm2_spd[[#This Row],[hwycov_id]],[1]hwy_speed!$B$2:$G$1648,2,FALSE),0)</f>
        <v>57</v>
      </c>
      <c r="H1092">
        <f>IFERROR(VLOOKUP(Table_socioeca8.sandag.org_abm2_spd[[#This Row],[hwycov_id]],[1]hwy_speed!$B$2:$G$1648,3,FALSE),0)</f>
        <v>33</v>
      </c>
      <c r="I1092">
        <f>IFERROR(VLOOKUP(Table_socioeca8.sandag.org_abm2_spd[[#This Row],[hwycov_id]],[1]hwy_speed!$B$2:$G$1648,4,FALSE),0)</f>
        <v>51</v>
      </c>
      <c r="J1092">
        <f>IFERROR(VLOOKUP(Table_socioeca8.sandag.org_abm2_spd[[#This Row],[hwycov_id]],[1]hwy_speed!$B$2:$G$1648,5,FALSE),0)</f>
        <v>54</v>
      </c>
      <c r="K1092">
        <f>IFERROR(VLOOKUP(Table_socioeca8.sandag.org_abm2_spd[[#This Row],[hwycov_id]],[1]hwy_speed!$B$2:$G$1648,6,FALSE),0)</f>
        <v>58</v>
      </c>
    </row>
    <row r="1093" spans="5:11" x14ac:dyDescent="0.25">
      <c r="E1093">
        <f t="shared" si="17"/>
        <v>376</v>
      </c>
      <c r="F1093">
        <v>26623</v>
      </c>
      <c r="G1093">
        <f>IFERROR(VLOOKUP(Table_socioeca8.sandag.org_abm2_spd[[#This Row],[hwycov_id]],[1]hwy_speed!$B$2:$G$1648,2,FALSE),0)</f>
        <v>58</v>
      </c>
      <c r="H1093">
        <f>IFERROR(VLOOKUP(Table_socioeca8.sandag.org_abm2_spd[[#This Row],[hwycov_id]],[1]hwy_speed!$B$2:$G$1648,3,FALSE),0)</f>
        <v>57</v>
      </c>
      <c r="I1093">
        <f>IFERROR(VLOOKUP(Table_socioeca8.sandag.org_abm2_spd[[#This Row],[hwycov_id]],[1]hwy_speed!$B$2:$G$1648,4,FALSE),0)</f>
        <v>58</v>
      </c>
      <c r="J1093">
        <f>IFERROR(VLOOKUP(Table_socioeca8.sandag.org_abm2_spd[[#This Row],[hwycov_id]],[1]hwy_speed!$B$2:$G$1648,5,FALSE),0)</f>
        <v>58</v>
      </c>
      <c r="K1093">
        <f>IFERROR(VLOOKUP(Table_socioeca8.sandag.org_abm2_spd[[#This Row],[hwycov_id]],[1]hwy_speed!$B$2:$G$1648,6,FALSE),0)</f>
        <v>58</v>
      </c>
    </row>
    <row r="1094" spans="5:11" x14ac:dyDescent="0.25">
      <c r="E1094">
        <f t="shared" si="17"/>
        <v>376</v>
      </c>
      <c r="F1094">
        <v>26667</v>
      </c>
      <c r="G1094">
        <f>IFERROR(VLOOKUP(Table_socioeca8.sandag.org_abm2_spd[[#This Row],[hwycov_id]],[1]hwy_speed!$B$2:$G$1648,2,FALSE),0)</f>
        <v>62</v>
      </c>
      <c r="H1094">
        <f>IFERROR(VLOOKUP(Table_socioeca8.sandag.org_abm2_spd[[#This Row],[hwycov_id]],[1]hwy_speed!$B$2:$G$1648,3,FALSE),0)</f>
        <v>62</v>
      </c>
      <c r="I1094">
        <f>IFERROR(VLOOKUP(Table_socioeca8.sandag.org_abm2_spd[[#This Row],[hwycov_id]],[1]hwy_speed!$B$2:$G$1648,4,FALSE),0)</f>
        <v>62</v>
      </c>
      <c r="J1094">
        <f>IFERROR(VLOOKUP(Table_socioeca8.sandag.org_abm2_spd[[#This Row],[hwycov_id]],[1]hwy_speed!$B$2:$G$1648,5,FALSE),0)</f>
        <v>61</v>
      </c>
      <c r="K1094">
        <f>IFERROR(VLOOKUP(Table_socioeca8.sandag.org_abm2_spd[[#This Row],[hwycov_id]],[1]hwy_speed!$B$2:$G$1648,6,FALSE),0)</f>
        <v>62</v>
      </c>
    </row>
    <row r="1095" spans="5:11" x14ac:dyDescent="0.25">
      <c r="E1095">
        <f t="shared" si="17"/>
        <v>376</v>
      </c>
      <c r="F1095">
        <v>26675</v>
      </c>
      <c r="G1095">
        <f>IFERROR(VLOOKUP(Table_socioeca8.sandag.org_abm2_spd[[#This Row],[hwycov_id]],[1]hwy_speed!$B$2:$G$1648,2,FALSE),0)</f>
        <v>62</v>
      </c>
      <c r="H1095">
        <f>IFERROR(VLOOKUP(Table_socioeca8.sandag.org_abm2_spd[[#This Row],[hwycov_id]],[1]hwy_speed!$B$2:$G$1648,3,FALSE),0)</f>
        <v>61</v>
      </c>
      <c r="I1095">
        <f>IFERROR(VLOOKUP(Table_socioeca8.sandag.org_abm2_spd[[#This Row],[hwycov_id]],[1]hwy_speed!$B$2:$G$1648,4,FALSE),0)</f>
        <v>62</v>
      </c>
      <c r="J1095">
        <f>IFERROR(VLOOKUP(Table_socioeca8.sandag.org_abm2_spd[[#This Row],[hwycov_id]],[1]hwy_speed!$B$2:$G$1648,5,FALSE),0)</f>
        <v>62</v>
      </c>
      <c r="K1095">
        <f>IFERROR(VLOOKUP(Table_socioeca8.sandag.org_abm2_spd[[#This Row],[hwycov_id]],[1]hwy_speed!$B$2:$G$1648,6,FALSE),0)</f>
        <v>62</v>
      </c>
    </row>
    <row r="1096" spans="5:11" x14ac:dyDescent="0.25">
      <c r="E1096">
        <f t="shared" si="17"/>
        <v>376</v>
      </c>
      <c r="F1096">
        <v>26707</v>
      </c>
      <c r="G1096">
        <f>IFERROR(VLOOKUP(Table_socioeca8.sandag.org_abm2_spd[[#This Row],[hwycov_id]],[1]hwy_speed!$B$2:$G$1648,2,FALSE),0)</f>
        <v>60</v>
      </c>
      <c r="H1096">
        <f>IFERROR(VLOOKUP(Table_socioeca8.sandag.org_abm2_spd[[#This Row],[hwycov_id]],[1]hwy_speed!$B$2:$G$1648,3,FALSE),0)</f>
        <v>51</v>
      </c>
      <c r="I1096">
        <f>IFERROR(VLOOKUP(Table_socioeca8.sandag.org_abm2_spd[[#This Row],[hwycov_id]],[1]hwy_speed!$B$2:$G$1648,4,FALSE),0)</f>
        <v>59</v>
      </c>
      <c r="J1096">
        <f>IFERROR(VLOOKUP(Table_socioeca8.sandag.org_abm2_spd[[#This Row],[hwycov_id]],[1]hwy_speed!$B$2:$G$1648,5,FALSE),0)</f>
        <v>55</v>
      </c>
      <c r="K1096">
        <f>IFERROR(VLOOKUP(Table_socioeca8.sandag.org_abm2_spd[[#This Row],[hwycov_id]],[1]hwy_speed!$B$2:$G$1648,6,FALSE),0)</f>
        <v>60</v>
      </c>
    </row>
    <row r="1097" spans="5:11" x14ac:dyDescent="0.25">
      <c r="E1097">
        <f t="shared" si="17"/>
        <v>376</v>
      </c>
      <c r="F1097">
        <v>26708</v>
      </c>
      <c r="G1097">
        <f>IFERROR(VLOOKUP(Table_socioeca8.sandag.org_abm2_spd[[#This Row],[hwycov_id]],[1]hwy_speed!$B$2:$G$1648,2,FALSE),0)</f>
        <v>61</v>
      </c>
      <c r="H1097">
        <f>IFERROR(VLOOKUP(Table_socioeca8.sandag.org_abm2_spd[[#This Row],[hwycov_id]],[1]hwy_speed!$B$2:$G$1648,3,FALSE),0)</f>
        <v>50</v>
      </c>
      <c r="I1097">
        <f>IFERROR(VLOOKUP(Table_socioeca8.sandag.org_abm2_spd[[#This Row],[hwycov_id]],[1]hwy_speed!$B$2:$G$1648,4,FALSE),0)</f>
        <v>60</v>
      </c>
      <c r="J1097">
        <f>IFERROR(VLOOKUP(Table_socioeca8.sandag.org_abm2_spd[[#This Row],[hwycov_id]],[1]hwy_speed!$B$2:$G$1648,5,FALSE),0)</f>
        <v>55</v>
      </c>
      <c r="K1097">
        <f>IFERROR(VLOOKUP(Table_socioeca8.sandag.org_abm2_spd[[#This Row],[hwycov_id]],[1]hwy_speed!$B$2:$G$1648,6,FALSE),0)</f>
        <v>61</v>
      </c>
    </row>
    <row r="1098" spans="5:11" x14ac:dyDescent="0.25">
      <c r="E1098">
        <f t="shared" si="17"/>
        <v>376</v>
      </c>
      <c r="F1098">
        <v>26722</v>
      </c>
      <c r="G1098">
        <f>IFERROR(VLOOKUP(Table_socioeca8.sandag.org_abm2_spd[[#This Row],[hwycov_id]],[1]hwy_speed!$B$2:$G$1648,2,FALSE),0)</f>
        <v>62</v>
      </c>
      <c r="H1098">
        <f>IFERROR(VLOOKUP(Table_socioeca8.sandag.org_abm2_spd[[#This Row],[hwycov_id]],[1]hwy_speed!$B$2:$G$1648,3,FALSE),0)</f>
        <v>42</v>
      </c>
      <c r="I1098">
        <f>IFERROR(VLOOKUP(Table_socioeca8.sandag.org_abm2_spd[[#This Row],[hwycov_id]],[1]hwy_speed!$B$2:$G$1648,4,FALSE),0)</f>
        <v>55</v>
      </c>
      <c r="J1098">
        <f>IFERROR(VLOOKUP(Table_socioeca8.sandag.org_abm2_spd[[#This Row],[hwycov_id]],[1]hwy_speed!$B$2:$G$1648,5,FALSE),0)</f>
        <v>49</v>
      </c>
      <c r="K1098">
        <f>IFERROR(VLOOKUP(Table_socioeca8.sandag.org_abm2_spd[[#This Row],[hwycov_id]],[1]hwy_speed!$B$2:$G$1648,6,FALSE),0)</f>
        <v>62</v>
      </c>
    </row>
    <row r="1099" spans="5:11" x14ac:dyDescent="0.25">
      <c r="E1099">
        <f t="shared" si="17"/>
        <v>376</v>
      </c>
      <c r="F1099">
        <v>26788</v>
      </c>
      <c r="G1099">
        <f>IFERROR(VLOOKUP(Table_socioeca8.sandag.org_abm2_spd[[#This Row],[hwycov_id]],[1]hwy_speed!$B$2:$G$1648,2,FALSE),0)</f>
        <v>53</v>
      </c>
      <c r="H1099">
        <f>IFERROR(VLOOKUP(Table_socioeca8.sandag.org_abm2_spd[[#This Row],[hwycov_id]],[1]hwy_speed!$B$2:$G$1648,3,FALSE),0)</f>
        <v>48</v>
      </c>
      <c r="I1099">
        <f>IFERROR(VLOOKUP(Table_socioeca8.sandag.org_abm2_spd[[#This Row],[hwycov_id]],[1]hwy_speed!$B$2:$G$1648,4,FALSE),0)</f>
        <v>52</v>
      </c>
      <c r="J1099">
        <f>IFERROR(VLOOKUP(Table_socioeca8.sandag.org_abm2_spd[[#This Row],[hwycov_id]],[1]hwy_speed!$B$2:$G$1648,5,FALSE),0)</f>
        <v>50</v>
      </c>
      <c r="K1099">
        <f>IFERROR(VLOOKUP(Table_socioeca8.sandag.org_abm2_spd[[#This Row],[hwycov_id]],[1]hwy_speed!$B$2:$G$1648,6,FALSE),0)</f>
        <v>53</v>
      </c>
    </row>
    <row r="1100" spans="5:11" x14ac:dyDescent="0.25">
      <c r="E1100">
        <f t="shared" si="17"/>
        <v>376</v>
      </c>
      <c r="F1100">
        <v>26791</v>
      </c>
      <c r="G1100">
        <f>IFERROR(VLOOKUP(Table_socioeca8.sandag.org_abm2_spd[[#This Row],[hwycov_id]],[1]hwy_speed!$B$2:$G$1648,2,FALSE),0)</f>
        <v>53</v>
      </c>
      <c r="H1100">
        <f>IFERROR(VLOOKUP(Table_socioeca8.sandag.org_abm2_spd[[#This Row],[hwycov_id]],[1]hwy_speed!$B$2:$G$1648,3,FALSE),0)</f>
        <v>44</v>
      </c>
      <c r="I1100">
        <f>IFERROR(VLOOKUP(Table_socioeca8.sandag.org_abm2_spd[[#This Row],[hwycov_id]],[1]hwy_speed!$B$2:$G$1648,4,FALSE),0)</f>
        <v>52</v>
      </c>
      <c r="J1100">
        <f>IFERROR(VLOOKUP(Table_socioeca8.sandag.org_abm2_spd[[#This Row],[hwycov_id]],[1]hwy_speed!$B$2:$G$1648,5,FALSE),0)</f>
        <v>49</v>
      </c>
      <c r="K1100">
        <f>IFERROR(VLOOKUP(Table_socioeca8.sandag.org_abm2_spd[[#This Row],[hwycov_id]],[1]hwy_speed!$B$2:$G$1648,6,FALSE),0)</f>
        <v>53</v>
      </c>
    </row>
    <row r="1101" spans="5:11" x14ac:dyDescent="0.25">
      <c r="E1101">
        <f t="shared" si="17"/>
        <v>376</v>
      </c>
      <c r="F1101">
        <v>26870</v>
      </c>
      <c r="G1101">
        <f>IFERROR(VLOOKUP(Table_socioeca8.sandag.org_abm2_spd[[#This Row],[hwycov_id]],[1]hwy_speed!$B$2:$G$1648,2,FALSE),0)</f>
        <v>58</v>
      </c>
      <c r="H1101">
        <f>IFERROR(VLOOKUP(Table_socioeca8.sandag.org_abm2_spd[[#This Row],[hwycov_id]],[1]hwy_speed!$B$2:$G$1648,3,FALSE),0)</f>
        <v>40</v>
      </c>
      <c r="I1101">
        <f>IFERROR(VLOOKUP(Table_socioeca8.sandag.org_abm2_spd[[#This Row],[hwycov_id]],[1]hwy_speed!$B$2:$G$1648,4,FALSE),0)</f>
        <v>27</v>
      </c>
      <c r="J1101">
        <f>IFERROR(VLOOKUP(Table_socioeca8.sandag.org_abm2_spd[[#This Row],[hwycov_id]],[1]hwy_speed!$B$2:$G$1648,5,FALSE),0)</f>
        <v>22</v>
      </c>
      <c r="K1101">
        <f>IFERROR(VLOOKUP(Table_socioeca8.sandag.org_abm2_spd[[#This Row],[hwycov_id]],[1]hwy_speed!$B$2:$G$1648,6,FALSE),0)</f>
        <v>58</v>
      </c>
    </row>
    <row r="1102" spans="5:11" x14ac:dyDescent="0.25">
      <c r="E1102">
        <f t="shared" si="17"/>
        <v>376</v>
      </c>
      <c r="F1102">
        <v>26879</v>
      </c>
      <c r="G1102">
        <f>IFERROR(VLOOKUP(Table_socioeca8.sandag.org_abm2_spd[[#This Row],[hwycov_id]],[1]hwy_speed!$B$2:$G$1648,2,FALSE),0)</f>
        <v>56</v>
      </c>
      <c r="H1102">
        <f>IFERROR(VLOOKUP(Table_socioeca8.sandag.org_abm2_spd[[#This Row],[hwycov_id]],[1]hwy_speed!$B$2:$G$1648,3,FALSE),0)</f>
        <v>25</v>
      </c>
      <c r="I1102">
        <f>IFERROR(VLOOKUP(Table_socioeca8.sandag.org_abm2_spd[[#This Row],[hwycov_id]],[1]hwy_speed!$B$2:$G$1648,4,FALSE),0)</f>
        <v>48</v>
      </c>
      <c r="J1102">
        <f>IFERROR(VLOOKUP(Table_socioeca8.sandag.org_abm2_spd[[#This Row],[hwycov_id]],[1]hwy_speed!$B$2:$G$1648,5,FALSE),0)</f>
        <v>48</v>
      </c>
      <c r="K1102">
        <f>IFERROR(VLOOKUP(Table_socioeca8.sandag.org_abm2_spd[[#This Row],[hwycov_id]],[1]hwy_speed!$B$2:$G$1648,6,FALSE),0)</f>
        <v>58</v>
      </c>
    </row>
    <row r="1103" spans="5:11" x14ac:dyDescent="0.25">
      <c r="E1103">
        <f t="shared" si="17"/>
        <v>376</v>
      </c>
      <c r="F1103">
        <v>26911</v>
      </c>
      <c r="G1103">
        <f>IFERROR(VLOOKUP(Table_socioeca8.sandag.org_abm2_spd[[#This Row],[hwycov_id]],[1]hwy_speed!$B$2:$G$1648,2,FALSE),0)</f>
        <v>58</v>
      </c>
      <c r="H1103">
        <f>IFERROR(VLOOKUP(Table_socioeca8.sandag.org_abm2_spd[[#This Row],[hwycov_id]],[1]hwy_speed!$B$2:$G$1648,3,FALSE),0)</f>
        <v>54</v>
      </c>
      <c r="I1103">
        <f>IFERROR(VLOOKUP(Table_socioeca8.sandag.org_abm2_spd[[#This Row],[hwycov_id]],[1]hwy_speed!$B$2:$G$1648,4,FALSE),0)</f>
        <v>55</v>
      </c>
      <c r="J1103">
        <f>IFERROR(VLOOKUP(Table_socioeca8.sandag.org_abm2_spd[[#This Row],[hwycov_id]],[1]hwy_speed!$B$2:$G$1648,5,FALSE),0)</f>
        <v>51</v>
      </c>
      <c r="K1103">
        <f>IFERROR(VLOOKUP(Table_socioeca8.sandag.org_abm2_spd[[#This Row],[hwycov_id]],[1]hwy_speed!$B$2:$G$1648,6,FALSE),0)</f>
        <v>58</v>
      </c>
    </row>
    <row r="1104" spans="5:11" x14ac:dyDescent="0.25">
      <c r="E1104">
        <f t="shared" si="17"/>
        <v>376</v>
      </c>
      <c r="F1104">
        <v>27014</v>
      </c>
      <c r="G1104">
        <f>IFERROR(VLOOKUP(Table_socioeca8.sandag.org_abm2_spd[[#This Row],[hwycov_id]],[1]hwy_speed!$B$2:$G$1648,2,FALSE),0)</f>
        <v>58</v>
      </c>
      <c r="H1104">
        <f>IFERROR(VLOOKUP(Table_socioeca8.sandag.org_abm2_spd[[#This Row],[hwycov_id]],[1]hwy_speed!$B$2:$G$1648,3,FALSE),0)</f>
        <v>58</v>
      </c>
      <c r="I1104">
        <f>IFERROR(VLOOKUP(Table_socioeca8.sandag.org_abm2_spd[[#This Row],[hwycov_id]],[1]hwy_speed!$B$2:$G$1648,4,FALSE),0)</f>
        <v>58</v>
      </c>
      <c r="J1104">
        <f>IFERROR(VLOOKUP(Table_socioeca8.sandag.org_abm2_spd[[#This Row],[hwycov_id]],[1]hwy_speed!$B$2:$G$1648,5,FALSE),0)</f>
        <v>58</v>
      </c>
      <c r="K1104">
        <f>IFERROR(VLOOKUP(Table_socioeca8.sandag.org_abm2_spd[[#This Row],[hwycov_id]],[1]hwy_speed!$B$2:$G$1648,6,FALSE),0)</f>
        <v>58</v>
      </c>
    </row>
    <row r="1105" spans="5:11" x14ac:dyDescent="0.25">
      <c r="E1105">
        <f t="shared" si="17"/>
        <v>376</v>
      </c>
      <c r="F1105">
        <v>27015</v>
      </c>
      <c r="G1105">
        <f>IFERROR(VLOOKUP(Table_socioeca8.sandag.org_abm2_spd[[#This Row],[hwycov_id]],[1]hwy_speed!$B$2:$G$1648,2,FALSE),0)</f>
        <v>58</v>
      </c>
      <c r="H1105">
        <f>IFERROR(VLOOKUP(Table_socioeca8.sandag.org_abm2_spd[[#This Row],[hwycov_id]],[1]hwy_speed!$B$2:$G$1648,3,FALSE),0)</f>
        <v>58</v>
      </c>
      <c r="I1105">
        <f>IFERROR(VLOOKUP(Table_socioeca8.sandag.org_abm2_spd[[#This Row],[hwycov_id]],[1]hwy_speed!$B$2:$G$1648,4,FALSE),0)</f>
        <v>58</v>
      </c>
      <c r="J1105">
        <f>IFERROR(VLOOKUP(Table_socioeca8.sandag.org_abm2_spd[[#This Row],[hwycov_id]],[1]hwy_speed!$B$2:$G$1648,5,FALSE),0)</f>
        <v>58</v>
      </c>
      <c r="K1105">
        <f>IFERROR(VLOOKUP(Table_socioeca8.sandag.org_abm2_spd[[#This Row],[hwycov_id]],[1]hwy_speed!$B$2:$G$1648,6,FALSE),0)</f>
        <v>58</v>
      </c>
    </row>
    <row r="1106" spans="5:11" x14ac:dyDescent="0.25">
      <c r="E1106">
        <f t="shared" si="17"/>
        <v>376</v>
      </c>
      <c r="F1106">
        <v>27131</v>
      </c>
      <c r="G1106">
        <f>IFERROR(VLOOKUP(Table_socioeca8.sandag.org_abm2_spd[[#This Row],[hwycov_id]],[1]hwy_speed!$B$2:$G$1648,2,FALSE),0)</f>
        <v>56</v>
      </c>
      <c r="H1106">
        <f>IFERROR(VLOOKUP(Table_socioeca8.sandag.org_abm2_spd[[#This Row],[hwycov_id]],[1]hwy_speed!$B$2:$G$1648,3,FALSE),0)</f>
        <v>54</v>
      </c>
      <c r="I1106">
        <f>IFERROR(VLOOKUP(Table_socioeca8.sandag.org_abm2_spd[[#This Row],[hwycov_id]],[1]hwy_speed!$B$2:$G$1648,4,FALSE),0)</f>
        <v>53</v>
      </c>
      <c r="J1106">
        <f>IFERROR(VLOOKUP(Table_socioeca8.sandag.org_abm2_spd[[#This Row],[hwycov_id]],[1]hwy_speed!$B$2:$G$1648,5,FALSE),0)</f>
        <v>42</v>
      </c>
      <c r="K1106">
        <f>IFERROR(VLOOKUP(Table_socioeca8.sandag.org_abm2_spd[[#This Row],[hwycov_id]],[1]hwy_speed!$B$2:$G$1648,6,FALSE),0)</f>
        <v>56</v>
      </c>
    </row>
    <row r="1107" spans="5:11" x14ac:dyDescent="0.25">
      <c r="E1107">
        <f t="shared" si="17"/>
        <v>376</v>
      </c>
      <c r="F1107">
        <v>27154</v>
      </c>
      <c r="G1107">
        <f>IFERROR(VLOOKUP(Table_socioeca8.sandag.org_abm2_spd[[#This Row],[hwycov_id]],[1]hwy_speed!$B$2:$G$1648,2,FALSE),0)</f>
        <v>58</v>
      </c>
      <c r="H1107">
        <f>IFERROR(VLOOKUP(Table_socioeca8.sandag.org_abm2_spd[[#This Row],[hwycov_id]],[1]hwy_speed!$B$2:$G$1648,3,FALSE),0)</f>
        <v>58</v>
      </c>
      <c r="I1107">
        <f>IFERROR(VLOOKUP(Table_socioeca8.sandag.org_abm2_spd[[#This Row],[hwycov_id]],[1]hwy_speed!$B$2:$G$1648,4,FALSE),0)</f>
        <v>58</v>
      </c>
      <c r="J1107">
        <f>IFERROR(VLOOKUP(Table_socioeca8.sandag.org_abm2_spd[[#This Row],[hwycov_id]],[1]hwy_speed!$B$2:$G$1648,5,FALSE),0)</f>
        <v>58</v>
      </c>
      <c r="K1107">
        <f>IFERROR(VLOOKUP(Table_socioeca8.sandag.org_abm2_spd[[#This Row],[hwycov_id]],[1]hwy_speed!$B$2:$G$1648,6,FALSE),0)</f>
        <v>58</v>
      </c>
    </row>
    <row r="1108" spans="5:11" x14ac:dyDescent="0.25">
      <c r="E1108">
        <f t="shared" si="17"/>
        <v>376</v>
      </c>
      <c r="F1108">
        <v>27155</v>
      </c>
      <c r="G1108">
        <f>IFERROR(VLOOKUP(Table_socioeca8.sandag.org_abm2_spd[[#This Row],[hwycov_id]],[1]hwy_speed!$B$2:$G$1648,2,FALSE),0)</f>
        <v>58</v>
      </c>
      <c r="H1108">
        <f>IFERROR(VLOOKUP(Table_socioeca8.sandag.org_abm2_spd[[#This Row],[hwycov_id]],[1]hwy_speed!$B$2:$G$1648,3,FALSE),0)</f>
        <v>58</v>
      </c>
      <c r="I1108">
        <f>IFERROR(VLOOKUP(Table_socioeca8.sandag.org_abm2_spd[[#This Row],[hwycov_id]],[1]hwy_speed!$B$2:$G$1648,4,FALSE),0)</f>
        <v>58</v>
      </c>
      <c r="J1108">
        <f>IFERROR(VLOOKUP(Table_socioeca8.sandag.org_abm2_spd[[#This Row],[hwycov_id]],[1]hwy_speed!$B$2:$G$1648,5,FALSE),0)</f>
        <v>58</v>
      </c>
      <c r="K1108">
        <f>IFERROR(VLOOKUP(Table_socioeca8.sandag.org_abm2_spd[[#This Row],[hwycov_id]],[1]hwy_speed!$B$2:$G$1648,6,FALSE),0)</f>
        <v>58</v>
      </c>
    </row>
    <row r="1109" spans="5:11" x14ac:dyDescent="0.25">
      <c r="E1109">
        <f t="shared" si="17"/>
        <v>376</v>
      </c>
      <c r="F1109">
        <v>27157</v>
      </c>
      <c r="G1109">
        <f>IFERROR(VLOOKUP(Table_socioeca8.sandag.org_abm2_spd[[#This Row],[hwycov_id]],[1]hwy_speed!$B$2:$G$1648,2,FALSE),0)</f>
        <v>39</v>
      </c>
      <c r="H1109">
        <f>IFERROR(VLOOKUP(Table_socioeca8.sandag.org_abm2_spd[[#This Row],[hwycov_id]],[1]hwy_speed!$B$2:$G$1648,3,FALSE),0)</f>
        <v>39</v>
      </c>
      <c r="I1109">
        <f>IFERROR(VLOOKUP(Table_socioeca8.sandag.org_abm2_spd[[#This Row],[hwycov_id]],[1]hwy_speed!$B$2:$G$1648,4,FALSE),0)</f>
        <v>39</v>
      </c>
      <c r="J1109">
        <f>IFERROR(VLOOKUP(Table_socioeca8.sandag.org_abm2_spd[[#This Row],[hwycov_id]],[1]hwy_speed!$B$2:$G$1648,5,FALSE),0)</f>
        <v>39</v>
      </c>
      <c r="K1109">
        <f>IFERROR(VLOOKUP(Table_socioeca8.sandag.org_abm2_spd[[#This Row],[hwycov_id]],[1]hwy_speed!$B$2:$G$1648,6,FALSE),0)</f>
        <v>39</v>
      </c>
    </row>
    <row r="1110" spans="5:11" x14ac:dyDescent="0.25">
      <c r="E1110">
        <f t="shared" si="17"/>
        <v>376</v>
      </c>
      <c r="F1110">
        <v>27161</v>
      </c>
      <c r="G1110">
        <f>IFERROR(VLOOKUP(Table_socioeca8.sandag.org_abm2_spd[[#This Row],[hwycov_id]],[1]hwy_speed!$B$2:$G$1648,2,FALSE),0)</f>
        <v>39</v>
      </c>
      <c r="H1110">
        <f>IFERROR(VLOOKUP(Table_socioeca8.sandag.org_abm2_spd[[#This Row],[hwycov_id]],[1]hwy_speed!$B$2:$G$1648,3,FALSE),0)</f>
        <v>39</v>
      </c>
      <c r="I1110">
        <f>IFERROR(VLOOKUP(Table_socioeca8.sandag.org_abm2_spd[[#This Row],[hwycov_id]],[1]hwy_speed!$B$2:$G$1648,4,FALSE),0)</f>
        <v>39</v>
      </c>
      <c r="J1110">
        <f>IFERROR(VLOOKUP(Table_socioeca8.sandag.org_abm2_spd[[#This Row],[hwycov_id]],[1]hwy_speed!$B$2:$G$1648,5,FALSE),0)</f>
        <v>39</v>
      </c>
      <c r="K1110">
        <f>IFERROR(VLOOKUP(Table_socioeca8.sandag.org_abm2_spd[[#This Row],[hwycov_id]],[1]hwy_speed!$B$2:$G$1648,6,FALSE),0)</f>
        <v>39</v>
      </c>
    </row>
    <row r="1111" spans="5:11" x14ac:dyDescent="0.25">
      <c r="E1111">
        <f t="shared" si="17"/>
        <v>376</v>
      </c>
      <c r="F1111">
        <v>27162</v>
      </c>
      <c r="G1111">
        <f>IFERROR(VLOOKUP(Table_socioeca8.sandag.org_abm2_spd[[#This Row],[hwycov_id]],[1]hwy_speed!$B$2:$G$1648,2,FALSE),0)</f>
        <v>56</v>
      </c>
      <c r="H1111">
        <f>IFERROR(VLOOKUP(Table_socioeca8.sandag.org_abm2_spd[[#This Row],[hwycov_id]],[1]hwy_speed!$B$2:$G$1648,3,FALSE),0)</f>
        <v>25</v>
      </c>
      <c r="I1111">
        <f>IFERROR(VLOOKUP(Table_socioeca8.sandag.org_abm2_spd[[#This Row],[hwycov_id]],[1]hwy_speed!$B$2:$G$1648,4,FALSE),0)</f>
        <v>39</v>
      </c>
      <c r="J1111">
        <f>IFERROR(VLOOKUP(Table_socioeca8.sandag.org_abm2_spd[[#This Row],[hwycov_id]],[1]hwy_speed!$B$2:$G$1648,5,FALSE),0)</f>
        <v>43</v>
      </c>
      <c r="K1111">
        <f>IFERROR(VLOOKUP(Table_socioeca8.sandag.org_abm2_spd[[#This Row],[hwycov_id]],[1]hwy_speed!$B$2:$G$1648,6,FALSE),0)</f>
        <v>56</v>
      </c>
    </row>
    <row r="1112" spans="5:11" x14ac:dyDescent="0.25">
      <c r="E1112">
        <f t="shared" si="17"/>
        <v>376</v>
      </c>
      <c r="F1112">
        <v>27165</v>
      </c>
      <c r="G1112">
        <f>IFERROR(VLOOKUP(Table_socioeca8.sandag.org_abm2_spd[[#This Row],[hwycov_id]],[1]hwy_speed!$B$2:$G$1648,2,FALSE),0)</f>
        <v>58</v>
      </c>
      <c r="H1112">
        <f>IFERROR(VLOOKUP(Table_socioeca8.sandag.org_abm2_spd[[#This Row],[hwycov_id]],[1]hwy_speed!$B$2:$G$1648,3,FALSE),0)</f>
        <v>58</v>
      </c>
      <c r="I1112">
        <f>IFERROR(VLOOKUP(Table_socioeca8.sandag.org_abm2_spd[[#This Row],[hwycov_id]],[1]hwy_speed!$B$2:$G$1648,4,FALSE),0)</f>
        <v>57</v>
      </c>
      <c r="J1112">
        <f>IFERROR(VLOOKUP(Table_socioeca8.sandag.org_abm2_spd[[#This Row],[hwycov_id]],[1]hwy_speed!$B$2:$G$1648,5,FALSE),0)</f>
        <v>56</v>
      </c>
      <c r="K1112">
        <f>IFERROR(VLOOKUP(Table_socioeca8.sandag.org_abm2_spd[[#This Row],[hwycov_id]],[1]hwy_speed!$B$2:$G$1648,6,FALSE),0)</f>
        <v>58</v>
      </c>
    </row>
    <row r="1113" spans="5:11" x14ac:dyDescent="0.25">
      <c r="E1113">
        <f t="shared" si="17"/>
        <v>376</v>
      </c>
      <c r="F1113">
        <v>27166</v>
      </c>
      <c r="G1113">
        <f>IFERROR(VLOOKUP(Table_socioeca8.sandag.org_abm2_spd[[#This Row],[hwycov_id]],[1]hwy_speed!$B$2:$G$1648,2,FALSE),0)</f>
        <v>62</v>
      </c>
      <c r="H1113">
        <f>IFERROR(VLOOKUP(Table_socioeca8.sandag.org_abm2_spd[[#This Row],[hwycov_id]],[1]hwy_speed!$B$2:$G$1648,3,FALSE),0)</f>
        <v>62</v>
      </c>
      <c r="I1113">
        <f>IFERROR(VLOOKUP(Table_socioeca8.sandag.org_abm2_spd[[#This Row],[hwycov_id]],[1]hwy_speed!$B$2:$G$1648,4,FALSE),0)</f>
        <v>61</v>
      </c>
      <c r="J1113">
        <f>IFERROR(VLOOKUP(Table_socioeca8.sandag.org_abm2_spd[[#This Row],[hwycov_id]],[1]hwy_speed!$B$2:$G$1648,5,FALSE),0)</f>
        <v>60</v>
      </c>
      <c r="K1113">
        <f>IFERROR(VLOOKUP(Table_socioeca8.sandag.org_abm2_spd[[#This Row],[hwycov_id]],[1]hwy_speed!$B$2:$G$1648,6,FALSE),0)</f>
        <v>62</v>
      </c>
    </row>
    <row r="1114" spans="5:11" x14ac:dyDescent="0.25">
      <c r="E1114">
        <f t="shared" si="17"/>
        <v>376</v>
      </c>
      <c r="F1114">
        <v>27167</v>
      </c>
      <c r="G1114">
        <f>IFERROR(VLOOKUP(Table_socioeca8.sandag.org_abm2_spd[[#This Row],[hwycov_id]],[1]hwy_speed!$B$2:$G$1648,2,FALSE),0)</f>
        <v>62</v>
      </c>
      <c r="H1114">
        <f>IFERROR(VLOOKUP(Table_socioeca8.sandag.org_abm2_spd[[#This Row],[hwycov_id]],[1]hwy_speed!$B$2:$G$1648,3,FALSE),0)</f>
        <v>59</v>
      </c>
      <c r="I1114">
        <f>IFERROR(VLOOKUP(Table_socioeca8.sandag.org_abm2_spd[[#This Row],[hwycov_id]],[1]hwy_speed!$B$2:$G$1648,4,FALSE),0)</f>
        <v>62</v>
      </c>
      <c r="J1114">
        <f>IFERROR(VLOOKUP(Table_socioeca8.sandag.org_abm2_spd[[#This Row],[hwycov_id]],[1]hwy_speed!$B$2:$G$1648,5,FALSE),0)</f>
        <v>62</v>
      </c>
      <c r="K1114">
        <f>IFERROR(VLOOKUP(Table_socioeca8.sandag.org_abm2_spd[[#This Row],[hwycov_id]],[1]hwy_speed!$B$2:$G$1648,6,FALSE),0)</f>
        <v>62</v>
      </c>
    </row>
    <row r="1115" spans="5:11" x14ac:dyDescent="0.25">
      <c r="E1115">
        <f t="shared" si="17"/>
        <v>376</v>
      </c>
      <c r="F1115">
        <v>27168</v>
      </c>
      <c r="G1115">
        <f>IFERROR(VLOOKUP(Table_socioeca8.sandag.org_abm2_spd[[#This Row],[hwycov_id]],[1]hwy_speed!$B$2:$G$1648,2,FALSE),0)</f>
        <v>58</v>
      </c>
      <c r="H1115">
        <f>IFERROR(VLOOKUP(Table_socioeca8.sandag.org_abm2_spd[[#This Row],[hwycov_id]],[1]hwy_speed!$B$2:$G$1648,3,FALSE),0)</f>
        <v>54</v>
      </c>
      <c r="I1115">
        <f>IFERROR(VLOOKUP(Table_socioeca8.sandag.org_abm2_spd[[#This Row],[hwycov_id]],[1]hwy_speed!$B$2:$G$1648,4,FALSE),0)</f>
        <v>57</v>
      </c>
      <c r="J1115">
        <f>IFERROR(VLOOKUP(Table_socioeca8.sandag.org_abm2_spd[[#This Row],[hwycov_id]],[1]hwy_speed!$B$2:$G$1648,5,FALSE),0)</f>
        <v>58</v>
      </c>
      <c r="K1115">
        <f>IFERROR(VLOOKUP(Table_socioeca8.sandag.org_abm2_spd[[#This Row],[hwycov_id]],[1]hwy_speed!$B$2:$G$1648,6,FALSE),0)</f>
        <v>58</v>
      </c>
    </row>
    <row r="1116" spans="5:11" x14ac:dyDescent="0.25">
      <c r="E1116">
        <f t="shared" si="17"/>
        <v>376</v>
      </c>
      <c r="F1116">
        <v>27169</v>
      </c>
      <c r="G1116">
        <f>IFERROR(VLOOKUP(Table_socioeca8.sandag.org_abm2_spd[[#This Row],[hwycov_id]],[1]hwy_speed!$B$2:$G$1648,2,FALSE),0)</f>
        <v>62</v>
      </c>
      <c r="H1116">
        <f>IFERROR(VLOOKUP(Table_socioeca8.sandag.org_abm2_spd[[#This Row],[hwycov_id]],[1]hwy_speed!$B$2:$G$1648,3,FALSE),0)</f>
        <v>61</v>
      </c>
      <c r="I1116">
        <f>IFERROR(VLOOKUP(Table_socioeca8.sandag.org_abm2_spd[[#This Row],[hwycov_id]],[1]hwy_speed!$B$2:$G$1648,4,FALSE),0)</f>
        <v>61</v>
      </c>
      <c r="J1116">
        <f>IFERROR(VLOOKUP(Table_socioeca8.sandag.org_abm2_spd[[#This Row],[hwycov_id]],[1]hwy_speed!$B$2:$G$1648,5,FALSE),0)</f>
        <v>60</v>
      </c>
      <c r="K1116">
        <f>IFERROR(VLOOKUP(Table_socioeca8.sandag.org_abm2_spd[[#This Row],[hwycov_id]],[1]hwy_speed!$B$2:$G$1648,6,FALSE),0)</f>
        <v>62</v>
      </c>
    </row>
    <row r="1117" spans="5:11" x14ac:dyDescent="0.25">
      <c r="E1117">
        <f t="shared" si="17"/>
        <v>376</v>
      </c>
      <c r="F1117">
        <v>27170</v>
      </c>
      <c r="G1117">
        <f>IFERROR(VLOOKUP(Table_socioeca8.sandag.org_abm2_spd[[#This Row],[hwycov_id]],[1]hwy_speed!$B$2:$G$1648,2,FALSE),0)</f>
        <v>62</v>
      </c>
      <c r="H1117">
        <f>IFERROR(VLOOKUP(Table_socioeca8.sandag.org_abm2_spd[[#This Row],[hwycov_id]],[1]hwy_speed!$B$2:$G$1648,3,FALSE),0)</f>
        <v>62</v>
      </c>
      <c r="I1117">
        <f>IFERROR(VLOOKUP(Table_socioeca8.sandag.org_abm2_spd[[#This Row],[hwycov_id]],[1]hwy_speed!$B$2:$G$1648,4,FALSE),0)</f>
        <v>62</v>
      </c>
      <c r="J1117">
        <f>IFERROR(VLOOKUP(Table_socioeca8.sandag.org_abm2_spd[[#This Row],[hwycov_id]],[1]hwy_speed!$B$2:$G$1648,5,FALSE),0)</f>
        <v>60</v>
      </c>
      <c r="K1117">
        <f>IFERROR(VLOOKUP(Table_socioeca8.sandag.org_abm2_spd[[#This Row],[hwycov_id]],[1]hwy_speed!$B$2:$G$1648,6,FALSE),0)</f>
        <v>62</v>
      </c>
    </row>
    <row r="1118" spans="5:11" x14ac:dyDescent="0.25">
      <c r="E1118">
        <f t="shared" si="17"/>
        <v>376</v>
      </c>
      <c r="F1118">
        <v>27171</v>
      </c>
      <c r="G1118">
        <f>IFERROR(VLOOKUP(Table_socioeca8.sandag.org_abm2_spd[[#This Row],[hwycov_id]],[1]hwy_speed!$B$2:$G$1648,2,FALSE),0)</f>
        <v>62</v>
      </c>
      <c r="H1118">
        <f>IFERROR(VLOOKUP(Table_socioeca8.sandag.org_abm2_spd[[#This Row],[hwycov_id]],[1]hwy_speed!$B$2:$G$1648,3,FALSE),0)</f>
        <v>60</v>
      </c>
      <c r="I1118">
        <f>IFERROR(VLOOKUP(Table_socioeca8.sandag.org_abm2_spd[[#This Row],[hwycov_id]],[1]hwy_speed!$B$2:$G$1648,4,FALSE),0)</f>
        <v>62</v>
      </c>
      <c r="J1118">
        <f>IFERROR(VLOOKUP(Table_socioeca8.sandag.org_abm2_spd[[#This Row],[hwycov_id]],[1]hwy_speed!$B$2:$G$1648,5,FALSE),0)</f>
        <v>62</v>
      </c>
      <c r="K1118">
        <f>IFERROR(VLOOKUP(Table_socioeca8.sandag.org_abm2_spd[[#This Row],[hwycov_id]],[1]hwy_speed!$B$2:$G$1648,6,FALSE),0)</f>
        <v>62</v>
      </c>
    </row>
    <row r="1119" spans="5:11" x14ac:dyDescent="0.25">
      <c r="E1119">
        <f t="shared" si="17"/>
        <v>376</v>
      </c>
      <c r="F1119">
        <v>27172</v>
      </c>
      <c r="G1119">
        <f>IFERROR(VLOOKUP(Table_socioeca8.sandag.org_abm2_spd[[#This Row],[hwycov_id]],[1]hwy_speed!$B$2:$G$1648,2,FALSE),0)</f>
        <v>62</v>
      </c>
      <c r="H1119">
        <f>IFERROR(VLOOKUP(Table_socioeca8.sandag.org_abm2_spd[[#This Row],[hwycov_id]],[1]hwy_speed!$B$2:$G$1648,3,FALSE),0)</f>
        <v>60</v>
      </c>
      <c r="I1119">
        <f>IFERROR(VLOOKUP(Table_socioeca8.sandag.org_abm2_spd[[#This Row],[hwycov_id]],[1]hwy_speed!$B$2:$G$1648,4,FALSE),0)</f>
        <v>62</v>
      </c>
      <c r="J1119">
        <f>IFERROR(VLOOKUP(Table_socioeca8.sandag.org_abm2_spd[[#This Row],[hwycov_id]],[1]hwy_speed!$B$2:$G$1648,5,FALSE),0)</f>
        <v>62</v>
      </c>
      <c r="K1119">
        <f>IFERROR(VLOOKUP(Table_socioeca8.sandag.org_abm2_spd[[#This Row],[hwycov_id]],[1]hwy_speed!$B$2:$G$1648,6,FALSE),0)</f>
        <v>62</v>
      </c>
    </row>
    <row r="1120" spans="5:11" x14ac:dyDescent="0.25">
      <c r="E1120">
        <f t="shared" si="17"/>
        <v>376</v>
      </c>
      <c r="F1120">
        <v>27173</v>
      </c>
      <c r="G1120">
        <f>IFERROR(VLOOKUP(Table_socioeca8.sandag.org_abm2_spd[[#This Row],[hwycov_id]],[1]hwy_speed!$B$2:$G$1648,2,FALSE),0)</f>
        <v>62</v>
      </c>
      <c r="H1120">
        <f>IFERROR(VLOOKUP(Table_socioeca8.sandag.org_abm2_spd[[#This Row],[hwycov_id]],[1]hwy_speed!$B$2:$G$1648,3,FALSE),0)</f>
        <v>60</v>
      </c>
      <c r="I1120">
        <f>IFERROR(VLOOKUP(Table_socioeca8.sandag.org_abm2_spd[[#This Row],[hwycov_id]],[1]hwy_speed!$B$2:$G$1648,4,FALSE),0)</f>
        <v>62</v>
      </c>
      <c r="J1120">
        <f>IFERROR(VLOOKUP(Table_socioeca8.sandag.org_abm2_spd[[#This Row],[hwycov_id]],[1]hwy_speed!$B$2:$G$1648,5,FALSE),0)</f>
        <v>62</v>
      </c>
      <c r="K1120">
        <f>IFERROR(VLOOKUP(Table_socioeca8.sandag.org_abm2_spd[[#This Row],[hwycov_id]],[1]hwy_speed!$B$2:$G$1648,6,FALSE),0)</f>
        <v>62</v>
      </c>
    </row>
    <row r="1121" spans="5:11" x14ac:dyDescent="0.25">
      <c r="E1121">
        <f t="shared" si="17"/>
        <v>376</v>
      </c>
      <c r="F1121">
        <v>27174</v>
      </c>
      <c r="G1121">
        <f>IFERROR(VLOOKUP(Table_socioeca8.sandag.org_abm2_spd[[#This Row],[hwycov_id]],[1]hwy_speed!$B$2:$G$1648,2,FALSE),0)</f>
        <v>62</v>
      </c>
      <c r="H1121">
        <f>IFERROR(VLOOKUP(Table_socioeca8.sandag.org_abm2_spd[[#This Row],[hwycov_id]],[1]hwy_speed!$B$2:$G$1648,3,FALSE),0)</f>
        <v>62</v>
      </c>
      <c r="I1121">
        <f>IFERROR(VLOOKUP(Table_socioeca8.sandag.org_abm2_spd[[#This Row],[hwycov_id]],[1]hwy_speed!$B$2:$G$1648,4,FALSE),0)</f>
        <v>62</v>
      </c>
      <c r="J1121">
        <f>IFERROR(VLOOKUP(Table_socioeca8.sandag.org_abm2_spd[[#This Row],[hwycov_id]],[1]hwy_speed!$B$2:$G$1648,5,FALSE),0)</f>
        <v>61</v>
      </c>
      <c r="K1121">
        <f>IFERROR(VLOOKUP(Table_socioeca8.sandag.org_abm2_spd[[#This Row],[hwycov_id]],[1]hwy_speed!$B$2:$G$1648,6,FALSE),0)</f>
        <v>62</v>
      </c>
    </row>
    <row r="1122" spans="5:11" x14ac:dyDescent="0.25">
      <c r="E1122">
        <f t="shared" si="17"/>
        <v>376</v>
      </c>
      <c r="F1122">
        <v>27175</v>
      </c>
      <c r="G1122">
        <f>IFERROR(VLOOKUP(Table_socioeca8.sandag.org_abm2_spd[[#This Row],[hwycov_id]],[1]hwy_speed!$B$2:$G$1648,2,FALSE),0)</f>
        <v>62</v>
      </c>
      <c r="H1122">
        <f>IFERROR(VLOOKUP(Table_socioeca8.sandag.org_abm2_spd[[#This Row],[hwycov_id]],[1]hwy_speed!$B$2:$G$1648,3,FALSE),0)</f>
        <v>61</v>
      </c>
      <c r="I1122">
        <f>IFERROR(VLOOKUP(Table_socioeca8.sandag.org_abm2_spd[[#This Row],[hwycov_id]],[1]hwy_speed!$B$2:$G$1648,4,FALSE),0)</f>
        <v>62</v>
      </c>
      <c r="J1122">
        <f>IFERROR(VLOOKUP(Table_socioeca8.sandag.org_abm2_spd[[#This Row],[hwycov_id]],[1]hwy_speed!$B$2:$G$1648,5,FALSE),0)</f>
        <v>62</v>
      </c>
      <c r="K1122">
        <f>IFERROR(VLOOKUP(Table_socioeca8.sandag.org_abm2_spd[[#This Row],[hwycov_id]],[1]hwy_speed!$B$2:$G$1648,6,FALSE),0)</f>
        <v>62</v>
      </c>
    </row>
    <row r="1123" spans="5:11" x14ac:dyDescent="0.25">
      <c r="E1123">
        <f t="shared" si="17"/>
        <v>376</v>
      </c>
      <c r="F1123">
        <v>27177</v>
      </c>
      <c r="G1123">
        <f>IFERROR(VLOOKUP(Table_socioeca8.sandag.org_abm2_spd[[#This Row],[hwycov_id]],[1]hwy_speed!$B$2:$G$1648,2,FALSE),0)</f>
        <v>62</v>
      </c>
      <c r="H1123">
        <f>IFERROR(VLOOKUP(Table_socioeca8.sandag.org_abm2_spd[[#This Row],[hwycov_id]],[1]hwy_speed!$B$2:$G$1648,3,FALSE),0)</f>
        <v>61</v>
      </c>
      <c r="I1123">
        <f>IFERROR(VLOOKUP(Table_socioeca8.sandag.org_abm2_spd[[#This Row],[hwycov_id]],[1]hwy_speed!$B$2:$G$1648,4,FALSE),0)</f>
        <v>62</v>
      </c>
      <c r="J1123">
        <f>IFERROR(VLOOKUP(Table_socioeca8.sandag.org_abm2_spd[[#This Row],[hwycov_id]],[1]hwy_speed!$B$2:$G$1648,5,FALSE),0)</f>
        <v>62</v>
      </c>
      <c r="K1123">
        <f>IFERROR(VLOOKUP(Table_socioeca8.sandag.org_abm2_spd[[#This Row],[hwycov_id]],[1]hwy_speed!$B$2:$G$1648,6,FALSE),0)</f>
        <v>62</v>
      </c>
    </row>
    <row r="1124" spans="5:11" x14ac:dyDescent="0.25">
      <c r="E1124">
        <f t="shared" si="17"/>
        <v>376</v>
      </c>
      <c r="F1124">
        <v>27178</v>
      </c>
      <c r="G1124">
        <f>IFERROR(VLOOKUP(Table_socioeca8.sandag.org_abm2_spd[[#This Row],[hwycov_id]],[1]hwy_speed!$B$2:$G$1648,2,FALSE),0)</f>
        <v>62</v>
      </c>
      <c r="H1124">
        <f>IFERROR(VLOOKUP(Table_socioeca8.sandag.org_abm2_spd[[#This Row],[hwycov_id]],[1]hwy_speed!$B$2:$G$1648,3,FALSE),0)</f>
        <v>61</v>
      </c>
      <c r="I1124">
        <f>IFERROR(VLOOKUP(Table_socioeca8.sandag.org_abm2_spd[[#This Row],[hwycov_id]],[1]hwy_speed!$B$2:$G$1648,4,FALSE),0)</f>
        <v>62</v>
      </c>
      <c r="J1124">
        <f>IFERROR(VLOOKUP(Table_socioeca8.sandag.org_abm2_spd[[#This Row],[hwycov_id]],[1]hwy_speed!$B$2:$G$1648,5,FALSE),0)</f>
        <v>61</v>
      </c>
      <c r="K1124">
        <f>IFERROR(VLOOKUP(Table_socioeca8.sandag.org_abm2_spd[[#This Row],[hwycov_id]],[1]hwy_speed!$B$2:$G$1648,6,FALSE),0)</f>
        <v>62</v>
      </c>
    </row>
    <row r="1125" spans="5:11" x14ac:dyDescent="0.25">
      <c r="E1125">
        <f t="shared" si="17"/>
        <v>376</v>
      </c>
      <c r="F1125">
        <v>27179</v>
      </c>
      <c r="G1125">
        <f>IFERROR(VLOOKUP(Table_socioeca8.sandag.org_abm2_spd[[#This Row],[hwycov_id]],[1]hwy_speed!$B$2:$G$1648,2,FALSE),0)</f>
        <v>62</v>
      </c>
      <c r="H1125">
        <f>IFERROR(VLOOKUP(Table_socioeca8.sandag.org_abm2_spd[[#This Row],[hwycov_id]],[1]hwy_speed!$B$2:$G$1648,3,FALSE),0)</f>
        <v>61</v>
      </c>
      <c r="I1125">
        <f>IFERROR(VLOOKUP(Table_socioeca8.sandag.org_abm2_spd[[#This Row],[hwycov_id]],[1]hwy_speed!$B$2:$G$1648,4,FALSE),0)</f>
        <v>61</v>
      </c>
      <c r="J1125">
        <f>IFERROR(VLOOKUP(Table_socioeca8.sandag.org_abm2_spd[[#This Row],[hwycov_id]],[1]hwy_speed!$B$2:$G$1648,5,FALSE),0)</f>
        <v>60</v>
      </c>
      <c r="K1125">
        <f>IFERROR(VLOOKUP(Table_socioeca8.sandag.org_abm2_spd[[#This Row],[hwycov_id]],[1]hwy_speed!$B$2:$G$1648,6,FALSE),0)</f>
        <v>62</v>
      </c>
    </row>
    <row r="1126" spans="5:11" x14ac:dyDescent="0.25">
      <c r="E1126">
        <f t="shared" si="17"/>
        <v>376</v>
      </c>
      <c r="F1126">
        <v>27180</v>
      </c>
      <c r="G1126">
        <f>IFERROR(VLOOKUP(Table_socioeca8.sandag.org_abm2_spd[[#This Row],[hwycov_id]],[1]hwy_speed!$B$2:$G$1648,2,FALSE),0)</f>
        <v>62</v>
      </c>
      <c r="H1126">
        <f>IFERROR(VLOOKUP(Table_socioeca8.sandag.org_abm2_spd[[#This Row],[hwycov_id]],[1]hwy_speed!$B$2:$G$1648,3,FALSE),0)</f>
        <v>60</v>
      </c>
      <c r="I1126">
        <f>IFERROR(VLOOKUP(Table_socioeca8.sandag.org_abm2_spd[[#This Row],[hwycov_id]],[1]hwy_speed!$B$2:$G$1648,4,FALSE),0)</f>
        <v>62</v>
      </c>
      <c r="J1126">
        <f>IFERROR(VLOOKUP(Table_socioeca8.sandag.org_abm2_spd[[#This Row],[hwycov_id]],[1]hwy_speed!$B$2:$G$1648,5,FALSE),0)</f>
        <v>62</v>
      </c>
      <c r="K1126">
        <f>IFERROR(VLOOKUP(Table_socioeca8.sandag.org_abm2_spd[[#This Row],[hwycov_id]],[1]hwy_speed!$B$2:$G$1648,6,FALSE),0)</f>
        <v>62</v>
      </c>
    </row>
    <row r="1127" spans="5:11" x14ac:dyDescent="0.25">
      <c r="E1127">
        <f t="shared" si="17"/>
        <v>376</v>
      </c>
      <c r="F1127">
        <v>27181</v>
      </c>
      <c r="G1127">
        <f>IFERROR(VLOOKUP(Table_socioeca8.sandag.org_abm2_spd[[#This Row],[hwycov_id]],[1]hwy_speed!$B$2:$G$1648,2,FALSE),0)</f>
        <v>58</v>
      </c>
      <c r="H1127">
        <f>IFERROR(VLOOKUP(Table_socioeca8.sandag.org_abm2_spd[[#This Row],[hwycov_id]],[1]hwy_speed!$B$2:$G$1648,3,FALSE),0)</f>
        <v>58</v>
      </c>
      <c r="I1127">
        <f>IFERROR(VLOOKUP(Table_socioeca8.sandag.org_abm2_spd[[#This Row],[hwycov_id]],[1]hwy_speed!$B$2:$G$1648,4,FALSE),0)</f>
        <v>58</v>
      </c>
      <c r="J1127">
        <f>IFERROR(VLOOKUP(Table_socioeca8.sandag.org_abm2_spd[[#This Row],[hwycov_id]],[1]hwy_speed!$B$2:$G$1648,5,FALSE),0)</f>
        <v>55</v>
      </c>
      <c r="K1127">
        <f>IFERROR(VLOOKUP(Table_socioeca8.sandag.org_abm2_spd[[#This Row],[hwycov_id]],[1]hwy_speed!$B$2:$G$1648,6,FALSE),0)</f>
        <v>58</v>
      </c>
    </row>
    <row r="1128" spans="5:11" x14ac:dyDescent="0.25">
      <c r="E1128">
        <f t="shared" si="17"/>
        <v>376</v>
      </c>
      <c r="F1128">
        <v>27182</v>
      </c>
      <c r="G1128">
        <f>IFERROR(VLOOKUP(Table_socioeca8.sandag.org_abm2_spd[[#This Row],[hwycov_id]],[1]hwy_speed!$B$2:$G$1648,2,FALSE),0)</f>
        <v>58</v>
      </c>
      <c r="H1128">
        <f>IFERROR(VLOOKUP(Table_socioeca8.sandag.org_abm2_spd[[#This Row],[hwycov_id]],[1]hwy_speed!$B$2:$G$1648,3,FALSE),0)</f>
        <v>56</v>
      </c>
      <c r="I1128">
        <f>IFERROR(VLOOKUP(Table_socioeca8.sandag.org_abm2_spd[[#This Row],[hwycov_id]],[1]hwy_speed!$B$2:$G$1648,4,FALSE),0)</f>
        <v>58</v>
      </c>
      <c r="J1128">
        <f>IFERROR(VLOOKUP(Table_socioeca8.sandag.org_abm2_spd[[#This Row],[hwycov_id]],[1]hwy_speed!$B$2:$G$1648,5,FALSE),0)</f>
        <v>58</v>
      </c>
      <c r="K1128">
        <f>IFERROR(VLOOKUP(Table_socioeca8.sandag.org_abm2_spd[[#This Row],[hwycov_id]],[1]hwy_speed!$B$2:$G$1648,6,FALSE),0)</f>
        <v>58</v>
      </c>
    </row>
    <row r="1129" spans="5:11" x14ac:dyDescent="0.25">
      <c r="E1129">
        <f t="shared" si="17"/>
        <v>376</v>
      </c>
      <c r="F1129">
        <v>27183</v>
      </c>
      <c r="G1129">
        <f>IFERROR(VLOOKUP(Table_socioeca8.sandag.org_abm2_spd[[#This Row],[hwycov_id]],[1]hwy_speed!$B$2:$G$1648,2,FALSE),0)</f>
        <v>58</v>
      </c>
      <c r="H1129">
        <f>IFERROR(VLOOKUP(Table_socioeca8.sandag.org_abm2_spd[[#This Row],[hwycov_id]],[1]hwy_speed!$B$2:$G$1648,3,FALSE),0)</f>
        <v>58</v>
      </c>
      <c r="I1129">
        <f>IFERROR(VLOOKUP(Table_socioeca8.sandag.org_abm2_spd[[#This Row],[hwycov_id]],[1]hwy_speed!$B$2:$G$1648,4,FALSE),0)</f>
        <v>57</v>
      </c>
      <c r="J1129">
        <f>IFERROR(VLOOKUP(Table_socioeca8.sandag.org_abm2_spd[[#This Row],[hwycov_id]],[1]hwy_speed!$B$2:$G$1648,5,FALSE),0)</f>
        <v>56</v>
      </c>
      <c r="K1129">
        <f>IFERROR(VLOOKUP(Table_socioeca8.sandag.org_abm2_spd[[#This Row],[hwycov_id]],[1]hwy_speed!$B$2:$G$1648,6,FALSE),0)</f>
        <v>58</v>
      </c>
    </row>
    <row r="1130" spans="5:11" x14ac:dyDescent="0.25">
      <c r="E1130">
        <f t="shared" si="17"/>
        <v>376</v>
      </c>
      <c r="F1130">
        <v>27184</v>
      </c>
      <c r="G1130">
        <f>IFERROR(VLOOKUP(Table_socioeca8.sandag.org_abm2_spd[[#This Row],[hwycov_id]],[1]hwy_speed!$B$2:$G$1648,2,FALSE),0)</f>
        <v>58</v>
      </c>
      <c r="H1130">
        <f>IFERROR(VLOOKUP(Table_socioeca8.sandag.org_abm2_spd[[#This Row],[hwycov_id]],[1]hwy_speed!$B$2:$G$1648,3,FALSE),0)</f>
        <v>56</v>
      </c>
      <c r="I1130">
        <f>IFERROR(VLOOKUP(Table_socioeca8.sandag.org_abm2_spd[[#This Row],[hwycov_id]],[1]hwy_speed!$B$2:$G$1648,4,FALSE),0)</f>
        <v>58</v>
      </c>
      <c r="J1130">
        <f>IFERROR(VLOOKUP(Table_socioeca8.sandag.org_abm2_spd[[#This Row],[hwycov_id]],[1]hwy_speed!$B$2:$G$1648,5,FALSE),0)</f>
        <v>58</v>
      </c>
      <c r="K1130">
        <f>IFERROR(VLOOKUP(Table_socioeca8.sandag.org_abm2_spd[[#This Row],[hwycov_id]],[1]hwy_speed!$B$2:$G$1648,6,FALSE),0)</f>
        <v>58</v>
      </c>
    </row>
    <row r="1131" spans="5:11" x14ac:dyDescent="0.25">
      <c r="E1131">
        <f t="shared" si="17"/>
        <v>376</v>
      </c>
      <c r="F1131">
        <v>27187</v>
      </c>
      <c r="G1131">
        <f>IFERROR(VLOOKUP(Table_socioeca8.sandag.org_abm2_spd[[#This Row],[hwycov_id]],[1]hwy_speed!$B$2:$G$1648,2,FALSE),0)</f>
        <v>57</v>
      </c>
      <c r="H1131">
        <f>IFERROR(VLOOKUP(Table_socioeca8.sandag.org_abm2_spd[[#This Row],[hwycov_id]],[1]hwy_speed!$B$2:$G$1648,3,FALSE),0)</f>
        <v>57</v>
      </c>
      <c r="I1131">
        <f>IFERROR(VLOOKUP(Table_socioeca8.sandag.org_abm2_spd[[#This Row],[hwycov_id]],[1]hwy_speed!$B$2:$G$1648,4,FALSE),0)</f>
        <v>57</v>
      </c>
      <c r="J1131">
        <f>IFERROR(VLOOKUP(Table_socioeca8.sandag.org_abm2_spd[[#This Row],[hwycov_id]],[1]hwy_speed!$B$2:$G$1648,5,FALSE),0)</f>
        <v>55</v>
      </c>
      <c r="K1131">
        <f>IFERROR(VLOOKUP(Table_socioeca8.sandag.org_abm2_spd[[#This Row],[hwycov_id]],[1]hwy_speed!$B$2:$G$1648,6,FALSE),0)</f>
        <v>57</v>
      </c>
    </row>
    <row r="1132" spans="5:11" x14ac:dyDescent="0.25">
      <c r="E1132">
        <f t="shared" si="17"/>
        <v>376</v>
      </c>
      <c r="F1132">
        <v>27188</v>
      </c>
      <c r="G1132">
        <f>IFERROR(VLOOKUP(Table_socioeca8.sandag.org_abm2_spd[[#This Row],[hwycov_id]],[1]hwy_speed!$B$2:$G$1648,2,FALSE),0)</f>
        <v>56</v>
      </c>
      <c r="H1132">
        <f>IFERROR(VLOOKUP(Table_socioeca8.sandag.org_abm2_spd[[#This Row],[hwycov_id]],[1]hwy_speed!$B$2:$G$1648,3,FALSE),0)</f>
        <v>55</v>
      </c>
      <c r="I1132">
        <f>IFERROR(VLOOKUP(Table_socioeca8.sandag.org_abm2_spd[[#This Row],[hwycov_id]],[1]hwy_speed!$B$2:$G$1648,4,FALSE),0)</f>
        <v>56</v>
      </c>
      <c r="J1132">
        <f>IFERROR(VLOOKUP(Table_socioeca8.sandag.org_abm2_spd[[#This Row],[hwycov_id]],[1]hwy_speed!$B$2:$G$1648,5,FALSE),0)</f>
        <v>56</v>
      </c>
      <c r="K1132">
        <f>IFERROR(VLOOKUP(Table_socioeca8.sandag.org_abm2_spd[[#This Row],[hwycov_id]],[1]hwy_speed!$B$2:$G$1648,6,FALSE),0)</f>
        <v>56</v>
      </c>
    </row>
    <row r="1133" spans="5:11" x14ac:dyDescent="0.25">
      <c r="E1133">
        <f t="shared" si="17"/>
        <v>376</v>
      </c>
      <c r="F1133">
        <v>27189</v>
      </c>
      <c r="G1133">
        <f>IFERROR(VLOOKUP(Table_socioeca8.sandag.org_abm2_spd[[#This Row],[hwycov_id]],[1]hwy_speed!$B$2:$G$1648,2,FALSE),0)</f>
        <v>62</v>
      </c>
      <c r="H1133">
        <f>IFERROR(VLOOKUP(Table_socioeca8.sandag.org_abm2_spd[[#This Row],[hwycov_id]],[1]hwy_speed!$B$2:$G$1648,3,FALSE),0)</f>
        <v>61</v>
      </c>
      <c r="I1133">
        <f>IFERROR(VLOOKUP(Table_socioeca8.sandag.org_abm2_spd[[#This Row],[hwycov_id]],[1]hwy_speed!$B$2:$G$1648,4,FALSE),0)</f>
        <v>62</v>
      </c>
      <c r="J1133">
        <f>IFERROR(VLOOKUP(Table_socioeca8.sandag.org_abm2_spd[[#This Row],[hwycov_id]],[1]hwy_speed!$B$2:$G$1648,5,FALSE),0)</f>
        <v>62</v>
      </c>
      <c r="K1133">
        <f>IFERROR(VLOOKUP(Table_socioeca8.sandag.org_abm2_spd[[#This Row],[hwycov_id]],[1]hwy_speed!$B$2:$G$1648,6,FALSE),0)</f>
        <v>62</v>
      </c>
    </row>
    <row r="1134" spans="5:11" x14ac:dyDescent="0.25">
      <c r="E1134">
        <f t="shared" si="17"/>
        <v>376</v>
      </c>
      <c r="F1134">
        <v>27190</v>
      </c>
      <c r="G1134">
        <f>IFERROR(VLOOKUP(Table_socioeca8.sandag.org_abm2_spd[[#This Row],[hwycov_id]],[1]hwy_speed!$B$2:$G$1648,2,FALSE),0)</f>
        <v>62</v>
      </c>
      <c r="H1134">
        <f>IFERROR(VLOOKUP(Table_socioeca8.sandag.org_abm2_spd[[#This Row],[hwycov_id]],[1]hwy_speed!$B$2:$G$1648,3,FALSE),0)</f>
        <v>61</v>
      </c>
      <c r="I1134">
        <f>IFERROR(VLOOKUP(Table_socioeca8.sandag.org_abm2_spd[[#This Row],[hwycov_id]],[1]hwy_speed!$B$2:$G$1648,4,FALSE),0)</f>
        <v>62</v>
      </c>
      <c r="J1134">
        <f>IFERROR(VLOOKUP(Table_socioeca8.sandag.org_abm2_spd[[#This Row],[hwycov_id]],[1]hwy_speed!$B$2:$G$1648,5,FALSE),0)</f>
        <v>62</v>
      </c>
      <c r="K1134">
        <f>IFERROR(VLOOKUP(Table_socioeca8.sandag.org_abm2_spd[[#This Row],[hwycov_id]],[1]hwy_speed!$B$2:$G$1648,6,FALSE),0)</f>
        <v>62</v>
      </c>
    </row>
    <row r="1135" spans="5:11" x14ac:dyDescent="0.25">
      <c r="E1135">
        <f t="shared" si="17"/>
        <v>376</v>
      </c>
      <c r="F1135">
        <v>27191</v>
      </c>
      <c r="G1135">
        <f>IFERROR(VLOOKUP(Table_socioeca8.sandag.org_abm2_spd[[#This Row],[hwycov_id]],[1]hwy_speed!$B$2:$G$1648,2,FALSE),0)</f>
        <v>62</v>
      </c>
      <c r="H1135">
        <f>IFERROR(VLOOKUP(Table_socioeca8.sandag.org_abm2_spd[[#This Row],[hwycov_id]],[1]hwy_speed!$B$2:$G$1648,3,FALSE),0)</f>
        <v>61</v>
      </c>
      <c r="I1135">
        <f>IFERROR(VLOOKUP(Table_socioeca8.sandag.org_abm2_spd[[#This Row],[hwycov_id]],[1]hwy_speed!$B$2:$G$1648,4,FALSE),0)</f>
        <v>61</v>
      </c>
      <c r="J1135">
        <f>IFERROR(VLOOKUP(Table_socioeca8.sandag.org_abm2_spd[[#This Row],[hwycov_id]],[1]hwy_speed!$B$2:$G$1648,5,FALSE),0)</f>
        <v>61</v>
      </c>
      <c r="K1135">
        <f>IFERROR(VLOOKUP(Table_socioeca8.sandag.org_abm2_spd[[#This Row],[hwycov_id]],[1]hwy_speed!$B$2:$G$1648,6,FALSE),0)</f>
        <v>62</v>
      </c>
    </row>
    <row r="1136" spans="5:11" x14ac:dyDescent="0.25">
      <c r="E1136">
        <f t="shared" si="17"/>
        <v>376</v>
      </c>
      <c r="F1136">
        <v>27192</v>
      </c>
      <c r="G1136">
        <f>IFERROR(VLOOKUP(Table_socioeca8.sandag.org_abm2_spd[[#This Row],[hwycov_id]],[1]hwy_speed!$B$2:$G$1648,2,FALSE),0)</f>
        <v>62</v>
      </c>
      <c r="H1136">
        <f>IFERROR(VLOOKUP(Table_socioeca8.sandag.org_abm2_spd[[#This Row],[hwycov_id]],[1]hwy_speed!$B$2:$G$1648,3,FALSE),0)</f>
        <v>61</v>
      </c>
      <c r="I1136">
        <f>IFERROR(VLOOKUP(Table_socioeca8.sandag.org_abm2_spd[[#This Row],[hwycov_id]],[1]hwy_speed!$B$2:$G$1648,4,FALSE),0)</f>
        <v>61</v>
      </c>
      <c r="J1136">
        <f>IFERROR(VLOOKUP(Table_socioeca8.sandag.org_abm2_spd[[#This Row],[hwycov_id]],[1]hwy_speed!$B$2:$G$1648,5,FALSE),0)</f>
        <v>61</v>
      </c>
      <c r="K1136">
        <f>IFERROR(VLOOKUP(Table_socioeca8.sandag.org_abm2_spd[[#This Row],[hwycov_id]],[1]hwy_speed!$B$2:$G$1648,6,FALSE),0)</f>
        <v>62</v>
      </c>
    </row>
    <row r="1137" spans="5:11" x14ac:dyDescent="0.25">
      <c r="E1137">
        <f t="shared" si="17"/>
        <v>376</v>
      </c>
      <c r="F1137">
        <v>27193</v>
      </c>
      <c r="G1137">
        <f>IFERROR(VLOOKUP(Table_socioeca8.sandag.org_abm2_spd[[#This Row],[hwycov_id]],[1]hwy_speed!$B$2:$G$1648,2,FALSE),0)</f>
        <v>62</v>
      </c>
      <c r="H1137">
        <f>IFERROR(VLOOKUP(Table_socioeca8.sandag.org_abm2_spd[[#This Row],[hwycov_id]],[1]hwy_speed!$B$2:$G$1648,3,FALSE),0)</f>
        <v>61</v>
      </c>
      <c r="I1137">
        <f>IFERROR(VLOOKUP(Table_socioeca8.sandag.org_abm2_spd[[#This Row],[hwycov_id]],[1]hwy_speed!$B$2:$G$1648,4,FALSE),0)</f>
        <v>61</v>
      </c>
      <c r="J1137">
        <f>IFERROR(VLOOKUP(Table_socioeca8.sandag.org_abm2_spd[[#This Row],[hwycov_id]],[1]hwy_speed!$B$2:$G$1648,5,FALSE),0)</f>
        <v>61</v>
      </c>
      <c r="K1137">
        <f>IFERROR(VLOOKUP(Table_socioeca8.sandag.org_abm2_spd[[#This Row],[hwycov_id]],[1]hwy_speed!$B$2:$G$1648,6,FALSE),0)</f>
        <v>62</v>
      </c>
    </row>
    <row r="1138" spans="5:11" x14ac:dyDescent="0.25">
      <c r="E1138">
        <f t="shared" si="17"/>
        <v>376</v>
      </c>
      <c r="F1138">
        <v>27194</v>
      </c>
      <c r="G1138">
        <f>IFERROR(VLOOKUP(Table_socioeca8.sandag.org_abm2_spd[[#This Row],[hwycov_id]],[1]hwy_speed!$B$2:$G$1648,2,FALSE),0)</f>
        <v>62</v>
      </c>
      <c r="H1138">
        <f>IFERROR(VLOOKUP(Table_socioeca8.sandag.org_abm2_spd[[#This Row],[hwycov_id]],[1]hwy_speed!$B$2:$G$1648,3,FALSE),0)</f>
        <v>61</v>
      </c>
      <c r="I1138">
        <f>IFERROR(VLOOKUP(Table_socioeca8.sandag.org_abm2_spd[[#This Row],[hwycov_id]],[1]hwy_speed!$B$2:$G$1648,4,FALSE),0)</f>
        <v>62</v>
      </c>
      <c r="J1138">
        <f>IFERROR(VLOOKUP(Table_socioeca8.sandag.org_abm2_spd[[#This Row],[hwycov_id]],[1]hwy_speed!$B$2:$G$1648,5,FALSE),0)</f>
        <v>62</v>
      </c>
      <c r="K1138">
        <f>IFERROR(VLOOKUP(Table_socioeca8.sandag.org_abm2_spd[[#This Row],[hwycov_id]],[1]hwy_speed!$B$2:$G$1648,6,FALSE),0)</f>
        <v>62</v>
      </c>
    </row>
    <row r="1139" spans="5:11" x14ac:dyDescent="0.25">
      <c r="E1139">
        <f t="shared" si="17"/>
        <v>376</v>
      </c>
      <c r="F1139">
        <v>27195</v>
      </c>
      <c r="G1139">
        <f>IFERROR(VLOOKUP(Table_socioeca8.sandag.org_abm2_spd[[#This Row],[hwycov_id]],[1]hwy_speed!$B$2:$G$1648,2,FALSE),0)</f>
        <v>62</v>
      </c>
      <c r="H1139">
        <f>IFERROR(VLOOKUP(Table_socioeca8.sandag.org_abm2_spd[[#This Row],[hwycov_id]],[1]hwy_speed!$B$2:$G$1648,3,FALSE),0)</f>
        <v>61</v>
      </c>
      <c r="I1139">
        <f>IFERROR(VLOOKUP(Table_socioeca8.sandag.org_abm2_spd[[#This Row],[hwycov_id]],[1]hwy_speed!$B$2:$G$1648,4,FALSE),0)</f>
        <v>61</v>
      </c>
      <c r="J1139">
        <f>IFERROR(VLOOKUP(Table_socioeca8.sandag.org_abm2_spd[[#This Row],[hwycov_id]],[1]hwy_speed!$B$2:$G$1648,5,FALSE),0)</f>
        <v>61</v>
      </c>
      <c r="K1139">
        <f>IFERROR(VLOOKUP(Table_socioeca8.sandag.org_abm2_spd[[#This Row],[hwycov_id]],[1]hwy_speed!$B$2:$G$1648,6,FALSE),0)</f>
        <v>62</v>
      </c>
    </row>
    <row r="1140" spans="5:11" x14ac:dyDescent="0.25">
      <c r="E1140">
        <f t="shared" si="17"/>
        <v>376</v>
      </c>
      <c r="F1140">
        <v>27196</v>
      </c>
      <c r="G1140">
        <f>IFERROR(VLOOKUP(Table_socioeca8.sandag.org_abm2_spd[[#This Row],[hwycov_id]],[1]hwy_speed!$B$2:$G$1648,2,FALSE),0)</f>
        <v>62</v>
      </c>
      <c r="H1140">
        <f>IFERROR(VLOOKUP(Table_socioeca8.sandag.org_abm2_spd[[#This Row],[hwycov_id]],[1]hwy_speed!$B$2:$G$1648,3,FALSE),0)</f>
        <v>61</v>
      </c>
      <c r="I1140">
        <f>IFERROR(VLOOKUP(Table_socioeca8.sandag.org_abm2_spd[[#This Row],[hwycov_id]],[1]hwy_speed!$B$2:$G$1648,4,FALSE),0)</f>
        <v>62</v>
      </c>
      <c r="J1140">
        <f>IFERROR(VLOOKUP(Table_socioeca8.sandag.org_abm2_spd[[#This Row],[hwycov_id]],[1]hwy_speed!$B$2:$G$1648,5,FALSE),0)</f>
        <v>62</v>
      </c>
      <c r="K1140">
        <f>IFERROR(VLOOKUP(Table_socioeca8.sandag.org_abm2_spd[[#This Row],[hwycov_id]],[1]hwy_speed!$B$2:$G$1648,6,FALSE),0)</f>
        <v>62</v>
      </c>
    </row>
    <row r="1141" spans="5:11" x14ac:dyDescent="0.25">
      <c r="E1141">
        <f t="shared" si="17"/>
        <v>376</v>
      </c>
      <c r="F1141">
        <v>27204</v>
      </c>
      <c r="G1141">
        <f>IFERROR(VLOOKUP(Table_socioeca8.sandag.org_abm2_spd[[#This Row],[hwycov_id]],[1]hwy_speed!$B$2:$G$1648,2,FALSE),0)</f>
        <v>62</v>
      </c>
      <c r="H1141">
        <f>IFERROR(VLOOKUP(Table_socioeca8.sandag.org_abm2_spd[[#This Row],[hwycov_id]],[1]hwy_speed!$B$2:$G$1648,3,FALSE),0)</f>
        <v>62</v>
      </c>
      <c r="I1141">
        <f>IFERROR(VLOOKUP(Table_socioeca8.sandag.org_abm2_spd[[#This Row],[hwycov_id]],[1]hwy_speed!$B$2:$G$1648,4,FALSE),0)</f>
        <v>62</v>
      </c>
      <c r="J1141">
        <f>IFERROR(VLOOKUP(Table_socioeca8.sandag.org_abm2_spd[[#This Row],[hwycov_id]],[1]hwy_speed!$B$2:$G$1648,5,FALSE),0)</f>
        <v>62</v>
      </c>
      <c r="K1141">
        <f>IFERROR(VLOOKUP(Table_socioeca8.sandag.org_abm2_spd[[#This Row],[hwycov_id]],[1]hwy_speed!$B$2:$G$1648,6,FALSE),0)</f>
        <v>62</v>
      </c>
    </row>
    <row r="1142" spans="5:11" x14ac:dyDescent="0.25">
      <c r="E1142">
        <f t="shared" si="17"/>
        <v>376</v>
      </c>
      <c r="F1142">
        <v>27205</v>
      </c>
      <c r="G1142">
        <f>IFERROR(VLOOKUP(Table_socioeca8.sandag.org_abm2_spd[[#This Row],[hwycov_id]],[1]hwy_speed!$B$2:$G$1648,2,FALSE),0)</f>
        <v>62</v>
      </c>
      <c r="H1142">
        <f>IFERROR(VLOOKUP(Table_socioeca8.sandag.org_abm2_spd[[#This Row],[hwycov_id]],[1]hwy_speed!$B$2:$G$1648,3,FALSE),0)</f>
        <v>62</v>
      </c>
      <c r="I1142">
        <f>IFERROR(VLOOKUP(Table_socioeca8.sandag.org_abm2_spd[[#This Row],[hwycov_id]],[1]hwy_speed!$B$2:$G$1648,4,FALSE),0)</f>
        <v>62</v>
      </c>
      <c r="J1142">
        <f>IFERROR(VLOOKUP(Table_socioeca8.sandag.org_abm2_spd[[#This Row],[hwycov_id]],[1]hwy_speed!$B$2:$G$1648,5,FALSE),0)</f>
        <v>62</v>
      </c>
      <c r="K1142">
        <f>IFERROR(VLOOKUP(Table_socioeca8.sandag.org_abm2_spd[[#This Row],[hwycov_id]],[1]hwy_speed!$B$2:$G$1648,6,FALSE),0)</f>
        <v>62</v>
      </c>
    </row>
    <row r="1143" spans="5:11" x14ac:dyDescent="0.25">
      <c r="E1143">
        <f t="shared" si="17"/>
        <v>376</v>
      </c>
      <c r="F1143">
        <v>27206</v>
      </c>
      <c r="G1143">
        <f>IFERROR(VLOOKUP(Table_socioeca8.sandag.org_abm2_spd[[#This Row],[hwycov_id]],[1]hwy_speed!$B$2:$G$1648,2,FALSE),0)</f>
        <v>62</v>
      </c>
      <c r="H1143">
        <f>IFERROR(VLOOKUP(Table_socioeca8.sandag.org_abm2_spd[[#This Row],[hwycov_id]],[1]hwy_speed!$B$2:$G$1648,3,FALSE),0)</f>
        <v>62</v>
      </c>
      <c r="I1143">
        <f>IFERROR(VLOOKUP(Table_socioeca8.sandag.org_abm2_spd[[#This Row],[hwycov_id]],[1]hwy_speed!$B$2:$G$1648,4,FALSE),0)</f>
        <v>62</v>
      </c>
      <c r="J1143">
        <f>IFERROR(VLOOKUP(Table_socioeca8.sandag.org_abm2_spd[[#This Row],[hwycov_id]],[1]hwy_speed!$B$2:$G$1648,5,FALSE),0)</f>
        <v>62</v>
      </c>
      <c r="K1143">
        <f>IFERROR(VLOOKUP(Table_socioeca8.sandag.org_abm2_spd[[#This Row],[hwycov_id]],[1]hwy_speed!$B$2:$G$1648,6,FALSE),0)</f>
        <v>62</v>
      </c>
    </row>
    <row r="1144" spans="5:11" x14ac:dyDescent="0.25">
      <c r="E1144">
        <f t="shared" si="17"/>
        <v>376</v>
      </c>
      <c r="F1144">
        <v>27207</v>
      </c>
      <c r="G1144">
        <f>IFERROR(VLOOKUP(Table_socioeca8.sandag.org_abm2_spd[[#This Row],[hwycov_id]],[1]hwy_speed!$B$2:$G$1648,2,FALSE),0)</f>
        <v>62</v>
      </c>
      <c r="H1144">
        <f>IFERROR(VLOOKUP(Table_socioeca8.sandag.org_abm2_spd[[#This Row],[hwycov_id]],[1]hwy_speed!$B$2:$G$1648,3,FALSE),0)</f>
        <v>62</v>
      </c>
      <c r="I1144">
        <f>IFERROR(VLOOKUP(Table_socioeca8.sandag.org_abm2_spd[[#This Row],[hwycov_id]],[1]hwy_speed!$B$2:$G$1648,4,FALSE),0)</f>
        <v>62</v>
      </c>
      <c r="J1144">
        <f>IFERROR(VLOOKUP(Table_socioeca8.sandag.org_abm2_spd[[#This Row],[hwycov_id]],[1]hwy_speed!$B$2:$G$1648,5,FALSE),0)</f>
        <v>62</v>
      </c>
      <c r="K1144">
        <f>IFERROR(VLOOKUP(Table_socioeca8.sandag.org_abm2_spd[[#This Row],[hwycov_id]],[1]hwy_speed!$B$2:$G$1648,6,FALSE),0)</f>
        <v>62</v>
      </c>
    </row>
    <row r="1145" spans="5:11" x14ac:dyDescent="0.25">
      <c r="E1145">
        <f t="shared" si="17"/>
        <v>376</v>
      </c>
      <c r="F1145">
        <v>27208</v>
      </c>
      <c r="G1145">
        <f>IFERROR(VLOOKUP(Table_socioeca8.sandag.org_abm2_spd[[#This Row],[hwycov_id]],[1]hwy_speed!$B$2:$G$1648,2,FALSE),0)</f>
        <v>62</v>
      </c>
      <c r="H1145">
        <f>IFERROR(VLOOKUP(Table_socioeca8.sandag.org_abm2_spd[[#This Row],[hwycov_id]],[1]hwy_speed!$B$2:$G$1648,3,FALSE),0)</f>
        <v>62</v>
      </c>
      <c r="I1145">
        <f>IFERROR(VLOOKUP(Table_socioeca8.sandag.org_abm2_spd[[#This Row],[hwycov_id]],[1]hwy_speed!$B$2:$G$1648,4,FALSE),0)</f>
        <v>62</v>
      </c>
      <c r="J1145">
        <f>IFERROR(VLOOKUP(Table_socioeca8.sandag.org_abm2_spd[[#This Row],[hwycov_id]],[1]hwy_speed!$B$2:$G$1648,5,FALSE),0)</f>
        <v>62</v>
      </c>
      <c r="K1145">
        <f>IFERROR(VLOOKUP(Table_socioeca8.sandag.org_abm2_spd[[#This Row],[hwycov_id]],[1]hwy_speed!$B$2:$G$1648,6,FALSE),0)</f>
        <v>62</v>
      </c>
    </row>
    <row r="1146" spans="5:11" x14ac:dyDescent="0.25">
      <c r="E1146">
        <f t="shared" si="17"/>
        <v>376</v>
      </c>
      <c r="F1146">
        <v>27209</v>
      </c>
      <c r="G1146">
        <f>IFERROR(VLOOKUP(Table_socioeca8.sandag.org_abm2_spd[[#This Row],[hwycov_id]],[1]hwy_speed!$B$2:$G$1648,2,FALSE),0)</f>
        <v>62</v>
      </c>
      <c r="H1146">
        <f>IFERROR(VLOOKUP(Table_socioeca8.sandag.org_abm2_spd[[#This Row],[hwycov_id]],[1]hwy_speed!$B$2:$G$1648,3,FALSE),0)</f>
        <v>62</v>
      </c>
      <c r="I1146">
        <f>IFERROR(VLOOKUP(Table_socioeca8.sandag.org_abm2_spd[[#This Row],[hwycov_id]],[1]hwy_speed!$B$2:$G$1648,4,FALSE),0)</f>
        <v>62</v>
      </c>
      <c r="J1146">
        <f>IFERROR(VLOOKUP(Table_socioeca8.sandag.org_abm2_spd[[#This Row],[hwycov_id]],[1]hwy_speed!$B$2:$G$1648,5,FALSE),0)</f>
        <v>62</v>
      </c>
      <c r="K1146">
        <f>IFERROR(VLOOKUP(Table_socioeca8.sandag.org_abm2_spd[[#This Row],[hwycov_id]],[1]hwy_speed!$B$2:$G$1648,6,FALSE),0)</f>
        <v>62</v>
      </c>
    </row>
    <row r="1147" spans="5:11" x14ac:dyDescent="0.25">
      <c r="E1147">
        <f t="shared" si="17"/>
        <v>376</v>
      </c>
      <c r="F1147">
        <v>27210</v>
      </c>
      <c r="G1147">
        <f>IFERROR(VLOOKUP(Table_socioeca8.sandag.org_abm2_spd[[#This Row],[hwycov_id]],[1]hwy_speed!$B$2:$G$1648,2,FALSE),0)</f>
        <v>62</v>
      </c>
      <c r="H1147">
        <f>IFERROR(VLOOKUP(Table_socioeca8.sandag.org_abm2_spd[[#This Row],[hwycov_id]],[1]hwy_speed!$B$2:$G$1648,3,FALSE),0)</f>
        <v>62</v>
      </c>
      <c r="I1147">
        <f>IFERROR(VLOOKUP(Table_socioeca8.sandag.org_abm2_spd[[#This Row],[hwycov_id]],[1]hwy_speed!$B$2:$G$1648,4,FALSE),0)</f>
        <v>62</v>
      </c>
      <c r="J1147">
        <f>IFERROR(VLOOKUP(Table_socioeca8.sandag.org_abm2_spd[[#This Row],[hwycov_id]],[1]hwy_speed!$B$2:$G$1648,5,FALSE),0)</f>
        <v>62</v>
      </c>
      <c r="K1147">
        <f>IFERROR(VLOOKUP(Table_socioeca8.sandag.org_abm2_spd[[#This Row],[hwycov_id]],[1]hwy_speed!$B$2:$G$1648,6,FALSE),0)</f>
        <v>62</v>
      </c>
    </row>
    <row r="1148" spans="5:11" x14ac:dyDescent="0.25">
      <c r="E1148">
        <f t="shared" si="17"/>
        <v>376</v>
      </c>
      <c r="F1148">
        <v>27211</v>
      </c>
      <c r="G1148">
        <f>IFERROR(VLOOKUP(Table_socioeca8.sandag.org_abm2_spd[[#This Row],[hwycov_id]],[1]hwy_speed!$B$2:$G$1648,2,FALSE),0)</f>
        <v>62</v>
      </c>
      <c r="H1148">
        <f>IFERROR(VLOOKUP(Table_socioeca8.sandag.org_abm2_spd[[#This Row],[hwycov_id]],[1]hwy_speed!$B$2:$G$1648,3,FALSE),0)</f>
        <v>62</v>
      </c>
      <c r="I1148">
        <f>IFERROR(VLOOKUP(Table_socioeca8.sandag.org_abm2_spd[[#This Row],[hwycov_id]],[1]hwy_speed!$B$2:$G$1648,4,FALSE),0)</f>
        <v>62</v>
      </c>
      <c r="J1148">
        <f>IFERROR(VLOOKUP(Table_socioeca8.sandag.org_abm2_spd[[#This Row],[hwycov_id]],[1]hwy_speed!$B$2:$G$1648,5,FALSE),0)</f>
        <v>62</v>
      </c>
      <c r="K1148">
        <f>IFERROR(VLOOKUP(Table_socioeca8.sandag.org_abm2_spd[[#This Row],[hwycov_id]],[1]hwy_speed!$B$2:$G$1648,6,FALSE),0)</f>
        <v>62</v>
      </c>
    </row>
    <row r="1149" spans="5:11" x14ac:dyDescent="0.25">
      <c r="E1149">
        <f t="shared" si="17"/>
        <v>376</v>
      </c>
      <c r="F1149">
        <v>27212</v>
      </c>
      <c r="G1149">
        <f>IFERROR(VLOOKUP(Table_socioeca8.sandag.org_abm2_spd[[#This Row],[hwycov_id]],[1]hwy_speed!$B$2:$G$1648,2,FALSE),0)</f>
        <v>62</v>
      </c>
      <c r="H1149">
        <f>IFERROR(VLOOKUP(Table_socioeca8.sandag.org_abm2_spd[[#This Row],[hwycov_id]],[1]hwy_speed!$B$2:$G$1648,3,FALSE),0)</f>
        <v>62</v>
      </c>
      <c r="I1149">
        <f>IFERROR(VLOOKUP(Table_socioeca8.sandag.org_abm2_spd[[#This Row],[hwycov_id]],[1]hwy_speed!$B$2:$G$1648,4,FALSE),0)</f>
        <v>62</v>
      </c>
      <c r="J1149">
        <f>IFERROR(VLOOKUP(Table_socioeca8.sandag.org_abm2_spd[[#This Row],[hwycov_id]],[1]hwy_speed!$B$2:$G$1648,5,FALSE),0)</f>
        <v>62</v>
      </c>
      <c r="K1149">
        <f>IFERROR(VLOOKUP(Table_socioeca8.sandag.org_abm2_spd[[#This Row],[hwycov_id]],[1]hwy_speed!$B$2:$G$1648,6,FALSE),0)</f>
        <v>62</v>
      </c>
    </row>
    <row r="1150" spans="5:11" x14ac:dyDescent="0.25">
      <c r="E1150">
        <f t="shared" si="17"/>
        <v>376</v>
      </c>
      <c r="F1150">
        <v>27213</v>
      </c>
      <c r="G1150">
        <f>IFERROR(VLOOKUP(Table_socioeca8.sandag.org_abm2_spd[[#This Row],[hwycov_id]],[1]hwy_speed!$B$2:$G$1648,2,FALSE),0)</f>
        <v>62</v>
      </c>
      <c r="H1150">
        <f>IFERROR(VLOOKUP(Table_socioeca8.sandag.org_abm2_spd[[#This Row],[hwycov_id]],[1]hwy_speed!$B$2:$G$1648,3,FALSE),0)</f>
        <v>62</v>
      </c>
      <c r="I1150">
        <f>IFERROR(VLOOKUP(Table_socioeca8.sandag.org_abm2_spd[[#This Row],[hwycov_id]],[1]hwy_speed!$B$2:$G$1648,4,FALSE),0)</f>
        <v>62</v>
      </c>
      <c r="J1150">
        <f>IFERROR(VLOOKUP(Table_socioeca8.sandag.org_abm2_spd[[#This Row],[hwycov_id]],[1]hwy_speed!$B$2:$G$1648,5,FALSE),0)</f>
        <v>62</v>
      </c>
      <c r="K1150">
        <f>IFERROR(VLOOKUP(Table_socioeca8.sandag.org_abm2_spd[[#This Row],[hwycov_id]],[1]hwy_speed!$B$2:$G$1648,6,FALSE),0)</f>
        <v>62</v>
      </c>
    </row>
    <row r="1151" spans="5:11" x14ac:dyDescent="0.25">
      <c r="E1151">
        <f t="shared" si="17"/>
        <v>376</v>
      </c>
      <c r="F1151">
        <v>27214</v>
      </c>
      <c r="G1151">
        <f>IFERROR(VLOOKUP(Table_socioeca8.sandag.org_abm2_spd[[#This Row],[hwycov_id]],[1]hwy_speed!$B$2:$G$1648,2,FALSE),0)</f>
        <v>62</v>
      </c>
      <c r="H1151">
        <f>IFERROR(VLOOKUP(Table_socioeca8.sandag.org_abm2_spd[[#This Row],[hwycov_id]],[1]hwy_speed!$B$2:$G$1648,3,FALSE),0)</f>
        <v>62</v>
      </c>
      <c r="I1151">
        <f>IFERROR(VLOOKUP(Table_socioeca8.sandag.org_abm2_spd[[#This Row],[hwycov_id]],[1]hwy_speed!$B$2:$G$1648,4,FALSE),0)</f>
        <v>62</v>
      </c>
      <c r="J1151">
        <f>IFERROR(VLOOKUP(Table_socioeca8.sandag.org_abm2_spd[[#This Row],[hwycov_id]],[1]hwy_speed!$B$2:$G$1648,5,FALSE),0)</f>
        <v>62</v>
      </c>
      <c r="K1151">
        <f>IFERROR(VLOOKUP(Table_socioeca8.sandag.org_abm2_spd[[#This Row],[hwycov_id]],[1]hwy_speed!$B$2:$G$1648,6,FALSE),0)</f>
        <v>62</v>
      </c>
    </row>
    <row r="1152" spans="5:11" x14ac:dyDescent="0.25">
      <c r="E1152">
        <f t="shared" si="17"/>
        <v>376</v>
      </c>
      <c r="F1152">
        <v>27218</v>
      </c>
      <c r="G1152">
        <f>IFERROR(VLOOKUP(Table_socioeca8.sandag.org_abm2_spd[[#This Row],[hwycov_id]],[1]hwy_speed!$B$2:$G$1648,2,FALSE),0)</f>
        <v>56</v>
      </c>
      <c r="H1152">
        <f>IFERROR(VLOOKUP(Table_socioeca8.sandag.org_abm2_spd[[#This Row],[hwycov_id]],[1]hwy_speed!$B$2:$G$1648,3,FALSE),0)</f>
        <v>55</v>
      </c>
      <c r="I1152">
        <f>IFERROR(VLOOKUP(Table_socioeca8.sandag.org_abm2_spd[[#This Row],[hwycov_id]],[1]hwy_speed!$B$2:$G$1648,4,FALSE),0)</f>
        <v>56</v>
      </c>
      <c r="J1152">
        <f>IFERROR(VLOOKUP(Table_socioeca8.sandag.org_abm2_spd[[#This Row],[hwycov_id]],[1]hwy_speed!$B$2:$G$1648,5,FALSE),0)</f>
        <v>55</v>
      </c>
      <c r="K1152">
        <f>IFERROR(VLOOKUP(Table_socioeca8.sandag.org_abm2_spd[[#This Row],[hwycov_id]],[1]hwy_speed!$B$2:$G$1648,6,FALSE),0)</f>
        <v>56</v>
      </c>
    </row>
    <row r="1153" spans="5:11" x14ac:dyDescent="0.25">
      <c r="E1153">
        <f t="shared" si="17"/>
        <v>376</v>
      </c>
      <c r="F1153">
        <v>27223</v>
      </c>
      <c r="G1153">
        <f>IFERROR(VLOOKUP(Table_socioeca8.sandag.org_abm2_spd[[#This Row],[hwycov_id]],[1]hwy_speed!$B$2:$G$1648,2,FALSE),0)</f>
        <v>57</v>
      </c>
      <c r="H1153">
        <f>IFERROR(VLOOKUP(Table_socioeca8.sandag.org_abm2_spd[[#This Row],[hwycov_id]],[1]hwy_speed!$B$2:$G$1648,3,FALSE),0)</f>
        <v>52</v>
      </c>
      <c r="I1153">
        <f>IFERROR(VLOOKUP(Table_socioeca8.sandag.org_abm2_spd[[#This Row],[hwycov_id]],[1]hwy_speed!$B$2:$G$1648,4,FALSE),0)</f>
        <v>56</v>
      </c>
      <c r="J1153">
        <f>IFERROR(VLOOKUP(Table_socioeca8.sandag.org_abm2_spd[[#This Row],[hwycov_id]],[1]hwy_speed!$B$2:$G$1648,5,FALSE),0)</f>
        <v>57</v>
      </c>
      <c r="K1153">
        <f>IFERROR(VLOOKUP(Table_socioeca8.sandag.org_abm2_spd[[#This Row],[hwycov_id]],[1]hwy_speed!$B$2:$G$1648,6,FALSE),0)</f>
        <v>57</v>
      </c>
    </row>
    <row r="1154" spans="5:11" x14ac:dyDescent="0.25">
      <c r="E1154">
        <f t="shared" si="17"/>
        <v>376</v>
      </c>
      <c r="F1154">
        <v>27224</v>
      </c>
      <c r="G1154">
        <f>IFERROR(VLOOKUP(Table_socioeca8.sandag.org_abm2_spd[[#This Row],[hwycov_id]],[1]hwy_speed!$B$2:$G$1648,2,FALSE),0)</f>
        <v>56</v>
      </c>
      <c r="H1154">
        <f>IFERROR(VLOOKUP(Table_socioeca8.sandag.org_abm2_spd[[#This Row],[hwycov_id]],[1]hwy_speed!$B$2:$G$1648,3,FALSE),0)</f>
        <v>53</v>
      </c>
      <c r="I1154">
        <f>IFERROR(VLOOKUP(Table_socioeca8.sandag.org_abm2_spd[[#This Row],[hwycov_id]],[1]hwy_speed!$B$2:$G$1648,4,FALSE),0)</f>
        <v>56</v>
      </c>
      <c r="J1154">
        <f>IFERROR(VLOOKUP(Table_socioeca8.sandag.org_abm2_spd[[#This Row],[hwycov_id]],[1]hwy_speed!$B$2:$G$1648,5,FALSE),0)</f>
        <v>56</v>
      </c>
      <c r="K1154">
        <f>IFERROR(VLOOKUP(Table_socioeca8.sandag.org_abm2_spd[[#This Row],[hwycov_id]],[1]hwy_speed!$B$2:$G$1648,6,FALSE),0)</f>
        <v>56</v>
      </c>
    </row>
    <row r="1155" spans="5:11" x14ac:dyDescent="0.25">
      <c r="E1155">
        <f t="shared" si="17"/>
        <v>376</v>
      </c>
      <c r="F1155">
        <v>27229</v>
      </c>
      <c r="G1155">
        <f>IFERROR(VLOOKUP(Table_socioeca8.sandag.org_abm2_spd[[#This Row],[hwycov_id]],[1]hwy_speed!$B$2:$G$1648,2,FALSE),0)</f>
        <v>58</v>
      </c>
      <c r="H1155">
        <f>IFERROR(VLOOKUP(Table_socioeca8.sandag.org_abm2_spd[[#This Row],[hwycov_id]],[1]hwy_speed!$B$2:$G$1648,3,FALSE),0)</f>
        <v>57</v>
      </c>
      <c r="I1155">
        <f>IFERROR(VLOOKUP(Table_socioeca8.sandag.org_abm2_spd[[#This Row],[hwycov_id]],[1]hwy_speed!$B$2:$G$1648,4,FALSE),0)</f>
        <v>57</v>
      </c>
      <c r="J1155">
        <f>IFERROR(VLOOKUP(Table_socioeca8.sandag.org_abm2_spd[[#This Row],[hwycov_id]],[1]hwy_speed!$B$2:$G$1648,5,FALSE),0)</f>
        <v>50</v>
      </c>
      <c r="K1155">
        <f>IFERROR(VLOOKUP(Table_socioeca8.sandag.org_abm2_spd[[#This Row],[hwycov_id]],[1]hwy_speed!$B$2:$G$1648,6,FALSE),0)</f>
        <v>58</v>
      </c>
    </row>
    <row r="1156" spans="5:11" x14ac:dyDescent="0.25">
      <c r="E1156">
        <f t="shared" ref="E1156:E1219" si="18">E1155</f>
        <v>376</v>
      </c>
      <c r="F1156">
        <v>27230</v>
      </c>
      <c r="G1156">
        <f>IFERROR(VLOOKUP(Table_socioeca8.sandag.org_abm2_spd[[#This Row],[hwycov_id]],[1]hwy_speed!$B$2:$G$1648,2,FALSE),0)</f>
        <v>58</v>
      </c>
      <c r="H1156">
        <f>IFERROR(VLOOKUP(Table_socioeca8.sandag.org_abm2_spd[[#This Row],[hwycov_id]],[1]hwy_speed!$B$2:$G$1648,3,FALSE),0)</f>
        <v>58</v>
      </c>
      <c r="I1156">
        <f>IFERROR(VLOOKUP(Table_socioeca8.sandag.org_abm2_spd[[#This Row],[hwycov_id]],[1]hwy_speed!$B$2:$G$1648,4,FALSE),0)</f>
        <v>57</v>
      </c>
      <c r="J1156">
        <f>IFERROR(VLOOKUP(Table_socioeca8.sandag.org_abm2_spd[[#This Row],[hwycov_id]],[1]hwy_speed!$B$2:$G$1648,5,FALSE),0)</f>
        <v>55</v>
      </c>
      <c r="K1156">
        <f>IFERROR(VLOOKUP(Table_socioeca8.sandag.org_abm2_spd[[#This Row],[hwycov_id]],[1]hwy_speed!$B$2:$G$1648,6,FALSE),0)</f>
        <v>58</v>
      </c>
    </row>
    <row r="1157" spans="5:11" x14ac:dyDescent="0.25">
      <c r="E1157">
        <f t="shared" si="18"/>
        <v>376</v>
      </c>
      <c r="F1157">
        <v>27235</v>
      </c>
      <c r="G1157">
        <f>IFERROR(VLOOKUP(Table_socioeca8.sandag.org_abm2_spd[[#This Row],[hwycov_id]],[1]hwy_speed!$B$2:$G$1648,2,FALSE),0)</f>
        <v>58</v>
      </c>
      <c r="H1157">
        <f>IFERROR(VLOOKUP(Table_socioeca8.sandag.org_abm2_spd[[#This Row],[hwycov_id]],[1]hwy_speed!$B$2:$G$1648,3,FALSE),0)</f>
        <v>56</v>
      </c>
      <c r="I1157">
        <f>IFERROR(VLOOKUP(Table_socioeca8.sandag.org_abm2_spd[[#This Row],[hwycov_id]],[1]hwy_speed!$B$2:$G$1648,4,FALSE),0)</f>
        <v>57</v>
      </c>
      <c r="J1157">
        <f>IFERROR(VLOOKUP(Table_socioeca8.sandag.org_abm2_spd[[#This Row],[hwycov_id]],[1]hwy_speed!$B$2:$G$1648,5,FALSE),0)</f>
        <v>57</v>
      </c>
      <c r="K1157">
        <f>IFERROR(VLOOKUP(Table_socioeca8.sandag.org_abm2_spd[[#This Row],[hwycov_id]],[1]hwy_speed!$B$2:$G$1648,6,FALSE),0)</f>
        <v>58</v>
      </c>
    </row>
    <row r="1158" spans="5:11" x14ac:dyDescent="0.25">
      <c r="E1158">
        <f t="shared" si="18"/>
        <v>376</v>
      </c>
      <c r="F1158">
        <v>27236</v>
      </c>
      <c r="G1158">
        <f>IFERROR(VLOOKUP(Table_socioeca8.sandag.org_abm2_spd[[#This Row],[hwycov_id]],[1]hwy_speed!$B$2:$G$1648,2,FALSE),0)</f>
        <v>58</v>
      </c>
      <c r="H1158">
        <f>IFERROR(VLOOKUP(Table_socioeca8.sandag.org_abm2_spd[[#This Row],[hwycov_id]],[1]hwy_speed!$B$2:$G$1648,3,FALSE),0)</f>
        <v>56</v>
      </c>
      <c r="I1158">
        <f>IFERROR(VLOOKUP(Table_socioeca8.sandag.org_abm2_spd[[#This Row],[hwycov_id]],[1]hwy_speed!$B$2:$G$1648,4,FALSE),0)</f>
        <v>56</v>
      </c>
      <c r="J1158">
        <f>IFERROR(VLOOKUP(Table_socioeca8.sandag.org_abm2_spd[[#This Row],[hwycov_id]],[1]hwy_speed!$B$2:$G$1648,5,FALSE),0)</f>
        <v>46</v>
      </c>
      <c r="K1158">
        <f>IFERROR(VLOOKUP(Table_socioeca8.sandag.org_abm2_spd[[#This Row],[hwycov_id]],[1]hwy_speed!$B$2:$G$1648,6,FALSE),0)</f>
        <v>58</v>
      </c>
    </row>
    <row r="1159" spans="5:11" x14ac:dyDescent="0.25">
      <c r="E1159">
        <f t="shared" si="18"/>
        <v>376</v>
      </c>
      <c r="F1159">
        <v>27237</v>
      </c>
      <c r="G1159">
        <f>IFERROR(VLOOKUP(Table_socioeca8.sandag.org_abm2_spd[[#This Row],[hwycov_id]],[1]hwy_speed!$B$2:$G$1648,2,FALSE),0)</f>
        <v>58</v>
      </c>
      <c r="H1159">
        <f>IFERROR(VLOOKUP(Table_socioeca8.sandag.org_abm2_spd[[#This Row],[hwycov_id]],[1]hwy_speed!$B$2:$G$1648,3,FALSE),0)</f>
        <v>45</v>
      </c>
      <c r="I1159">
        <f>IFERROR(VLOOKUP(Table_socioeca8.sandag.org_abm2_spd[[#This Row],[hwycov_id]],[1]hwy_speed!$B$2:$G$1648,4,FALSE),0)</f>
        <v>57</v>
      </c>
      <c r="J1159">
        <f>IFERROR(VLOOKUP(Table_socioeca8.sandag.org_abm2_spd[[#This Row],[hwycov_id]],[1]hwy_speed!$B$2:$G$1648,5,FALSE),0)</f>
        <v>57</v>
      </c>
      <c r="K1159">
        <f>IFERROR(VLOOKUP(Table_socioeca8.sandag.org_abm2_spd[[#This Row],[hwycov_id]],[1]hwy_speed!$B$2:$G$1648,6,FALSE),0)</f>
        <v>58</v>
      </c>
    </row>
    <row r="1160" spans="5:11" x14ac:dyDescent="0.25">
      <c r="E1160">
        <f t="shared" si="18"/>
        <v>376</v>
      </c>
      <c r="F1160">
        <v>27238</v>
      </c>
      <c r="G1160">
        <f>IFERROR(VLOOKUP(Table_socioeca8.sandag.org_abm2_spd[[#This Row],[hwycov_id]],[1]hwy_speed!$B$2:$G$1648,2,FALSE),0)</f>
        <v>58</v>
      </c>
      <c r="H1160">
        <f>IFERROR(VLOOKUP(Table_socioeca8.sandag.org_abm2_spd[[#This Row],[hwycov_id]],[1]hwy_speed!$B$2:$G$1648,3,FALSE),0)</f>
        <v>54</v>
      </c>
      <c r="I1160">
        <f>IFERROR(VLOOKUP(Table_socioeca8.sandag.org_abm2_spd[[#This Row],[hwycov_id]],[1]hwy_speed!$B$2:$G$1648,4,FALSE),0)</f>
        <v>57</v>
      </c>
      <c r="J1160">
        <f>IFERROR(VLOOKUP(Table_socioeca8.sandag.org_abm2_spd[[#This Row],[hwycov_id]],[1]hwy_speed!$B$2:$G$1648,5,FALSE),0)</f>
        <v>58</v>
      </c>
      <c r="K1160">
        <f>IFERROR(VLOOKUP(Table_socioeca8.sandag.org_abm2_spd[[#This Row],[hwycov_id]],[1]hwy_speed!$B$2:$G$1648,6,FALSE),0)</f>
        <v>58</v>
      </c>
    </row>
    <row r="1161" spans="5:11" x14ac:dyDescent="0.25">
      <c r="E1161">
        <f t="shared" si="18"/>
        <v>376</v>
      </c>
      <c r="F1161">
        <v>27241</v>
      </c>
      <c r="G1161">
        <f>IFERROR(VLOOKUP(Table_socioeca8.sandag.org_abm2_spd[[#This Row],[hwycov_id]],[1]hwy_speed!$B$2:$G$1648,2,FALSE),0)</f>
        <v>58</v>
      </c>
      <c r="H1161">
        <f>IFERROR(VLOOKUP(Table_socioeca8.sandag.org_abm2_spd[[#This Row],[hwycov_id]],[1]hwy_speed!$B$2:$G$1648,3,FALSE),0)</f>
        <v>52</v>
      </c>
      <c r="I1161">
        <f>IFERROR(VLOOKUP(Table_socioeca8.sandag.org_abm2_spd[[#This Row],[hwycov_id]],[1]hwy_speed!$B$2:$G$1648,4,FALSE),0)</f>
        <v>57</v>
      </c>
      <c r="J1161">
        <f>IFERROR(VLOOKUP(Table_socioeca8.sandag.org_abm2_spd[[#This Row],[hwycov_id]],[1]hwy_speed!$B$2:$G$1648,5,FALSE),0)</f>
        <v>57</v>
      </c>
      <c r="K1161">
        <f>IFERROR(VLOOKUP(Table_socioeca8.sandag.org_abm2_spd[[#This Row],[hwycov_id]],[1]hwy_speed!$B$2:$G$1648,6,FALSE),0)</f>
        <v>58</v>
      </c>
    </row>
    <row r="1162" spans="5:11" x14ac:dyDescent="0.25">
      <c r="E1162">
        <f t="shared" si="18"/>
        <v>376</v>
      </c>
      <c r="F1162">
        <v>27245</v>
      </c>
      <c r="G1162">
        <f>IFERROR(VLOOKUP(Table_socioeca8.sandag.org_abm2_spd[[#This Row],[hwycov_id]],[1]hwy_speed!$B$2:$G$1648,2,FALSE),0)</f>
        <v>58</v>
      </c>
      <c r="H1162">
        <f>IFERROR(VLOOKUP(Table_socioeca8.sandag.org_abm2_spd[[#This Row],[hwycov_id]],[1]hwy_speed!$B$2:$G$1648,3,FALSE),0)</f>
        <v>56</v>
      </c>
      <c r="I1162">
        <f>IFERROR(VLOOKUP(Table_socioeca8.sandag.org_abm2_spd[[#This Row],[hwycov_id]],[1]hwy_speed!$B$2:$G$1648,4,FALSE),0)</f>
        <v>57</v>
      </c>
      <c r="J1162">
        <f>IFERROR(VLOOKUP(Table_socioeca8.sandag.org_abm2_spd[[#This Row],[hwycov_id]],[1]hwy_speed!$B$2:$G$1648,5,FALSE),0)</f>
        <v>54</v>
      </c>
      <c r="K1162">
        <f>IFERROR(VLOOKUP(Table_socioeca8.sandag.org_abm2_spd[[#This Row],[hwycov_id]],[1]hwy_speed!$B$2:$G$1648,6,FALSE),0)</f>
        <v>58</v>
      </c>
    </row>
    <row r="1163" spans="5:11" x14ac:dyDescent="0.25">
      <c r="E1163">
        <f t="shared" si="18"/>
        <v>376</v>
      </c>
      <c r="F1163">
        <v>27247</v>
      </c>
      <c r="G1163">
        <f>IFERROR(VLOOKUP(Table_socioeca8.sandag.org_abm2_spd[[#This Row],[hwycov_id]],[1]hwy_speed!$B$2:$G$1648,2,FALSE),0)</f>
        <v>58</v>
      </c>
      <c r="H1163">
        <f>IFERROR(VLOOKUP(Table_socioeca8.sandag.org_abm2_spd[[#This Row],[hwycov_id]],[1]hwy_speed!$B$2:$G$1648,3,FALSE),0)</f>
        <v>49</v>
      </c>
      <c r="I1163">
        <f>IFERROR(VLOOKUP(Table_socioeca8.sandag.org_abm2_spd[[#This Row],[hwycov_id]],[1]hwy_speed!$B$2:$G$1648,4,FALSE),0)</f>
        <v>54</v>
      </c>
      <c r="J1163">
        <f>IFERROR(VLOOKUP(Table_socioeca8.sandag.org_abm2_spd[[#This Row],[hwycov_id]],[1]hwy_speed!$B$2:$G$1648,5,FALSE),0)</f>
        <v>56</v>
      </c>
      <c r="K1163">
        <f>IFERROR(VLOOKUP(Table_socioeca8.sandag.org_abm2_spd[[#This Row],[hwycov_id]],[1]hwy_speed!$B$2:$G$1648,6,FALSE),0)</f>
        <v>58</v>
      </c>
    </row>
    <row r="1164" spans="5:11" x14ac:dyDescent="0.25">
      <c r="E1164">
        <f t="shared" si="18"/>
        <v>376</v>
      </c>
      <c r="F1164">
        <v>27248</v>
      </c>
      <c r="G1164">
        <f>IFERROR(VLOOKUP(Table_socioeca8.sandag.org_abm2_spd[[#This Row],[hwycov_id]],[1]hwy_speed!$B$2:$G$1648,2,FALSE),0)</f>
        <v>58</v>
      </c>
      <c r="H1164">
        <f>IFERROR(VLOOKUP(Table_socioeca8.sandag.org_abm2_spd[[#This Row],[hwycov_id]],[1]hwy_speed!$B$2:$G$1648,3,FALSE),0)</f>
        <v>55</v>
      </c>
      <c r="I1164">
        <f>IFERROR(VLOOKUP(Table_socioeca8.sandag.org_abm2_spd[[#This Row],[hwycov_id]],[1]hwy_speed!$B$2:$G$1648,4,FALSE),0)</f>
        <v>57</v>
      </c>
      <c r="J1164">
        <f>IFERROR(VLOOKUP(Table_socioeca8.sandag.org_abm2_spd[[#This Row],[hwycov_id]],[1]hwy_speed!$B$2:$G$1648,5,FALSE),0)</f>
        <v>56</v>
      </c>
      <c r="K1164">
        <f>IFERROR(VLOOKUP(Table_socioeca8.sandag.org_abm2_spd[[#This Row],[hwycov_id]],[1]hwy_speed!$B$2:$G$1648,6,FALSE),0)</f>
        <v>58</v>
      </c>
    </row>
    <row r="1165" spans="5:11" x14ac:dyDescent="0.25">
      <c r="E1165">
        <f t="shared" si="18"/>
        <v>376</v>
      </c>
      <c r="F1165">
        <v>27262</v>
      </c>
      <c r="G1165">
        <f>IFERROR(VLOOKUP(Table_socioeca8.sandag.org_abm2_spd[[#This Row],[hwycov_id]],[1]hwy_speed!$B$2:$G$1648,2,FALSE),0)</f>
        <v>57</v>
      </c>
      <c r="H1165">
        <f>IFERROR(VLOOKUP(Table_socioeca8.sandag.org_abm2_spd[[#This Row],[hwycov_id]],[1]hwy_speed!$B$2:$G$1648,3,FALSE),0)</f>
        <v>42</v>
      </c>
      <c r="I1165">
        <f>IFERROR(VLOOKUP(Table_socioeca8.sandag.org_abm2_spd[[#This Row],[hwycov_id]],[1]hwy_speed!$B$2:$G$1648,4,FALSE),0)</f>
        <v>56</v>
      </c>
      <c r="J1165">
        <f>IFERROR(VLOOKUP(Table_socioeca8.sandag.org_abm2_spd[[#This Row],[hwycov_id]],[1]hwy_speed!$B$2:$G$1648,5,FALSE),0)</f>
        <v>56</v>
      </c>
      <c r="K1165">
        <f>IFERROR(VLOOKUP(Table_socioeca8.sandag.org_abm2_spd[[#This Row],[hwycov_id]],[1]hwy_speed!$B$2:$G$1648,6,FALSE),0)</f>
        <v>58</v>
      </c>
    </row>
    <row r="1166" spans="5:11" x14ac:dyDescent="0.25">
      <c r="E1166">
        <f t="shared" si="18"/>
        <v>376</v>
      </c>
      <c r="F1166">
        <v>27335</v>
      </c>
      <c r="G1166">
        <f>IFERROR(VLOOKUP(Table_socioeca8.sandag.org_abm2_spd[[#This Row],[hwycov_id]],[1]hwy_speed!$B$2:$G$1648,2,FALSE),0)</f>
        <v>58</v>
      </c>
      <c r="H1166">
        <f>IFERROR(VLOOKUP(Table_socioeca8.sandag.org_abm2_spd[[#This Row],[hwycov_id]],[1]hwy_speed!$B$2:$G$1648,3,FALSE),0)</f>
        <v>58</v>
      </c>
      <c r="I1166">
        <f>IFERROR(VLOOKUP(Table_socioeca8.sandag.org_abm2_spd[[#This Row],[hwycov_id]],[1]hwy_speed!$B$2:$G$1648,4,FALSE),0)</f>
        <v>58</v>
      </c>
      <c r="J1166">
        <f>IFERROR(VLOOKUP(Table_socioeca8.sandag.org_abm2_spd[[#This Row],[hwycov_id]],[1]hwy_speed!$B$2:$G$1648,5,FALSE),0)</f>
        <v>58</v>
      </c>
      <c r="K1166">
        <f>IFERROR(VLOOKUP(Table_socioeca8.sandag.org_abm2_spd[[#This Row],[hwycov_id]],[1]hwy_speed!$B$2:$G$1648,6,FALSE),0)</f>
        <v>58</v>
      </c>
    </row>
    <row r="1167" spans="5:11" x14ac:dyDescent="0.25">
      <c r="E1167">
        <f t="shared" si="18"/>
        <v>376</v>
      </c>
      <c r="F1167">
        <v>27351</v>
      </c>
      <c r="G1167">
        <f>IFERROR(VLOOKUP(Table_socioeca8.sandag.org_abm2_spd[[#This Row],[hwycov_id]],[1]hwy_speed!$B$2:$G$1648,2,FALSE),0)</f>
        <v>62</v>
      </c>
      <c r="H1167">
        <f>IFERROR(VLOOKUP(Table_socioeca8.sandag.org_abm2_spd[[#This Row],[hwycov_id]],[1]hwy_speed!$B$2:$G$1648,3,FALSE),0)</f>
        <v>58</v>
      </c>
      <c r="I1167">
        <f>IFERROR(VLOOKUP(Table_socioeca8.sandag.org_abm2_spd[[#This Row],[hwycov_id]],[1]hwy_speed!$B$2:$G$1648,4,FALSE),0)</f>
        <v>61</v>
      </c>
      <c r="J1167">
        <f>IFERROR(VLOOKUP(Table_socioeca8.sandag.org_abm2_spd[[#This Row],[hwycov_id]],[1]hwy_speed!$B$2:$G$1648,5,FALSE),0)</f>
        <v>62</v>
      </c>
      <c r="K1167">
        <f>IFERROR(VLOOKUP(Table_socioeca8.sandag.org_abm2_spd[[#This Row],[hwycov_id]],[1]hwy_speed!$B$2:$G$1648,6,FALSE),0)</f>
        <v>62</v>
      </c>
    </row>
    <row r="1168" spans="5:11" x14ac:dyDescent="0.25">
      <c r="E1168">
        <f t="shared" si="18"/>
        <v>376</v>
      </c>
      <c r="F1168">
        <v>27352</v>
      </c>
      <c r="G1168">
        <f>IFERROR(VLOOKUP(Table_socioeca8.sandag.org_abm2_spd[[#This Row],[hwycov_id]],[1]hwy_speed!$B$2:$G$1648,2,FALSE),0)</f>
        <v>62</v>
      </c>
      <c r="H1168">
        <f>IFERROR(VLOOKUP(Table_socioeca8.sandag.org_abm2_spd[[#This Row],[hwycov_id]],[1]hwy_speed!$B$2:$G$1648,3,FALSE),0)</f>
        <v>61</v>
      </c>
      <c r="I1168">
        <f>IFERROR(VLOOKUP(Table_socioeca8.sandag.org_abm2_spd[[#This Row],[hwycov_id]],[1]hwy_speed!$B$2:$G$1648,4,FALSE),0)</f>
        <v>61</v>
      </c>
      <c r="J1168">
        <f>IFERROR(VLOOKUP(Table_socioeca8.sandag.org_abm2_spd[[#This Row],[hwycov_id]],[1]hwy_speed!$B$2:$G$1648,5,FALSE),0)</f>
        <v>59</v>
      </c>
      <c r="K1168">
        <f>IFERROR(VLOOKUP(Table_socioeca8.sandag.org_abm2_spd[[#This Row],[hwycov_id]],[1]hwy_speed!$B$2:$G$1648,6,FALSE),0)</f>
        <v>62</v>
      </c>
    </row>
    <row r="1169" spans="5:11" x14ac:dyDescent="0.25">
      <c r="E1169">
        <f t="shared" si="18"/>
        <v>376</v>
      </c>
      <c r="F1169">
        <v>27412</v>
      </c>
      <c r="G1169">
        <f>IFERROR(VLOOKUP(Table_socioeca8.sandag.org_abm2_spd[[#This Row],[hwycov_id]],[1]hwy_speed!$B$2:$G$1648,2,FALSE),0)</f>
        <v>57</v>
      </c>
      <c r="H1169">
        <f>IFERROR(VLOOKUP(Table_socioeca8.sandag.org_abm2_spd[[#This Row],[hwycov_id]],[1]hwy_speed!$B$2:$G$1648,3,FALSE),0)</f>
        <v>57</v>
      </c>
      <c r="I1169">
        <f>IFERROR(VLOOKUP(Table_socioeca8.sandag.org_abm2_spd[[#This Row],[hwycov_id]],[1]hwy_speed!$B$2:$G$1648,4,FALSE),0)</f>
        <v>57</v>
      </c>
      <c r="J1169">
        <f>IFERROR(VLOOKUP(Table_socioeca8.sandag.org_abm2_spd[[#This Row],[hwycov_id]],[1]hwy_speed!$B$2:$G$1648,5,FALSE),0)</f>
        <v>52</v>
      </c>
      <c r="K1169">
        <f>IFERROR(VLOOKUP(Table_socioeca8.sandag.org_abm2_spd[[#This Row],[hwycov_id]],[1]hwy_speed!$B$2:$G$1648,6,FALSE),0)</f>
        <v>57</v>
      </c>
    </row>
    <row r="1170" spans="5:11" x14ac:dyDescent="0.25">
      <c r="E1170">
        <f t="shared" si="18"/>
        <v>376</v>
      </c>
      <c r="F1170">
        <v>27504</v>
      </c>
      <c r="G1170">
        <f>IFERROR(VLOOKUP(Table_socioeca8.sandag.org_abm2_spd[[#This Row],[hwycov_id]],[1]hwy_speed!$B$2:$G$1648,2,FALSE),0)</f>
        <v>58</v>
      </c>
      <c r="H1170">
        <f>IFERROR(VLOOKUP(Table_socioeca8.sandag.org_abm2_spd[[#This Row],[hwycov_id]],[1]hwy_speed!$B$2:$G$1648,3,FALSE),0)</f>
        <v>29</v>
      </c>
      <c r="I1170">
        <f>IFERROR(VLOOKUP(Table_socioeca8.sandag.org_abm2_spd[[#This Row],[hwycov_id]],[1]hwy_speed!$B$2:$G$1648,4,FALSE),0)</f>
        <v>56</v>
      </c>
      <c r="J1170">
        <f>IFERROR(VLOOKUP(Table_socioeca8.sandag.org_abm2_spd[[#This Row],[hwycov_id]],[1]hwy_speed!$B$2:$G$1648,5,FALSE),0)</f>
        <v>57</v>
      </c>
      <c r="K1170">
        <f>IFERROR(VLOOKUP(Table_socioeca8.sandag.org_abm2_spd[[#This Row],[hwycov_id]],[1]hwy_speed!$B$2:$G$1648,6,FALSE),0)</f>
        <v>58</v>
      </c>
    </row>
    <row r="1171" spans="5:11" x14ac:dyDescent="0.25">
      <c r="E1171">
        <f t="shared" si="18"/>
        <v>376</v>
      </c>
      <c r="F1171">
        <v>27505</v>
      </c>
      <c r="G1171">
        <f>IFERROR(VLOOKUP(Table_socioeca8.sandag.org_abm2_spd[[#This Row],[hwycov_id]],[1]hwy_speed!$B$2:$G$1648,2,FALSE),0)</f>
        <v>57</v>
      </c>
      <c r="H1171">
        <f>IFERROR(VLOOKUP(Table_socioeca8.sandag.org_abm2_spd[[#This Row],[hwycov_id]],[1]hwy_speed!$B$2:$G$1648,3,FALSE),0)</f>
        <v>57</v>
      </c>
      <c r="I1171">
        <f>IFERROR(VLOOKUP(Table_socioeca8.sandag.org_abm2_spd[[#This Row],[hwycov_id]],[1]hwy_speed!$B$2:$G$1648,4,FALSE),0)</f>
        <v>57</v>
      </c>
      <c r="J1171">
        <f>IFERROR(VLOOKUP(Table_socioeca8.sandag.org_abm2_spd[[#This Row],[hwycov_id]],[1]hwy_speed!$B$2:$G$1648,5,FALSE),0)</f>
        <v>52</v>
      </c>
      <c r="K1171">
        <f>IFERROR(VLOOKUP(Table_socioeca8.sandag.org_abm2_spd[[#This Row],[hwycov_id]],[1]hwy_speed!$B$2:$G$1648,6,FALSE),0)</f>
        <v>57</v>
      </c>
    </row>
    <row r="1172" spans="5:11" x14ac:dyDescent="0.25">
      <c r="E1172">
        <f t="shared" si="18"/>
        <v>376</v>
      </c>
      <c r="F1172">
        <v>27507</v>
      </c>
      <c r="G1172">
        <f>IFERROR(VLOOKUP(Table_socioeca8.sandag.org_abm2_spd[[#This Row],[hwycov_id]],[1]hwy_speed!$B$2:$G$1648,2,FALSE),0)</f>
        <v>58</v>
      </c>
      <c r="H1172">
        <f>IFERROR(VLOOKUP(Table_socioeca8.sandag.org_abm2_spd[[#This Row],[hwycov_id]],[1]hwy_speed!$B$2:$G$1648,3,FALSE),0)</f>
        <v>57</v>
      </c>
      <c r="I1172">
        <f>IFERROR(VLOOKUP(Table_socioeca8.sandag.org_abm2_spd[[#This Row],[hwycov_id]],[1]hwy_speed!$B$2:$G$1648,4,FALSE),0)</f>
        <v>57</v>
      </c>
      <c r="J1172">
        <f>IFERROR(VLOOKUP(Table_socioeca8.sandag.org_abm2_spd[[#This Row],[hwycov_id]],[1]hwy_speed!$B$2:$G$1648,5,FALSE),0)</f>
        <v>46</v>
      </c>
      <c r="K1172">
        <f>IFERROR(VLOOKUP(Table_socioeca8.sandag.org_abm2_spd[[#This Row],[hwycov_id]],[1]hwy_speed!$B$2:$G$1648,6,FALSE),0)</f>
        <v>58</v>
      </c>
    </row>
    <row r="1173" spans="5:11" x14ac:dyDescent="0.25">
      <c r="E1173">
        <f t="shared" si="18"/>
        <v>376</v>
      </c>
      <c r="F1173">
        <v>27511</v>
      </c>
      <c r="G1173">
        <f>IFERROR(VLOOKUP(Table_socioeca8.sandag.org_abm2_spd[[#This Row],[hwycov_id]],[1]hwy_speed!$B$2:$G$1648,2,FALSE),0)</f>
        <v>58</v>
      </c>
      <c r="H1173">
        <f>IFERROR(VLOOKUP(Table_socioeca8.sandag.org_abm2_spd[[#This Row],[hwycov_id]],[1]hwy_speed!$B$2:$G$1648,3,FALSE),0)</f>
        <v>58</v>
      </c>
      <c r="I1173">
        <f>IFERROR(VLOOKUP(Table_socioeca8.sandag.org_abm2_spd[[#This Row],[hwycov_id]],[1]hwy_speed!$B$2:$G$1648,4,FALSE),0)</f>
        <v>58</v>
      </c>
      <c r="J1173">
        <f>IFERROR(VLOOKUP(Table_socioeca8.sandag.org_abm2_spd[[#This Row],[hwycov_id]],[1]hwy_speed!$B$2:$G$1648,5,FALSE),0)</f>
        <v>58</v>
      </c>
      <c r="K1173">
        <f>IFERROR(VLOOKUP(Table_socioeca8.sandag.org_abm2_spd[[#This Row],[hwycov_id]],[1]hwy_speed!$B$2:$G$1648,6,FALSE),0)</f>
        <v>58</v>
      </c>
    </row>
    <row r="1174" spans="5:11" x14ac:dyDescent="0.25">
      <c r="E1174">
        <f t="shared" si="18"/>
        <v>376</v>
      </c>
      <c r="F1174">
        <v>27512</v>
      </c>
      <c r="G1174">
        <f>IFERROR(VLOOKUP(Table_socioeca8.sandag.org_abm2_spd[[#This Row],[hwycov_id]],[1]hwy_speed!$B$2:$G$1648,2,FALSE),0)</f>
        <v>58</v>
      </c>
      <c r="H1174">
        <f>IFERROR(VLOOKUP(Table_socioeca8.sandag.org_abm2_spd[[#This Row],[hwycov_id]],[1]hwy_speed!$B$2:$G$1648,3,FALSE),0)</f>
        <v>57</v>
      </c>
      <c r="I1174">
        <f>IFERROR(VLOOKUP(Table_socioeca8.sandag.org_abm2_spd[[#This Row],[hwycov_id]],[1]hwy_speed!$B$2:$G$1648,4,FALSE),0)</f>
        <v>58</v>
      </c>
      <c r="J1174">
        <f>IFERROR(VLOOKUP(Table_socioeca8.sandag.org_abm2_spd[[#This Row],[hwycov_id]],[1]hwy_speed!$B$2:$G$1648,5,FALSE),0)</f>
        <v>58</v>
      </c>
      <c r="K1174">
        <f>IFERROR(VLOOKUP(Table_socioeca8.sandag.org_abm2_spd[[#This Row],[hwycov_id]],[1]hwy_speed!$B$2:$G$1648,6,FALSE),0)</f>
        <v>58</v>
      </c>
    </row>
    <row r="1175" spans="5:11" x14ac:dyDescent="0.25">
      <c r="E1175">
        <f t="shared" si="18"/>
        <v>376</v>
      </c>
      <c r="F1175">
        <v>27517</v>
      </c>
      <c r="G1175">
        <f>IFERROR(VLOOKUP(Table_socioeca8.sandag.org_abm2_spd[[#This Row],[hwycov_id]],[1]hwy_speed!$B$2:$G$1648,2,FALSE),0)</f>
        <v>62</v>
      </c>
      <c r="H1175">
        <f>IFERROR(VLOOKUP(Table_socioeca8.sandag.org_abm2_spd[[#This Row],[hwycov_id]],[1]hwy_speed!$B$2:$G$1648,3,FALSE),0)</f>
        <v>61</v>
      </c>
      <c r="I1175">
        <f>IFERROR(VLOOKUP(Table_socioeca8.sandag.org_abm2_spd[[#This Row],[hwycov_id]],[1]hwy_speed!$B$2:$G$1648,4,FALSE),0)</f>
        <v>62</v>
      </c>
      <c r="J1175">
        <f>IFERROR(VLOOKUP(Table_socioeca8.sandag.org_abm2_spd[[#This Row],[hwycov_id]],[1]hwy_speed!$B$2:$G$1648,5,FALSE),0)</f>
        <v>61</v>
      </c>
      <c r="K1175">
        <f>IFERROR(VLOOKUP(Table_socioeca8.sandag.org_abm2_spd[[#This Row],[hwycov_id]],[1]hwy_speed!$B$2:$G$1648,6,FALSE),0)</f>
        <v>62</v>
      </c>
    </row>
    <row r="1176" spans="5:11" x14ac:dyDescent="0.25">
      <c r="E1176">
        <f t="shared" si="18"/>
        <v>376</v>
      </c>
      <c r="F1176">
        <v>27518</v>
      </c>
      <c r="G1176">
        <f>IFERROR(VLOOKUP(Table_socioeca8.sandag.org_abm2_spd[[#This Row],[hwycov_id]],[1]hwy_speed!$B$2:$G$1648,2,FALSE),0)</f>
        <v>62</v>
      </c>
      <c r="H1176">
        <f>IFERROR(VLOOKUP(Table_socioeca8.sandag.org_abm2_spd[[#This Row],[hwycov_id]],[1]hwy_speed!$B$2:$G$1648,3,FALSE),0)</f>
        <v>61</v>
      </c>
      <c r="I1176">
        <f>IFERROR(VLOOKUP(Table_socioeca8.sandag.org_abm2_spd[[#This Row],[hwycov_id]],[1]hwy_speed!$B$2:$G$1648,4,FALSE),0)</f>
        <v>61</v>
      </c>
      <c r="J1176">
        <f>IFERROR(VLOOKUP(Table_socioeca8.sandag.org_abm2_spd[[#This Row],[hwycov_id]],[1]hwy_speed!$B$2:$G$1648,5,FALSE),0)</f>
        <v>61</v>
      </c>
      <c r="K1176">
        <f>IFERROR(VLOOKUP(Table_socioeca8.sandag.org_abm2_spd[[#This Row],[hwycov_id]],[1]hwy_speed!$B$2:$G$1648,6,FALSE),0)</f>
        <v>62</v>
      </c>
    </row>
    <row r="1177" spans="5:11" x14ac:dyDescent="0.25">
      <c r="E1177">
        <f t="shared" si="18"/>
        <v>376</v>
      </c>
      <c r="F1177">
        <v>27519</v>
      </c>
      <c r="G1177">
        <f>IFERROR(VLOOKUP(Table_socioeca8.sandag.org_abm2_spd[[#This Row],[hwycov_id]],[1]hwy_speed!$B$2:$G$1648,2,FALSE),0)</f>
        <v>62</v>
      </c>
      <c r="H1177">
        <f>IFERROR(VLOOKUP(Table_socioeca8.sandag.org_abm2_spd[[#This Row],[hwycov_id]],[1]hwy_speed!$B$2:$G$1648,3,FALSE),0)</f>
        <v>61</v>
      </c>
      <c r="I1177">
        <f>IFERROR(VLOOKUP(Table_socioeca8.sandag.org_abm2_spd[[#This Row],[hwycov_id]],[1]hwy_speed!$B$2:$G$1648,4,FALSE),0)</f>
        <v>61</v>
      </c>
      <c r="J1177">
        <f>IFERROR(VLOOKUP(Table_socioeca8.sandag.org_abm2_spd[[#This Row],[hwycov_id]],[1]hwy_speed!$B$2:$G$1648,5,FALSE),0)</f>
        <v>61</v>
      </c>
      <c r="K1177">
        <f>IFERROR(VLOOKUP(Table_socioeca8.sandag.org_abm2_spd[[#This Row],[hwycov_id]],[1]hwy_speed!$B$2:$G$1648,6,FALSE),0)</f>
        <v>62</v>
      </c>
    </row>
    <row r="1178" spans="5:11" x14ac:dyDescent="0.25">
      <c r="E1178">
        <f t="shared" si="18"/>
        <v>376</v>
      </c>
      <c r="F1178">
        <v>27520</v>
      </c>
      <c r="G1178">
        <f>IFERROR(VLOOKUP(Table_socioeca8.sandag.org_abm2_spd[[#This Row],[hwycov_id]],[1]hwy_speed!$B$2:$G$1648,2,FALSE),0)</f>
        <v>62</v>
      </c>
      <c r="H1178">
        <f>IFERROR(VLOOKUP(Table_socioeca8.sandag.org_abm2_spd[[#This Row],[hwycov_id]],[1]hwy_speed!$B$2:$G$1648,3,FALSE),0)</f>
        <v>61</v>
      </c>
      <c r="I1178">
        <f>IFERROR(VLOOKUP(Table_socioeca8.sandag.org_abm2_spd[[#This Row],[hwycov_id]],[1]hwy_speed!$B$2:$G$1648,4,FALSE),0)</f>
        <v>61</v>
      </c>
      <c r="J1178">
        <f>IFERROR(VLOOKUP(Table_socioeca8.sandag.org_abm2_spd[[#This Row],[hwycov_id]],[1]hwy_speed!$B$2:$G$1648,5,FALSE),0)</f>
        <v>61</v>
      </c>
      <c r="K1178">
        <f>IFERROR(VLOOKUP(Table_socioeca8.sandag.org_abm2_spd[[#This Row],[hwycov_id]],[1]hwy_speed!$B$2:$G$1648,6,FALSE),0)</f>
        <v>62</v>
      </c>
    </row>
    <row r="1179" spans="5:11" x14ac:dyDescent="0.25">
      <c r="E1179">
        <f t="shared" si="18"/>
        <v>376</v>
      </c>
      <c r="F1179">
        <v>27521</v>
      </c>
      <c r="G1179">
        <f>IFERROR(VLOOKUP(Table_socioeca8.sandag.org_abm2_spd[[#This Row],[hwycov_id]],[1]hwy_speed!$B$2:$G$1648,2,FALSE),0)</f>
        <v>62</v>
      </c>
      <c r="H1179">
        <f>IFERROR(VLOOKUP(Table_socioeca8.sandag.org_abm2_spd[[#This Row],[hwycov_id]],[1]hwy_speed!$B$2:$G$1648,3,FALSE),0)</f>
        <v>61</v>
      </c>
      <c r="I1179">
        <f>IFERROR(VLOOKUP(Table_socioeca8.sandag.org_abm2_spd[[#This Row],[hwycov_id]],[1]hwy_speed!$B$2:$G$1648,4,FALSE),0)</f>
        <v>61</v>
      </c>
      <c r="J1179">
        <f>IFERROR(VLOOKUP(Table_socioeca8.sandag.org_abm2_spd[[#This Row],[hwycov_id]],[1]hwy_speed!$B$2:$G$1648,5,FALSE),0)</f>
        <v>61</v>
      </c>
      <c r="K1179">
        <f>IFERROR(VLOOKUP(Table_socioeca8.sandag.org_abm2_spd[[#This Row],[hwycov_id]],[1]hwy_speed!$B$2:$G$1648,6,FALSE),0)</f>
        <v>62</v>
      </c>
    </row>
    <row r="1180" spans="5:11" x14ac:dyDescent="0.25">
      <c r="E1180">
        <f t="shared" si="18"/>
        <v>376</v>
      </c>
      <c r="F1180">
        <v>27522</v>
      </c>
      <c r="G1180">
        <f>IFERROR(VLOOKUP(Table_socioeca8.sandag.org_abm2_spd[[#This Row],[hwycov_id]],[1]hwy_speed!$B$2:$G$1648,2,FALSE),0)</f>
        <v>62</v>
      </c>
      <c r="H1180">
        <f>IFERROR(VLOOKUP(Table_socioeca8.sandag.org_abm2_spd[[#This Row],[hwycov_id]],[1]hwy_speed!$B$2:$G$1648,3,FALSE),0)</f>
        <v>61</v>
      </c>
      <c r="I1180">
        <f>IFERROR(VLOOKUP(Table_socioeca8.sandag.org_abm2_spd[[#This Row],[hwycov_id]],[1]hwy_speed!$B$2:$G$1648,4,FALSE),0)</f>
        <v>61</v>
      </c>
      <c r="J1180">
        <f>IFERROR(VLOOKUP(Table_socioeca8.sandag.org_abm2_spd[[#This Row],[hwycov_id]],[1]hwy_speed!$B$2:$G$1648,5,FALSE),0)</f>
        <v>61</v>
      </c>
      <c r="K1180">
        <f>IFERROR(VLOOKUP(Table_socioeca8.sandag.org_abm2_spd[[#This Row],[hwycov_id]],[1]hwy_speed!$B$2:$G$1648,6,FALSE),0)</f>
        <v>62</v>
      </c>
    </row>
    <row r="1181" spans="5:11" x14ac:dyDescent="0.25">
      <c r="E1181">
        <f t="shared" si="18"/>
        <v>376</v>
      </c>
      <c r="F1181">
        <v>27534</v>
      </c>
      <c r="G1181">
        <f>IFERROR(VLOOKUP(Table_socioeca8.sandag.org_abm2_spd[[#This Row],[hwycov_id]],[1]hwy_speed!$B$2:$G$1648,2,FALSE),0)</f>
        <v>62</v>
      </c>
      <c r="H1181">
        <f>IFERROR(VLOOKUP(Table_socioeca8.sandag.org_abm2_spd[[#This Row],[hwycov_id]],[1]hwy_speed!$B$2:$G$1648,3,FALSE),0)</f>
        <v>62</v>
      </c>
      <c r="I1181">
        <f>IFERROR(VLOOKUP(Table_socioeca8.sandag.org_abm2_spd[[#This Row],[hwycov_id]],[1]hwy_speed!$B$2:$G$1648,4,FALSE),0)</f>
        <v>62</v>
      </c>
      <c r="J1181">
        <f>IFERROR(VLOOKUP(Table_socioeca8.sandag.org_abm2_spd[[#This Row],[hwycov_id]],[1]hwy_speed!$B$2:$G$1648,5,FALSE),0)</f>
        <v>62</v>
      </c>
      <c r="K1181">
        <f>IFERROR(VLOOKUP(Table_socioeca8.sandag.org_abm2_spd[[#This Row],[hwycov_id]],[1]hwy_speed!$B$2:$G$1648,6,FALSE),0)</f>
        <v>62</v>
      </c>
    </row>
    <row r="1182" spans="5:11" x14ac:dyDescent="0.25">
      <c r="E1182">
        <f t="shared" si="18"/>
        <v>376</v>
      </c>
      <c r="F1182">
        <v>27535</v>
      </c>
      <c r="G1182">
        <f>IFERROR(VLOOKUP(Table_socioeca8.sandag.org_abm2_spd[[#This Row],[hwycov_id]],[1]hwy_speed!$B$2:$G$1648,2,FALSE),0)</f>
        <v>62</v>
      </c>
      <c r="H1182">
        <f>IFERROR(VLOOKUP(Table_socioeca8.sandag.org_abm2_spd[[#This Row],[hwycov_id]],[1]hwy_speed!$B$2:$G$1648,3,FALSE),0)</f>
        <v>62</v>
      </c>
      <c r="I1182">
        <f>IFERROR(VLOOKUP(Table_socioeca8.sandag.org_abm2_spd[[#This Row],[hwycov_id]],[1]hwy_speed!$B$2:$G$1648,4,FALSE),0)</f>
        <v>62</v>
      </c>
      <c r="J1182">
        <f>IFERROR(VLOOKUP(Table_socioeca8.sandag.org_abm2_spd[[#This Row],[hwycov_id]],[1]hwy_speed!$B$2:$G$1648,5,FALSE),0)</f>
        <v>62</v>
      </c>
      <c r="K1182">
        <f>IFERROR(VLOOKUP(Table_socioeca8.sandag.org_abm2_spd[[#This Row],[hwycov_id]],[1]hwy_speed!$B$2:$G$1648,6,FALSE),0)</f>
        <v>62</v>
      </c>
    </row>
    <row r="1183" spans="5:11" x14ac:dyDescent="0.25">
      <c r="E1183">
        <f t="shared" si="18"/>
        <v>376</v>
      </c>
      <c r="F1183">
        <v>27536</v>
      </c>
      <c r="G1183">
        <f>IFERROR(VLOOKUP(Table_socioeca8.sandag.org_abm2_spd[[#This Row],[hwycov_id]],[1]hwy_speed!$B$2:$G$1648,2,FALSE),0)</f>
        <v>62</v>
      </c>
      <c r="H1183">
        <f>IFERROR(VLOOKUP(Table_socioeca8.sandag.org_abm2_spd[[#This Row],[hwycov_id]],[1]hwy_speed!$B$2:$G$1648,3,FALSE),0)</f>
        <v>62</v>
      </c>
      <c r="I1183">
        <f>IFERROR(VLOOKUP(Table_socioeca8.sandag.org_abm2_spd[[#This Row],[hwycov_id]],[1]hwy_speed!$B$2:$G$1648,4,FALSE),0)</f>
        <v>62</v>
      </c>
      <c r="J1183">
        <f>IFERROR(VLOOKUP(Table_socioeca8.sandag.org_abm2_spd[[#This Row],[hwycov_id]],[1]hwy_speed!$B$2:$G$1648,5,FALSE),0)</f>
        <v>62</v>
      </c>
      <c r="K1183">
        <f>IFERROR(VLOOKUP(Table_socioeca8.sandag.org_abm2_spd[[#This Row],[hwycov_id]],[1]hwy_speed!$B$2:$G$1648,6,FALSE),0)</f>
        <v>62</v>
      </c>
    </row>
    <row r="1184" spans="5:11" x14ac:dyDescent="0.25">
      <c r="E1184">
        <f t="shared" si="18"/>
        <v>376</v>
      </c>
      <c r="F1184">
        <v>27537</v>
      </c>
      <c r="G1184">
        <f>IFERROR(VLOOKUP(Table_socioeca8.sandag.org_abm2_spd[[#This Row],[hwycov_id]],[1]hwy_speed!$B$2:$G$1648,2,FALSE),0)</f>
        <v>62</v>
      </c>
      <c r="H1184">
        <f>IFERROR(VLOOKUP(Table_socioeca8.sandag.org_abm2_spd[[#This Row],[hwycov_id]],[1]hwy_speed!$B$2:$G$1648,3,FALSE),0)</f>
        <v>62</v>
      </c>
      <c r="I1184">
        <f>IFERROR(VLOOKUP(Table_socioeca8.sandag.org_abm2_spd[[#This Row],[hwycov_id]],[1]hwy_speed!$B$2:$G$1648,4,FALSE),0)</f>
        <v>62</v>
      </c>
      <c r="J1184">
        <f>IFERROR(VLOOKUP(Table_socioeca8.sandag.org_abm2_spd[[#This Row],[hwycov_id]],[1]hwy_speed!$B$2:$G$1648,5,FALSE),0)</f>
        <v>62</v>
      </c>
      <c r="K1184">
        <f>IFERROR(VLOOKUP(Table_socioeca8.sandag.org_abm2_spd[[#This Row],[hwycov_id]],[1]hwy_speed!$B$2:$G$1648,6,FALSE),0)</f>
        <v>62</v>
      </c>
    </row>
    <row r="1185" spans="5:11" x14ac:dyDescent="0.25">
      <c r="E1185">
        <f t="shared" si="18"/>
        <v>376</v>
      </c>
      <c r="F1185">
        <v>27538</v>
      </c>
      <c r="G1185">
        <f>IFERROR(VLOOKUP(Table_socioeca8.sandag.org_abm2_spd[[#This Row],[hwycov_id]],[1]hwy_speed!$B$2:$G$1648,2,FALSE),0)</f>
        <v>62</v>
      </c>
      <c r="H1185">
        <f>IFERROR(VLOOKUP(Table_socioeca8.sandag.org_abm2_spd[[#This Row],[hwycov_id]],[1]hwy_speed!$B$2:$G$1648,3,FALSE),0)</f>
        <v>62</v>
      </c>
      <c r="I1185">
        <f>IFERROR(VLOOKUP(Table_socioeca8.sandag.org_abm2_spd[[#This Row],[hwycov_id]],[1]hwy_speed!$B$2:$G$1648,4,FALSE),0)</f>
        <v>62</v>
      </c>
      <c r="J1185">
        <f>IFERROR(VLOOKUP(Table_socioeca8.sandag.org_abm2_spd[[#This Row],[hwycov_id]],[1]hwy_speed!$B$2:$G$1648,5,FALSE),0)</f>
        <v>62</v>
      </c>
      <c r="K1185">
        <f>IFERROR(VLOOKUP(Table_socioeca8.sandag.org_abm2_spd[[#This Row],[hwycov_id]],[1]hwy_speed!$B$2:$G$1648,6,FALSE),0)</f>
        <v>62</v>
      </c>
    </row>
    <row r="1186" spans="5:11" x14ac:dyDescent="0.25">
      <c r="E1186">
        <f t="shared" si="18"/>
        <v>376</v>
      </c>
      <c r="F1186">
        <v>27539</v>
      </c>
      <c r="G1186">
        <f>IFERROR(VLOOKUP(Table_socioeca8.sandag.org_abm2_spd[[#This Row],[hwycov_id]],[1]hwy_speed!$B$2:$G$1648,2,FALSE),0)</f>
        <v>62</v>
      </c>
      <c r="H1186">
        <f>IFERROR(VLOOKUP(Table_socioeca8.sandag.org_abm2_spd[[#This Row],[hwycov_id]],[1]hwy_speed!$B$2:$G$1648,3,FALSE),0)</f>
        <v>62</v>
      </c>
      <c r="I1186">
        <f>IFERROR(VLOOKUP(Table_socioeca8.sandag.org_abm2_spd[[#This Row],[hwycov_id]],[1]hwy_speed!$B$2:$G$1648,4,FALSE),0)</f>
        <v>62</v>
      </c>
      <c r="J1186">
        <f>IFERROR(VLOOKUP(Table_socioeca8.sandag.org_abm2_spd[[#This Row],[hwycov_id]],[1]hwy_speed!$B$2:$G$1648,5,FALSE),0)</f>
        <v>62</v>
      </c>
      <c r="K1186">
        <f>IFERROR(VLOOKUP(Table_socioeca8.sandag.org_abm2_spd[[#This Row],[hwycov_id]],[1]hwy_speed!$B$2:$G$1648,6,FALSE),0)</f>
        <v>62</v>
      </c>
    </row>
    <row r="1187" spans="5:11" x14ac:dyDescent="0.25">
      <c r="E1187">
        <f t="shared" si="18"/>
        <v>376</v>
      </c>
      <c r="F1187">
        <v>27540</v>
      </c>
      <c r="G1187">
        <f>IFERROR(VLOOKUP(Table_socioeca8.sandag.org_abm2_spd[[#This Row],[hwycov_id]],[1]hwy_speed!$B$2:$G$1648,2,FALSE),0)</f>
        <v>62</v>
      </c>
      <c r="H1187">
        <f>IFERROR(VLOOKUP(Table_socioeca8.sandag.org_abm2_spd[[#This Row],[hwycov_id]],[1]hwy_speed!$B$2:$G$1648,3,FALSE),0)</f>
        <v>62</v>
      </c>
      <c r="I1187">
        <f>IFERROR(VLOOKUP(Table_socioeca8.sandag.org_abm2_spd[[#This Row],[hwycov_id]],[1]hwy_speed!$B$2:$G$1648,4,FALSE),0)</f>
        <v>62</v>
      </c>
      <c r="J1187">
        <f>IFERROR(VLOOKUP(Table_socioeca8.sandag.org_abm2_spd[[#This Row],[hwycov_id]],[1]hwy_speed!$B$2:$G$1648,5,FALSE),0)</f>
        <v>62</v>
      </c>
      <c r="K1187">
        <f>IFERROR(VLOOKUP(Table_socioeca8.sandag.org_abm2_spd[[#This Row],[hwycov_id]],[1]hwy_speed!$B$2:$G$1648,6,FALSE),0)</f>
        <v>62</v>
      </c>
    </row>
    <row r="1188" spans="5:11" x14ac:dyDescent="0.25">
      <c r="E1188">
        <f t="shared" si="18"/>
        <v>376</v>
      </c>
      <c r="F1188">
        <v>27541</v>
      </c>
      <c r="G1188">
        <f>IFERROR(VLOOKUP(Table_socioeca8.sandag.org_abm2_spd[[#This Row],[hwycov_id]],[1]hwy_speed!$B$2:$G$1648,2,FALSE),0)</f>
        <v>62</v>
      </c>
      <c r="H1188">
        <f>IFERROR(VLOOKUP(Table_socioeca8.sandag.org_abm2_spd[[#This Row],[hwycov_id]],[1]hwy_speed!$B$2:$G$1648,3,FALSE),0)</f>
        <v>62</v>
      </c>
      <c r="I1188">
        <f>IFERROR(VLOOKUP(Table_socioeca8.sandag.org_abm2_spd[[#This Row],[hwycov_id]],[1]hwy_speed!$B$2:$G$1648,4,FALSE),0)</f>
        <v>62</v>
      </c>
      <c r="J1188">
        <f>IFERROR(VLOOKUP(Table_socioeca8.sandag.org_abm2_spd[[#This Row],[hwycov_id]],[1]hwy_speed!$B$2:$G$1648,5,FALSE),0)</f>
        <v>62</v>
      </c>
      <c r="K1188">
        <f>IFERROR(VLOOKUP(Table_socioeca8.sandag.org_abm2_spd[[#This Row],[hwycov_id]],[1]hwy_speed!$B$2:$G$1648,6,FALSE),0)</f>
        <v>62</v>
      </c>
    </row>
    <row r="1189" spans="5:11" x14ac:dyDescent="0.25">
      <c r="E1189">
        <f t="shared" si="18"/>
        <v>376</v>
      </c>
      <c r="F1189">
        <v>27542</v>
      </c>
      <c r="G1189">
        <f>IFERROR(VLOOKUP(Table_socioeca8.sandag.org_abm2_spd[[#This Row],[hwycov_id]],[1]hwy_speed!$B$2:$G$1648,2,FALSE),0)</f>
        <v>62</v>
      </c>
      <c r="H1189">
        <f>IFERROR(VLOOKUP(Table_socioeca8.sandag.org_abm2_spd[[#This Row],[hwycov_id]],[1]hwy_speed!$B$2:$G$1648,3,FALSE),0)</f>
        <v>62</v>
      </c>
      <c r="I1189">
        <f>IFERROR(VLOOKUP(Table_socioeca8.sandag.org_abm2_spd[[#This Row],[hwycov_id]],[1]hwy_speed!$B$2:$G$1648,4,FALSE),0)</f>
        <v>62</v>
      </c>
      <c r="J1189">
        <f>IFERROR(VLOOKUP(Table_socioeca8.sandag.org_abm2_spd[[#This Row],[hwycov_id]],[1]hwy_speed!$B$2:$G$1648,5,FALSE),0)</f>
        <v>62</v>
      </c>
      <c r="K1189">
        <f>IFERROR(VLOOKUP(Table_socioeca8.sandag.org_abm2_spd[[#This Row],[hwycov_id]],[1]hwy_speed!$B$2:$G$1648,6,FALSE),0)</f>
        <v>62</v>
      </c>
    </row>
    <row r="1190" spans="5:11" x14ac:dyDescent="0.25">
      <c r="E1190">
        <f t="shared" si="18"/>
        <v>376</v>
      </c>
      <c r="F1190">
        <v>27543</v>
      </c>
      <c r="G1190">
        <f>IFERROR(VLOOKUP(Table_socioeca8.sandag.org_abm2_spd[[#This Row],[hwycov_id]],[1]hwy_speed!$B$2:$G$1648,2,FALSE),0)</f>
        <v>58</v>
      </c>
      <c r="H1190">
        <f>IFERROR(VLOOKUP(Table_socioeca8.sandag.org_abm2_spd[[#This Row],[hwycov_id]],[1]hwy_speed!$B$2:$G$1648,3,FALSE),0)</f>
        <v>56</v>
      </c>
      <c r="I1190">
        <f>IFERROR(VLOOKUP(Table_socioeca8.sandag.org_abm2_spd[[#This Row],[hwycov_id]],[1]hwy_speed!$B$2:$G$1648,4,FALSE),0)</f>
        <v>56</v>
      </c>
      <c r="J1190">
        <f>IFERROR(VLOOKUP(Table_socioeca8.sandag.org_abm2_spd[[#This Row],[hwycov_id]],[1]hwy_speed!$B$2:$G$1648,5,FALSE),0)</f>
        <v>57</v>
      </c>
      <c r="K1190">
        <f>IFERROR(VLOOKUP(Table_socioeca8.sandag.org_abm2_spd[[#This Row],[hwycov_id]],[1]hwy_speed!$B$2:$G$1648,6,FALSE),0)</f>
        <v>58</v>
      </c>
    </row>
    <row r="1191" spans="5:11" x14ac:dyDescent="0.25">
      <c r="E1191">
        <f t="shared" si="18"/>
        <v>376</v>
      </c>
      <c r="F1191">
        <v>27544</v>
      </c>
      <c r="G1191">
        <f>IFERROR(VLOOKUP(Table_socioeca8.sandag.org_abm2_spd[[#This Row],[hwycov_id]],[1]hwy_speed!$B$2:$G$1648,2,FALSE),0)</f>
        <v>57</v>
      </c>
      <c r="H1191">
        <f>IFERROR(VLOOKUP(Table_socioeca8.sandag.org_abm2_spd[[#This Row],[hwycov_id]],[1]hwy_speed!$B$2:$G$1648,3,FALSE),0)</f>
        <v>56</v>
      </c>
      <c r="I1191">
        <f>IFERROR(VLOOKUP(Table_socioeca8.sandag.org_abm2_spd[[#This Row],[hwycov_id]],[1]hwy_speed!$B$2:$G$1648,4,FALSE),0)</f>
        <v>57</v>
      </c>
      <c r="J1191">
        <f>IFERROR(VLOOKUP(Table_socioeca8.sandag.org_abm2_spd[[#This Row],[hwycov_id]],[1]hwy_speed!$B$2:$G$1648,5,FALSE),0)</f>
        <v>55</v>
      </c>
      <c r="K1191">
        <f>IFERROR(VLOOKUP(Table_socioeca8.sandag.org_abm2_spd[[#This Row],[hwycov_id]],[1]hwy_speed!$B$2:$G$1648,6,FALSE),0)</f>
        <v>57</v>
      </c>
    </row>
    <row r="1192" spans="5:11" x14ac:dyDescent="0.25">
      <c r="E1192">
        <f t="shared" si="18"/>
        <v>376</v>
      </c>
      <c r="F1192">
        <v>27545</v>
      </c>
      <c r="G1192">
        <f>IFERROR(VLOOKUP(Table_socioeca8.sandag.org_abm2_spd[[#This Row],[hwycov_id]],[1]hwy_speed!$B$2:$G$1648,2,FALSE),0)</f>
        <v>58</v>
      </c>
      <c r="H1192">
        <f>IFERROR(VLOOKUP(Table_socioeca8.sandag.org_abm2_spd[[#This Row],[hwycov_id]],[1]hwy_speed!$B$2:$G$1648,3,FALSE),0)</f>
        <v>50</v>
      </c>
      <c r="I1192">
        <f>IFERROR(VLOOKUP(Table_socioeca8.sandag.org_abm2_spd[[#This Row],[hwycov_id]],[1]hwy_speed!$B$2:$G$1648,4,FALSE),0)</f>
        <v>51</v>
      </c>
      <c r="J1192">
        <f>IFERROR(VLOOKUP(Table_socioeca8.sandag.org_abm2_spd[[#This Row],[hwycov_id]],[1]hwy_speed!$B$2:$G$1648,5,FALSE),0)</f>
        <v>54</v>
      </c>
      <c r="K1192">
        <f>IFERROR(VLOOKUP(Table_socioeca8.sandag.org_abm2_spd[[#This Row],[hwycov_id]],[1]hwy_speed!$B$2:$G$1648,6,FALSE),0)</f>
        <v>58</v>
      </c>
    </row>
    <row r="1193" spans="5:11" x14ac:dyDescent="0.25">
      <c r="E1193">
        <f t="shared" si="18"/>
        <v>376</v>
      </c>
      <c r="F1193">
        <v>27551</v>
      </c>
      <c r="G1193">
        <f>IFERROR(VLOOKUP(Table_socioeca8.sandag.org_abm2_spd[[#This Row],[hwycov_id]],[1]hwy_speed!$B$2:$G$1648,2,FALSE),0)</f>
        <v>60</v>
      </c>
      <c r="H1193">
        <f>IFERROR(VLOOKUP(Table_socioeca8.sandag.org_abm2_spd[[#This Row],[hwycov_id]],[1]hwy_speed!$B$2:$G$1648,3,FALSE),0)</f>
        <v>50</v>
      </c>
      <c r="I1193">
        <f>IFERROR(VLOOKUP(Table_socioeca8.sandag.org_abm2_spd[[#This Row],[hwycov_id]],[1]hwy_speed!$B$2:$G$1648,4,FALSE),0)</f>
        <v>53</v>
      </c>
      <c r="J1193">
        <f>IFERROR(VLOOKUP(Table_socioeca8.sandag.org_abm2_spd[[#This Row],[hwycov_id]],[1]hwy_speed!$B$2:$G$1648,5,FALSE),0)</f>
        <v>49</v>
      </c>
      <c r="K1193">
        <f>IFERROR(VLOOKUP(Table_socioeca8.sandag.org_abm2_spd[[#This Row],[hwycov_id]],[1]hwy_speed!$B$2:$G$1648,6,FALSE),0)</f>
        <v>60</v>
      </c>
    </row>
    <row r="1194" spans="5:11" x14ac:dyDescent="0.25">
      <c r="E1194">
        <f t="shared" si="18"/>
        <v>376</v>
      </c>
      <c r="F1194">
        <v>27552</v>
      </c>
      <c r="G1194">
        <f>IFERROR(VLOOKUP(Table_socioeca8.sandag.org_abm2_spd[[#This Row],[hwycov_id]],[1]hwy_speed!$B$2:$G$1648,2,FALSE),0)</f>
        <v>60</v>
      </c>
      <c r="H1194">
        <f>IFERROR(VLOOKUP(Table_socioeca8.sandag.org_abm2_spd[[#This Row],[hwycov_id]],[1]hwy_speed!$B$2:$G$1648,3,FALSE),0)</f>
        <v>51</v>
      </c>
      <c r="I1194">
        <f>IFERROR(VLOOKUP(Table_socioeca8.sandag.org_abm2_spd[[#This Row],[hwycov_id]],[1]hwy_speed!$B$2:$G$1648,4,FALSE),0)</f>
        <v>56</v>
      </c>
      <c r="J1194">
        <f>IFERROR(VLOOKUP(Table_socioeca8.sandag.org_abm2_spd[[#This Row],[hwycov_id]],[1]hwy_speed!$B$2:$G$1648,5,FALSE),0)</f>
        <v>57</v>
      </c>
      <c r="K1194">
        <f>IFERROR(VLOOKUP(Table_socioeca8.sandag.org_abm2_spd[[#This Row],[hwycov_id]],[1]hwy_speed!$B$2:$G$1648,6,FALSE),0)</f>
        <v>60</v>
      </c>
    </row>
    <row r="1195" spans="5:11" x14ac:dyDescent="0.25">
      <c r="E1195">
        <f t="shared" si="18"/>
        <v>376</v>
      </c>
      <c r="F1195">
        <v>27554</v>
      </c>
      <c r="G1195">
        <f>IFERROR(VLOOKUP(Table_socioeca8.sandag.org_abm2_spd[[#This Row],[hwycov_id]],[1]hwy_speed!$B$2:$G$1648,2,FALSE),0)</f>
        <v>62</v>
      </c>
      <c r="H1195">
        <f>IFERROR(VLOOKUP(Table_socioeca8.sandag.org_abm2_spd[[#This Row],[hwycov_id]],[1]hwy_speed!$B$2:$G$1648,3,FALSE),0)</f>
        <v>46</v>
      </c>
      <c r="I1195">
        <f>IFERROR(VLOOKUP(Table_socioeca8.sandag.org_abm2_spd[[#This Row],[hwycov_id]],[1]hwy_speed!$B$2:$G$1648,4,FALSE),0)</f>
        <v>56</v>
      </c>
      <c r="J1195">
        <f>IFERROR(VLOOKUP(Table_socioeca8.sandag.org_abm2_spd[[#This Row],[hwycov_id]],[1]hwy_speed!$B$2:$G$1648,5,FALSE),0)</f>
        <v>55</v>
      </c>
      <c r="K1195">
        <f>IFERROR(VLOOKUP(Table_socioeca8.sandag.org_abm2_spd[[#This Row],[hwycov_id]],[1]hwy_speed!$B$2:$G$1648,6,FALSE),0)</f>
        <v>62</v>
      </c>
    </row>
    <row r="1196" spans="5:11" x14ac:dyDescent="0.25">
      <c r="E1196">
        <f t="shared" si="18"/>
        <v>376</v>
      </c>
      <c r="F1196">
        <v>27555</v>
      </c>
      <c r="G1196">
        <f>IFERROR(VLOOKUP(Table_socioeca8.sandag.org_abm2_spd[[#This Row],[hwycov_id]],[1]hwy_speed!$B$2:$G$1648,2,FALSE),0)</f>
        <v>62</v>
      </c>
      <c r="H1196">
        <f>IFERROR(VLOOKUP(Table_socioeca8.sandag.org_abm2_spd[[#This Row],[hwycov_id]],[1]hwy_speed!$B$2:$G$1648,3,FALSE),0)</f>
        <v>49</v>
      </c>
      <c r="I1196">
        <f>IFERROR(VLOOKUP(Table_socioeca8.sandag.org_abm2_spd[[#This Row],[hwycov_id]],[1]hwy_speed!$B$2:$G$1648,4,FALSE),0)</f>
        <v>51</v>
      </c>
      <c r="J1196">
        <f>IFERROR(VLOOKUP(Table_socioeca8.sandag.org_abm2_spd[[#This Row],[hwycov_id]],[1]hwy_speed!$B$2:$G$1648,5,FALSE),0)</f>
        <v>44</v>
      </c>
      <c r="K1196">
        <f>IFERROR(VLOOKUP(Table_socioeca8.sandag.org_abm2_spd[[#This Row],[hwycov_id]],[1]hwy_speed!$B$2:$G$1648,6,FALSE),0)</f>
        <v>62</v>
      </c>
    </row>
    <row r="1197" spans="5:11" x14ac:dyDescent="0.25">
      <c r="E1197">
        <f t="shared" si="18"/>
        <v>376</v>
      </c>
      <c r="F1197">
        <v>27577</v>
      </c>
      <c r="G1197">
        <f>IFERROR(VLOOKUP(Table_socioeca8.sandag.org_abm2_spd[[#This Row],[hwycov_id]],[1]hwy_speed!$B$2:$G$1648,2,FALSE),0)</f>
        <v>58</v>
      </c>
      <c r="H1197">
        <f>IFERROR(VLOOKUP(Table_socioeca8.sandag.org_abm2_spd[[#This Row],[hwycov_id]],[1]hwy_speed!$B$2:$G$1648,3,FALSE),0)</f>
        <v>56</v>
      </c>
      <c r="I1197">
        <f>IFERROR(VLOOKUP(Table_socioeca8.sandag.org_abm2_spd[[#This Row],[hwycov_id]],[1]hwy_speed!$B$2:$G$1648,4,FALSE),0)</f>
        <v>57</v>
      </c>
      <c r="J1197">
        <f>IFERROR(VLOOKUP(Table_socioeca8.sandag.org_abm2_spd[[#This Row],[hwycov_id]],[1]hwy_speed!$B$2:$G$1648,5,FALSE),0)</f>
        <v>54</v>
      </c>
      <c r="K1197">
        <f>IFERROR(VLOOKUP(Table_socioeca8.sandag.org_abm2_spd[[#This Row],[hwycov_id]],[1]hwy_speed!$B$2:$G$1648,6,FALSE),0)</f>
        <v>58</v>
      </c>
    </row>
    <row r="1198" spans="5:11" x14ac:dyDescent="0.25">
      <c r="E1198">
        <f t="shared" si="18"/>
        <v>376</v>
      </c>
      <c r="F1198">
        <v>27578</v>
      </c>
      <c r="G1198">
        <f>IFERROR(VLOOKUP(Table_socioeca8.sandag.org_abm2_spd[[#This Row],[hwycov_id]],[1]hwy_speed!$B$2:$G$1648,2,FALSE),0)</f>
        <v>57</v>
      </c>
      <c r="H1198">
        <f>IFERROR(VLOOKUP(Table_socioeca8.sandag.org_abm2_spd[[#This Row],[hwycov_id]],[1]hwy_speed!$B$2:$G$1648,3,FALSE),0)</f>
        <v>40</v>
      </c>
      <c r="I1198">
        <f>IFERROR(VLOOKUP(Table_socioeca8.sandag.org_abm2_spd[[#This Row],[hwycov_id]],[1]hwy_speed!$B$2:$G$1648,4,FALSE),0)</f>
        <v>53</v>
      </c>
      <c r="J1198">
        <f>IFERROR(VLOOKUP(Table_socioeca8.sandag.org_abm2_spd[[#This Row],[hwycov_id]],[1]hwy_speed!$B$2:$G$1648,5,FALSE),0)</f>
        <v>52</v>
      </c>
      <c r="K1198">
        <f>IFERROR(VLOOKUP(Table_socioeca8.sandag.org_abm2_spd[[#This Row],[hwycov_id]],[1]hwy_speed!$B$2:$G$1648,6,FALSE),0)</f>
        <v>57</v>
      </c>
    </row>
    <row r="1199" spans="5:11" x14ac:dyDescent="0.25">
      <c r="E1199">
        <f t="shared" si="18"/>
        <v>376</v>
      </c>
      <c r="F1199">
        <v>27589</v>
      </c>
      <c r="G1199">
        <f>IFERROR(VLOOKUP(Table_socioeca8.sandag.org_abm2_spd[[#This Row],[hwycov_id]],[1]hwy_speed!$B$2:$G$1648,2,FALSE),0)</f>
        <v>53</v>
      </c>
      <c r="H1199">
        <f>IFERROR(VLOOKUP(Table_socioeca8.sandag.org_abm2_spd[[#This Row],[hwycov_id]],[1]hwy_speed!$B$2:$G$1648,3,FALSE),0)</f>
        <v>50</v>
      </c>
      <c r="I1199">
        <f>IFERROR(VLOOKUP(Table_socioeca8.sandag.org_abm2_spd[[#This Row],[hwycov_id]],[1]hwy_speed!$B$2:$G$1648,4,FALSE),0)</f>
        <v>53</v>
      </c>
      <c r="J1199">
        <f>IFERROR(VLOOKUP(Table_socioeca8.sandag.org_abm2_spd[[#This Row],[hwycov_id]],[1]hwy_speed!$B$2:$G$1648,5,FALSE),0)</f>
        <v>53</v>
      </c>
      <c r="K1199">
        <f>IFERROR(VLOOKUP(Table_socioeca8.sandag.org_abm2_spd[[#This Row],[hwycov_id]],[1]hwy_speed!$B$2:$G$1648,6,FALSE),0)</f>
        <v>53</v>
      </c>
    </row>
    <row r="1200" spans="5:11" x14ac:dyDescent="0.25">
      <c r="E1200">
        <f t="shared" si="18"/>
        <v>376</v>
      </c>
      <c r="F1200">
        <v>27594</v>
      </c>
      <c r="G1200">
        <f>IFERROR(VLOOKUP(Table_socioeca8.sandag.org_abm2_spd[[#This Row],[hwycov_id]],[1]hwy_speed!$B$2:$G$1648,2,FALSE),0)</f>
        <v>58</v>
      </c>
      <c r="H1200">
        <f>IFERROR(VLOOKUP(Table_socioeca8.sandag.org_abm2_spd[[#This Row],[hwycov_id]],[1]hwy_speed!$B$2:$G$1648,3,FALSE),0)</f>
        <v>53</v>
      </c>
      <c r="I1200">
        <f>IFERROR(VLOOKUP(Table_socioeca8.sandag.org_abm2_spd[[#This Row],[hwycov_id]],[1]hwy_speed!$B$2:$G$1648,4,FALSE),0)</f>
        <v>57</v>
      </c>
      <c r="J1200">
        <f>IFERROR(VLOOKUP(Table_socioeca8.sandag.org_abm2_spd[[#This Row],[hwycov_id]],[1]hwy_speed!$B$2:$G$1648,5,FALSE),0)</f>
        <v>57</v>
      </c>
      <c r="K1200">
        <f>IFERROR(VLOOKUP(Table_socioeca8.sandag.org_abm2_spd[[#This Row],[hwycov_id]],[1]hwy_speed!$B$2:$G$1648,6,FALSE),0)</f>
        <v>58</v>
      </c>
    </row>
    <row r="1201" spans="5:11" x14ac:dyDescent="0.25">
      <c r="E1201">
        <f t="shared" si="18"/>
        <v>376</v>
      </c>
      <c r="F1201">
        <v>27597</v>
      </c>
      <c r="G1201">
        <f>IFERROR(VLOOKUP(Table_socioeca8.sandag.org_abm2_spd[[#This Row],[hwycov_id]],[1]hwy_speed!$B$2:$G$1648,2,FALSE),0)</f>
        <v>62</v>
      </c>
      <c r="H1201">
        <f>IFERROR(VLOOKUP(Table_socioeca8.sandag.org_abm2_spd[[#This Row],[hwycov_id]],[1]hwy_speed!$B$2:$G$1648,3,FALSE),0)</f>
        <v>61</v>
      </c>
      <c r="I1201">
        <f>IFERROR(VLOOKUP(Table_socioeca8.sandag.org_abm2_spd[[#This Row],[hwycov_id]],[1]hwy_speed!$B$2:$G$1648,4,FALSE),0)</f>
        <v>61</v>
      </c>
      <c r="J1201">
        <f>IFERROR(VLOOKUP(Table_socioeca8.sandag.org_abm2_spd[[#This Row],[hwycov_id]],[1]hwy_speed!$B$2:$G$1648,5,FALSE),0)</f>
        <v>61</v>
      </c>
      <c r="K1201">
        <f>IFERROR(VLOOKUP(Table_socioeca8.sandag.org_abm2_spd[[#This Row],[hwycov_id]],[1]hwy_speed!$B$2:$G$1648,6,FALSE),0)</f>
        <v>62</v>
      </c>
    </row>
    <row r="1202" spans="5:11" x14ac:dyDescent="0.25">
      <c r="E1202">
        <f t="shared" si="18"/>
        <v>376</v>
      </c>
      <c r="F1202">
        <v>27598</v>
      </c>
      <c r="G1202">
        <f>IFERROR(VLOOKUP(Table_socioeca8.sandag.org_abm2_spd[[#This Row],[hwycov_id]],[1]hwy_speed!$B$2:$G$1648,2,FALSE),0)</f>
        <v>62</v>
      </c>
      <c r="H1202">
        <f>IFERROR(VLOOKUP(Table_socioeca8.sandag.org_abm2_spd[[#This Row],[hwycov_id]],[1]hwy_speed!$B$2:$G$1648,3,FALSE),0)</f>
        <v>61</v>
      </c>
      <c r="I1202">
        <f>IFERROR(VLOOKUP(Table_socioeca8.sandag.org_abm2_spd[[#This Row],[hwycov_id]],[1]hwy_speed!$B$2:$G$1648,4,FALSE),0)</f>
        <v>61</v>
      </c>
      <c r="J1202">
        <f>IFERROR(VLOOKUP(Table_socioeca8.sandag.org_abm2_spd[[#This Row],[hwycov_id]],[1]hwy_speed!$B$2:$G$1648,5,FALSE),0)</f>
        <v>61</v>
      </c>
      <c r="K1202">
        <f>IFERROR(VLOOKUP(Table_socioeca8.sandag.org_abm2_spd[[#This Row],[hwycov_id]],[1]hwy_speed!$B$2:$G$1648,6,FALSE),0)</f>
        <v>62</v>
      </c>
    </row>
    <row r="1203" spans="5:11" x14ac:dyDescent="0.25">
      <c r="E1203">
        <f t="shared" si="18"/>
        <v>376</v>
      </c>
      <c r="F1203">
        <v>27599</v>
      </c>
      <c r="G1203">
        <f>IFERROR(VLOOKUP(Table_socioeca8.sandag.org_abm2_spd[[#This Row],[hwycov_id]],[1]hwy_speed!$B$2:$G$1648,2,FALSE),0)</f>
        <v>58</v>
      </c>
      <c r="H1203">
        <f>IFERROR(VLOOKUP(Table_socioeca8.sandag.org_abm2_spd[[#This Row],[hwycov_id]],[1]hwy_speed!$B$2:$G$1648,3,FALSE),0)</f>
        <v>57</v>
      </c>
      <c r="I1203">
        <f>IFERROR(VLOOKUP(Table_socioeca8.sandag.org_abm2_spd[[#This Row],[hwycov_id]],[1]hwy_speed!$B$2:$G$1648,4,FALSE),0)</f>
        <v>58</v>
      </c>
      <c r="J1203">
        <f>IFERROR(VLOOKUP(Table_socioeca8.sandag.org_abm2_spd[[#This Row],[hwycov_id]],[1]hwy_speed!$B$2:$G$1648,5,FALSE),0)</f>
        <v>58</v>
      </c>
      <c r="K1203">
        <f>IFERROR(VLOOKUP(Table_socioeca8.sandag.org_abm2_spd[[#This Row],[hwycov_id]],[1]hwy_speed!$B$2:$G$1648,6,FALSE),0)</f>
        <v>58</v>
      </c>
    </row>
    <row r="1204" spans="5:11" x14ac:dyDescent="0.25">
      <c r="E1204">
        <f t="shared" si="18"/>
        <v>376</v>
      </c>
      <c r="F1204">
        <v>27600</v>
      </c>
      <c r="G1204">
        <f>IFERROR(VLOOKUP(Table_socioeca8.sandag.org_abm2_spd[[#This Row],[hwycov_id]],[1]hwy_speed!$B$2:$G$1648,2,FALSE),0)</f>
        <v>62</v>
      </c>
      <c r="H1204">
        <f>IFERROR(VLOOKUP(Table_socioeca8.sandag.org_abm2_spd[[#This Row],[hwycov_id]],[1]hwy_speed!$B$2:$G$1648,3,FALSE),0)</f>
        <v>57</v>
      </c>
      <c r="I1204">
        <f>IFERROR(VLOOKUP(Table_socioeca8.sandag.org_abm2_spd[[#This Row],[hwycov_id]],[1]hwy_speed!$B$2:$G$1648,4,FALSE),0)</f>
        <v>61</v>
      </c>
      <c r="J1204">
        <f>IFERROR(VLOOKUP(Table_socioeca8.sandag.org_abm2_spd[[#This Row],[hwycov_id]],[1]hwy_speed!$B$2:$G$1648,5,FALSE),0)</f>
        <v>60</v>
      </c>
      <c r="K1204">
        <f>IFERROR(VLOOKUP(Table_socioeca8.sandag.org_abm2_spd[[#This Row],[hwycov_id]],[1]hwy_speed!$B$2:$G$1648,6,FALSE),0)</f>
        <v>62</v>
      </c>
    </row>
    <row r="1205" spans="5:11" x14ac:dyDescent="0.25">
      <c r="E1205">
        <f t="shared" si="18"/>
        <v>376</v>
      </c>
      <c r="F1205">
        <v>27601</v>
      </c>
      <c r="G1205">
        <f>IFERROR(VLOOKUP(Table_socioeca8.sandag.org_abm2_spd[[#This Row],[hwycov_id]],[1]hwy_speed!$B$2:$G$1648,2,FALSE),0)</f>
        <v>62</v>
      </c>
      <c r="H1205">
        <f>IFERROR(VLOOKUP(Table_socioeca8.sandag.org_abm2_spd[[#This Row],[hwycov_id]],[1]hwy_speed!$B$2:$G$1648,3,FALSE),0)</f>
        <v>51</v>
      </c>
      <c r="I1205">
        <f>IFERROR(VLOOKUP(Table_socioeca8.sandag.org_abm2_spd[[#This Row],[hwycov_id]],[1]hwy_speed!$B$2:$G$1648,4,FALSE),0)</f>
        <v>59</v>
      </c>
      <c r="J1205">
        <f>IFERROR(VLOOKUP(Table_socioeca8.sandag.org_abm2_spd[[#This Row],[hwycov_id]],[1]hwy_speed!$B$2:$G$1648,5,FALSE),0)</f>
        <v>55</v>
      </c>
      <c r="K1205">
        <f>IFERROR(VLOOKUP(Table_socioeca8.sandag.org_abm2_spd[[#This Row],[hwycov_id]],[1]hwy_speed!$B$2:$G$1648,6,FALSE),0)</f>
        <v>62</v>
      </c>
    </row>
    <row r="1206" spans="5:11" x14ac:dyDescent="0.25">
      <c r="E1206">
        <f t="shared" si="18"/>
        <v>376</v>
      </c>
      <c r="F1206">
        <v>27602</v>
      </c>
      <c r="G1206">
        <f>IFERROR(VLOOKUP(Table_socioeca8.sandag.org_abm2_spd[[#This Row],[hwycov_id]],[1]hwy_speed!$B$2:$G$1648,2,FALSE),0)</f>
        <v>61</v>
      </c>
      <c r="H1206">
        <f>IFERROR(VLOOKUP(Table_socioeca8.sandag.org_abm2_spd[[#This Row],[hwycov_id]],[1]hwy_speed!$B$2:$G$1648,3,FALSE),0)</f>
        <v>55</v>
      </c>
      <c r="I1206">
        <f>IFERROR(VLOOKUP(Table_socioeca8.sandag.org_abm2_spd[[#This Row],[hwycov_id]],[1]hwy_speed!$B$2:$G$1648,4,FALSE),0)</f>
        <v>58</v>
      </c>
      <c r="J1206">
        <f>IFERROR(VLOOKUP(Table_socioeca8.sandag.org_abm2_spd[[#This Row],[hwycov_id]],[1]hwy_speed!$B$2:$G$1648,5,FALSE),0)</f>
        <v>57</v>
      </c>
      <c r="K1206">
        <f>IFERROR(VLOOKUP(Table_socioeca8.sandag.org_abm2_spd[[#This Row],[hwycov_id]],[1]hwy_speed!$B$2:$G$1648,6,FALSE),0)</f>
        <v>61</v>
      </c>
    </row>
    <row r="1207" spans="5:11" x14ac:dyDescent="0.25">
      <c r="E1207">
        <f t="shared" si="18"/>
        <v>376</v>
      </c>
      <c r="F1207">
        <v>27603</v>
      </c>
      <c r="G1207">
        <f>IFERROR(VLOOKUP(Table_socioeca8.sandag.org_abm2_spd[[#This Row],[hwycov_id]],[1]hwy_speed!$B$2:$G$1648,2,FALSE),0)</f>
        <v>61</v>
      </c>
      <c r="H1207">
        <f>IFERROR(VLOOKUP(Table_socioeca8.sandag.org_abm2_spd[[#This Row],[hwycov_id]],[1]hwy_speed!$B$2:$G$1648,3,FALSE),0)</f>
        <v>55</v>
      </c>
      <c r="I1207">
        <f>IFERROR(VLOOKUP(Table_socioeca8.sandag.org_abm2_spd[[#This Row],[hwycov_id]],[1]hwy_speed!$B$2:$G$1648,4,FALSE),0)</f>
        <v>57</v>
      </c>
      <c r="J1207">
        <f>IFERROR(VLOOKUP(Table_socioeca8.sandag.org_abm2_spd[[#This Row],[hwycov_id]],[1]hwy_speed!$B$2:$G$1648,5,FALSE),0)</f>
        <v>54</v>
      </c>
      <c r="K1207">
        <f>IFERROR(VLOOKUP(Table_socioeca8.sandag.org_abm2_spd[[#This Row],[hwycov_id]],[1]hwy_speed!$B$2:$G$1648,6,FALSE),0)</f>
        <v>61</v>
      </c>
    </row>
    <row r="1208" spans="5:11" x14ac:dyDescent="0.25">
      <c r="E1208">
        <f t="shared" si="18"/>
        <v>376</v>
      </c>
      <c r="F1208">
        <v>27605</v>
      </c>
      <c r="G1208">
        <f>IFERROR(VLOOKUP(Table_socioeca8.sandag.org_abm2_spd[[#This Row],[hwycov_id]],[1]hwy_speed!$B$2:$G$1648,2,FALSE),0)</f>
        <v>61</v>
      </c>
      <c r="H1208">
        <f>IFERROR(VLOOKUP(Table_socioeca8.sandag.org_abm2_spd[[#This Row],[hwycov_id]],[1]hwy_speed!$B$2:$G$1648,3,FALSE),0)</f>
        <v>48</v>
      </c>
      <c r="I1208">
        <f>IFERROR(VLOOKUP(Table_socioeca8.sandag.org_abm2_spd[[#This Row],[hwycov_id]],[1]hwy_speed!$B$2:$G$1648,4,FALSE),0)</f>
        <v>51</v>
      </c>
      <c r="J1208">
        <f>IFERROR(VLOOKUP(Table_socioeca8.sandag.org_abm2_spd[[#This Row],[hwycov_id]],[1]hwy_speed!$B$2:$G$1648,5,FALSE),0)</f>
        <v>44</v>
      </c>
      <c r="K1208">
        <f>IFERROR(VLOOKUP(Table_socioeca8.sandag.org_abm2_spd[[#This Row],[hwycov_id]],[1]hwy_speed!$B$2:$G$1648,6,FALSE),0)</f>
        <v>61</v>
      </c>
    </row>
    <row r="1209" spans="5:11" x14ac:dyDescent="0.25">
      <c r="E1209">
        <f t="shared" si="18"/>
        <v>376</v>
      </c>
      <c r="F1209">
        <v>27606</v>
      </c>
      <c r="G1209">
        <f>IFERROR(VLOOKUP(Table_socioeca8.sandag.org_abm2_spd[[#This Row],[hwycov_id]],[1]hwy_speed!$B$2:$G$1648,2,FALSE),0)</f>
        <v>62</v>
      </c>
      <c r="H1209">
        <f>IFERROR(VLOOKUP(Table_socioeca8.sandag.org_abm2_spd[[#This Row],[hwycov_id]],[1]hwy_speed!$B$2:$G$1648,3,FALSE),0)</f>
        <v>62</v>
      </c>
      <c r="I1209">
        <f>IFERROR(VLOOKUP(Table_socioeca8.sandag.org_abm2_spd[[#This Row],[hwycov_id]],[1]hwy_speed!$B$2:$G$1648,4,FALSE),0)</f>
        <v>62</v>
      </c>
      <c r="J1209">
        <f>IFERROR(VLOOKUP(Table_socioeca8.sandag.org_abm2_spd[[#This Row],[hwycov_id]],[1]hwy_speed!$B$2:$G$1648,5,FALSE),0)</f>
        <v>58</v>
      </c>
      <c r="K1209">
        <f>IFERROR(VLOOKUP(Table_socioeca8.sandag.org_abm2_spd[[#This Row],[hwycov_id]],[1]hwy_speed!$B$2:$G$1648,6,FALSE),0)</f>
        <v>62</v>
      </c>
    </row>
    <row r="1210" spans="5:11" x14ac:dyDescent="0.25">
      <c r="E1210">
        <f t="shared" si="18"/>
        <v>376</v>
      </c>
      <c r="F1210">
        <v>27607</v>
      </c>
      <c r="G1210">
        <f>IFERROR(VLOOKUP(Table_socioeca8.sandag.org_abm2_spd[[#This Row],[hwycov_id]],[1]hwy_speed!$B$2:$G$1648,2,FALSE),0)</f>
        <v>62</v>
      </c>
      <c r="H1210">
        <f>IFERROR(VLOOKUP(Table_socioeca8.sandag.org_abm2_spd[[#This Row],[hwycov_id]],[1]hwy_speed!$B$2:$G$1648,3,FALSE),0)</f>
        <v>62</v>
      </c>
      <c r="I1210">
        <f>IFERROR(VLOOKUP(Table_socioeca8.sandag.org_abm2_spd[[#This Row],[hwycov_id]],[1]hwy_speed!$B$2:$G$1648,4,FALSE),0)</f>
        <v>62</v>
      </c>
      <c r="J1210">
        <f>IFERROR(VLOOKUP(Table_socioeca8.sandag.org_abm2_spd[[#This Row],[hwycov_id]],[1]hwy_speed!$B$2:$G$1648,5,FALSE),0)</f>
        <v>57</v>
      </c>
      <c r="K1210">
        <f>IFERROR(VLOOKUP(Table_socioeca8.sandag.org_abm2_spd[[#This Row],[hwycov_id]],[1]hwy_speed!$B$2:$G$1648,6,FALSE),0)</f>
        <v>62</v>
      </c>
    </row>
    <row r="1211" spans="5:11" x14ac:dyDescent="0.25">
      <c r="E1211">
        <f t="shared" si="18"/>
        <v>376</v>
      </c>
      <c r="F1211">
        <v>27613</v>
      </c>
      <c r="G1211">
        <f>IFERROR(VLOOKUP(Table_socioeca8.sandag.org_abm2_spd[[#This Row],[hwycov_id]],[1]hwy_speed!$B$2:$G$1648,2,FALSE),0)</f>
        <v>57</v>
      </c>
      <c r="H1211">
        <f>IFERROR(VLOOKUP(Table_socioeca8.sandag.org_abm2_spd[[#This Row],[hwycov_id]],[1]hwy_speed!$B$2:$G$1648,3,FALSE),0)</f>
        <v>53</v>
      </c>
      <c r="I1211">
        <f>IFERROR(VLOOKUP(Table_socioeca8.sandag.org_abm2_spd[[#This Row],[hwycov_id]],[1]hwy_speed!$B$2:$G$1648,4,FALSE),0)</f>
        <v>57</v>
      </c>
      <c r="J1211">
        <f>IFERROR(VLOOKUP(Table_socioeca8.sandag.org_abm2_spd[[#This Row],[hwycov_id]],[1]hwy_speed!$B$2:$G$1648,5,FALSE),0)</f>
        <v>58</v>
      </c>
      <c r="K1211">
        <f>IFERROR(VLOOKUP(Table_socioeca8.sandag.org_abm2_spd[[#This Row],[hwycov_id]],[1]hwy_speed!$B$2:$G$1648,6,FALSE),0)</f>
        <v>58</v>
      </c>
    </row>
    <row r="1212" spans="5:11" x14ac:dyDescent="0.25">
      <c r="E1212">
        <f t="shared" si="18"/>
        <v>376</v>
      </c>
      <c r="F1212">
        <v>27614</v>
      </c>
      <c r="G1212">
        <f>IFERROR(VLOOKUP(Table_socioeca8.sandag.org_abm2_spd[[#This Row],[hwycov_id]],[1]hwy_speed!$B$2:$G$1648,2,FALSE),0)</f>
        <v>51</v>
      </c>
      <c r="H1212">
        <f>IFERROR(VLOOKUP(Table_socioeca8.sandag.org_abm2_spd[[#This Row],[hwycov_id]],[1]hwy_speed!$B$2:$G$1648,3,FALSE),0)</f>
        <v>40</v>
      </c>
      <c r="I1212">
        <f>IFERROR(VLOOKUP(Table_socioeca8.sandag.org_abm2_spd[[#This Row],[hwycov_id]],[1]hwy_speed!$B$2:$G$1648,4,FALSE),0)</f>
        <v>50</v>
      </c>
      <c r="J1212">
        <f>IFERROR(VLOOKUP(Table_socioeca8.sandag.org_abm2_spd[[#This Row],[hwycov_id]],[1]hwy_speed!$B$2:$G$1648,5,FALSE),0)</f>
        <v>51</v>
      </c>
      <c r="K1212">
        <f>IFERROR(VLOOKUP(Table_socioeca8.sandag.org_abm2_spd[[#This Row],[hwycov_id]],[1]hwy_speed!$B$2:$G$1648,6,FALSE),0)</f>
        <v>51</v>
      </c>
    </row>
    <row r="1213" spans="5:11" x14ac:dyDescent="0.25">
      <c r="E1213">
        <f t="shared" si="18"/>
        <v>376</v>
      </c>
      <c r="F1213">
        <v>27615</v>
      </c>
      <c r="G1213">
        <f>IFERROR(VLOOKUP(Table_socioeca8.sandag.org_abm2_spd[[#This Row],[hwycov_id]],[1]hwy_speed!$B$2:$G$1648,2,FALSE),0)</f>
        <v>58</v>
      </c>
      <c r="H1213">
        <f>IFERROR(VLOOKUP(Table_socioeca8.sandag.org_abm2_spd[[#This Row],[hwycov_id]],[1]hwy_speed!$B$2:$G$1648,3,FALSE),0)</f>
        <v>58</v>
      </c>
      <c r="I1213">
        <f>IFERROR(VLOOKUP(Table_socioeca8.sandag.org_abm2_spd[[#This Row],[hwycov_id]],[1]hwy_speed!$B$2:$G$1648,4,FALSE),0)</f>
        <v>58</v>
      </c>
      <c r="J1213">
        <f>IFERROR(VLOOKUP(Table_socioeca8.sandag.org_abm2_spd[[#This Row],[hwycov_id]],[1]hwy_speed!$B$2:$G$1648,5,FALSE),0)</f>
        <v>58</v>
      </c>
      <c r="K1213">
        <f>IFERROR(VLOOKUP(Table_socioeca8.sandag.org_abm2_spd[[#This Row],[hwycov_id]],[1]hwy_speed!$B$2:$G$1648,6,FALSE),0)</f>
        <v>58</v>
      </c>
    </row>
    <row r="1214" spans="5:11" x14ac:dyDescent="0.25">
      <c r="E1214">
        <f t="shared" si="18"/>
        <v>376</v>
      </c>
      <c r="F1214">
        <v>27658</v>
      </c>
      <c r="G1214">
        <f>IFERROR(VLOOKUP(Table_socioeca8.sandag.org_abm2_spd[[#This Row],[hwycov_id]],[1]hwy_speed!$B$2:$G$1648,2,FALSE),0)</f>
        <v>62</v>
      </c>
      <c r="H1214">
        <f>IFERROR(VLOOKUP(Table_socioeca8.sandag.org_abm2_spd[[#This Row],[hwycov_id]],[1]hwy_speed!$B$2:$G$1648,3,FALSE),0)</f>
        <v>61</v>
      </c>
      <c r="I1214">
        <f>IFERROR(VLOOKUP(Table_socioeca8.sandag.org_abm2_spd[[#This Row],[hwycov_id]],[1]hwy_speed!$B$2:$G$1648,4,FALSE),0)</f>
        <v>61</v>
      </c>
      <c r="J1214">
        <f>IFERROR(VLOOKUP(Table_socioeca8.sandag.org_abm2_spd[[#This Row],[hwycov_id]],[1]hwy_speed!$B$2:$G$1648,5,FALSE),0)</f>
        <v>60</v>
      </c>
      <c r="K1214">
        <f>IFERROR(VLOOKUP(Table_socioeca8.sandag.org_abm2_spd[[#This Row],[hwycov_id]],[1]hwy_speed!$B$2:$G$1648,6,FALSE),0)</f>
        <v>62</v>
      </c>
    </row>
    <row r="1215" spans="5:11" x14ac:dyDescent="0.25">
      <c r="E1215">
        <f t="shared" si="18"/>
        <v>376</v>
      </c>
      <c r="F1215">
        <v>27659</v>
      </c>
      <c r="G1215">
        <f>IFERROR(VLOOKUP(Table_socioeca8.sandag.org_abm2_spd[[#This Row],[hwycov_id]],[1]hwy_speed!$B$2:$G$1648,2,FALSE),0)</f>
        <v>62</v>
      </c>
      <c r="H1215">
        <f>IFERROR(VLOOKUP(Table_socioeca8.sandag.org_abm2_spd[[#This Row],[hwycov_id]],[1]hwy_speed!$B$2:$G$1648,3,FALSE),0)</f>
        <v>61</v>
      </c>
      <c r="I1215">
        <f>IFERROR(VLOOKUP(Table_socioeca8.sandag.org_abm2_spd[[#This Row],[hwycov_id]],[1]hwy_speed!$B$2:$G$1648,4,FALSE),0)</f>
        <v>61</v>
      </c>
      <c r="J1215">
        <f>IFERROR(VLOOKUP(Table_socioeca8.sandag.org_abm2_spd[[#This Row],[hwycov_id]],[1]hwy_speed!$B$2:$G$1648,5,FALSE),0)</f>
        <v>60</v>
      </c>
      <c r="K1215">
        <f>IFERROR(VLOOKUP(Table_socioeca8.sandag.org_abm2_spd[[#This Row],[hwycov_id]],[1]hwy_speed!$B$2:$G$1648,6,FALSE),0)</f>
        <v>62</v>
      </c>
    </row>
    <row r="1216" spans="5:11" x14ac:dyDescent="0.25">
      <c r="E1216">
        <f t="shared" si="18"/>
        <v>376</v>
      </c>
      <c r="F1216">
        <v>27694</v>
      </c>
      <c r="G1216">
        <f>IFERROR(VLOOKUP(Table_socioeca8.sandag.org_abm2_spd[[#This Row],[hwycov_id]],[1]hwy_speed!$B$2:$G$1648,2,FALSE),0)</f>
        <v>58</v>
      </c>
      <c r="H1216">
        <f>IFERROR(VLOOKUP(Table_socioeca8.sandag.org_abm2_spd[[#This Row],[hwycov_id]],[1]hwy_speed!$B$2:$G$1648,3,FALSE),0)</f>
        <v>58</v>
      </c>
      <c r="I1216">
        <f>IFERROR(VLOOKUP(Table_socioeca8.sandag.org_abm2_spd[[#This Row],[hwycov_id]],[1]hwy_speed!$B$2:$G$1648,4,FALSE),0)</f>
        <v>58</v>
      </c>
      <c r="J1216">
        <f>IFERROR(VLOOKUP(Table_socioeca8.sandag.org_abm2_spd[[#This Row],[hwycov_id]],[1]hwy_speed!$B$2:$G$1648,5,FALSE),0)</f>
        <v>58</v>
      </c>
      <c r="K1216">
        <f>IFERROR(VLOOKUP(Table_socioeca8.sandag.org_abm2_spd[[#This Row],[hwycov_id]],[1]hwy_speed!$B$2:$G$1648,6,FALSE),0)</f>
        <v>58</v>
      </c>
    </row>
    <row r="1217" spans="5:11" x14ac:dyDescent="0.25">
      <c r="E1217">
        <f t="shared" si="18"/>
        <v>376</v>
      </c>
      <c r="F1217">
        <v>27706</v>
      </c>
      <c r="G1217">
        <f>IFERROR(VLOOKUP(Table_socioeca8.sandag.org_abm2_spd[[#This Row],[hwycov_id]],[1]hwy_speed!$B$2:$G$1648,2,FALSE),0)</f>
        <v>58</v>
      </c>
      <c r="H1217">
        <f>IFERROR(VLOOKUP(Table_socioeca8.sandag.org_abm2_spd[[#This Row],[hwycov_id]],[1]hwy_speed!$B$2:$G$1648,3,FALSE),0)</f>
        <v>58</v>
      </c>
      <c r="I1217">
        <f>IFERROR(VLOOKUP(Table_socioeca8.sandag.org_abm2_spd[[#This Row],[hwycov_id]],[1]hwy_speed!$B$2:$G$1648,4,FALSE),0)</f>
        <v>58</v>
      </c>
      <c r="J1217">
        <f>IFERROR(VLOOKUP(Table_socioeca8.sandag.org_abm2_spd[[#This Row],[hwycov_id]],[1]hwy_speed!$B$2:$G$1648,5,FALSE),0)</f>
        <v>58</v>
      </c>
      <c r="K1217">
        <f>IFERROR(VLOOKUP(Table_socioeca8.sandag.org_abm2_spd[[#This Row],[hwycov_id]],[1]hwy_speed!$B$2:$G$1648,6,FALSE),0)</f>
        <v>58</v>
      </c>
    </row>
    <row r="1218" spans="5:11" x14ac:dyDescent="0.25">
      <c r="E1218">
        <f t="shared" si="18"/>
        <v>376</v>
      </c>
      <c r="F1218">
        <v>27716</v>
      </c>
      <c r="G1218">
        <f>IFERROR(VLOOKUP(Table_socioeca8.sandag.org_abm2_spd[[#This Row],[hwycov_id]],[1]hwy_speed!$B$2:$G$1648,2,FALSE),0)</f>
        <v>58</v>
      </c>
      <c r="H1218">
        <f>IFERROR(VLOOKUP(Table_socioeca8.sandag.org_abm2_spd[[#This Row],[hwycov_id]],[1]hwy_speed!$B$2:$G$1648,3,FALSE),0)</f>
        <v>58</v>
      </c>
      <c r="I1218">
        <f>IFERROR(VLOOKUP(Table_socioeca8.sandag.org_abm2_spd[[#This Row],[hwycov_id]],[1]hwy_speed!$B$2:$G$1648,4,FALSE),0)</f>
        <v>58</v>
      </c>
      <c r="J1218">
        <f>IFERROR(VLOOKUP(Table_socioeca8.sandag.org_abm2_spd[[#This Row],[hwycov_id]],[1]hwy_speed!$B$2:$G$1648,5,FALSE),0)</f>
        <v>58</v>
      </c>
      <c r="K1218">
        <f>IFERROR(VLOOKUP(Table_socioeca8.sandag.org_abm2_spd[[#This Row],[hwycov_id]],[1]hwy_speed!$B$2:$G$1648,6,FALSE),0)</f>
        <v>58</v>
      </c>
    </row>
    <row r="1219" spans="5:11" x14ac:dyDescent="0.25">
      <c r="E1219">
        <f t="shared" si="18"/>
        <v>376</v>
      </c>
      <c r="F1219">
        <v>27717</v>
      </c>
      <c r="G1219">
        <f>IFERROR(VLOOKUP(Table_socioeca8.sandag.org_abm2_spd[[#This Row],[hwycov_id]],[1]hwy_speed!$B$2:$G$1648,2,FALSE),0)</f>
        <v>58</v>
      </c>
      <c r="H1219">
        <f>IFERROR(VLOOKUP(Table_socioeca8.sandag.org_abm2_spd[[#This Row],[hwycov_id]],[1]hwy_speed!$B$2:$G$1648,3,FALSE),0)</f>
        <v>58</v>
      </c>
      <c r="I1219">
        <f>IFERROR(VLOOKUP(Table_socioeca8.sandag.org_abm2_spd[[#This Row],[hwycov_id]],[1]hwy_speed!$B$2:$G$1648,4,FALSE),0)</f>
        <v>58</v>
      </c>
      <c r="J1219">
        <f>IFERROR(VLOOKUP(Table_socioeca8.sandag.org_abm2_spd[[#This Row],[hwycov_id]],[1]hwy_speed!$B$2:$G$1648,5,FALSE),0)</f>
        <v>58</v>
      </c>
      <c r="K1219">
        <f>IFERROR(VLOOKUP(Table_socioeca8.sandag.org_abm2_spd[[#This Row],[hwycov_id]],[1]hwy_speed!$B$2:$G$1648,6,FALSE),0)</f>
        <v>58</v>
      </c>
    </row>
    <row r="1220" spans="5:11" x14ac:dyDescent="0.25">
      <c r="E1220">
        <f t="shared" ref="E1220:E1283" si="19">E1219</f>
        <v>376</v>
      </c>
      <c r="F1220">
        <v>27718</v>
      </c>
      <c r="G1220">
        <f>IFERROR(VLOOKUP(Table_socioeca8.sandag.org_abm2_spd[[#This Row],[hwycov_id]],[1]hwy_speed!$B$2:$G$1648,2,FALSE),0)</f>
        <v>58</v>
      </c>
      <c r="H1220">
        <f>IFERROR(VLOOKUP(Table_socioeca8.sandag.org_abm2_spd[[#This Row],[hwycov_id]],[1]hwy_speed!$B$2:$G$1648,3,FALSE),0)</f>
        <v>58</v>
      </c>
      <c r="I1220">
        <f>IFERROR(VLOOKUP(Table_socioeca8.sandag.org_abm2_spd[[#This Row],[hwycov_id]],[1]hwy_speed!$B$2:$G$1648,4,FALSE),0)</f>
        <v>58</v>
      </c>
      <c r="J1220">
        <f>IFERROR(VLOOKUP(Table_socioeca8.sandag.org_abm2_spd[[#This Row],[hwycov_id]],[1]hwy_speed!$B$2:$G$1648,5,FALSE),0)</f>
        <v>58</v>
      </c>
      <c r="K1220">
        <f>IFERROR(VLOOKUP(Table_socioeca8.sandag.org_abm2_spd[[#This Row],[hwycov_id]],[1]hwy_speed!$B$2:$G$1648,6,FALSE),0)</f>
        <v>58</v>
      </c>
    </row>
    <row r="1221" spans="5:11" x14ac:dyDescent="0.25">
      <c r="E1221">
        <f t="shared" si="19"/>
        <v>376</v>
      </c>
      <c r="F1221">
        <v>27719</v>
      </c>
      <c r="G1221">
        <f>IFERROR(VLOOKUP(Table_socioeca8.sandag.org_abm2_spd[[#This Row],[hwycov_id]],[1]hwy_speed!$B$2:$G$1648,2,FALSE),0)</f>
        <v>58</v>
      </c>
      <c r="H1221">
        <f>IFERROR(VLOOKUP(Table_socioeca8.sandag.org_abm2_spd[[#This Row],[hwycov_id]],[1]hwy_speed!$B$2:$G$1648,3,FALSE),0)</f>
        <v>58</v>
      </c>
      <c r="I1221">
        <f>IFERROR(VLOOKUP(Table_socioeca8.sandag.org_abm2_spd[[#This Row],[hwycov_id]],[1]hwy_speed!$B$2:$G$1648,4,FALSE),0)</f>
        <v>58</v>
      </c>
      <c r="J1221">
        <f>IFERROR(VLOOKUP(Table_socioeca8.sandag.org_abm2_spd[[#This Row],[hwycov_id]],[1]hwy_speed!$B$2:$G$1648,5,FALSE),0)</f>
        <v>58</v>
      </c>
      <c r="K1221">
        <f>IFERROR(VLOOKUP(Table_socioeca8.sandag.org_abm2_spd[[#This Row],[hwycov_id]],[1]hwy_speed!$B$2:$G$1648,6,FALSE),0)</f>
        <v>58</v>
      </c>
    </row>
    <row r="1222" spans="5:11" x14ac:dyDescent="0.25">
      <c r="E1222">
        <f t="shared" si="19"/>
        <v>376</v>
      </c>
      <c r="F1222">
        <v>27720</v>
      </c>
      <c r="G1222">
        <f>IFERROR(VLOOKUP(Table_socioeca8.sandag.org_abm2_spd[[#This Row],[hwycov_id]],[1]hwy_speed!$B$2:$G$1648,2,FALSE),0)</f>
        <v>58</v>
      </c>
      <c r="H1222">
        <f>IFERROR(VLOOKUP(Table_socioeca8.sandag.org_abm2_spd[[#This Row],[hwycov_id]],[1]hwy_speed!$B$2:$G$1648,3,FALSE),0)</f>
        <v>58</v>
      </c>
      <c r="I1222">
        <f>IFERROR(VLOOKUP(Table_socioeca8.sandag.org_abm2_spd[[#This Row],[hwycov_id]],[1]hwy_speed!$B$2:$G$1648,4,FALSE),0)</f>
        <v>58</v>
      </c>
      <c r="J1222">
        <f>IFERROR(VLOOKUP(Table_socioeca8.sandag.org_abm2_spd[[#This Row],[hwycov_id]],[1]hwy_speed!$B$2:$G$1648,5,FALSE),0)</f>
        <v>58</v>
      </c>
      <c r="K1222">
        <f>IFERROR(VLOOKUP(Table_socioeca8.sandag.org_abm2_spd[[#This Row],[hwycov_id]],[1]hwy_speed!$B$2:$G$1648,6,FALSE),0)</f>
        <v>58</v>
      </c>
    </row>
    <row r="1223" spans="5:11" x14ac:dyDescent="0.25">
      <c r="E1223">
        <f t="shared" si="19"/>
        <v>376</v>
      </c>
      <c r="F1223">
        <v>27721</v>
      </c>
      <c r="G1223">
        <f>IFERROR(VLOOKUP(Table_socioeca8.sandag.org_abm2_spd[[#This Row],[hwycov_id]],[1]hwy_speed!$B$2:$G$1648,2,FALSE),0)</f>
        <v>58</v>
      </c>
      <c r="H1223">
        <f>IFERROR(VLOOKUP(Table_socioeca8.sandag.org_abm2_spd[[#This Row],[hwycov_id]],[1]hwy_speed!$B$2:$G$1648,3,FALSE),0)</f>
        <v>58</v>
      </c>
      <c r="I1223">
        <f>IFERROR(VLOOKUP(Table_socioeca8.sandag.org_abm2_spd[[#This Row],[hwycov_id]],[1]hwy_speed!$B$2:$G$1648,4,FALSE),0)</f>
        <v>58</v>
      </c>
      <c r="J1223">
        <f>IFERROR(VLOOKUP(Table_socioeca8.sandag.org_abm2_spd[[#This Row],[hwycov_id]],[1]hwy_speed!$B$2:$G$1648,5,FALSE),0)</f>
        <v>58</v>
      </c>
      <c r="K1223">
        <f>IFERROR(VLOOKUP(Table_socioeca8.sandag.org_abm2_spd[[#This Row],[hwycov_id]],[1]hwy_speed!$B$2:$G$1648,6,FALSE),0)</f>
        <v>58</v>
      </c>
    </row>
    <row r="1224" spans="5:11" x14ac:dyDescent="0.25">
      <c r="E1224">
        <f t="shared" si="19"/>
        <v>376</v>
      </c>
      <c r="F1224">
        <v>27722</v>
      </c>
      <c r="G1224">
        <f>IFERROR(VLOOKUP(Table_socioeca8.sandag.org_abm2_spd[[#This Row],[hwycov_id]],[1]hwy_speed!$B$2:$G$1648,2,FALSE),0)</f>
        <v>58</v>
      </c>
      <c r="H1224">
        <f>IFERROR(VLOOKUP(Table_socioeca8.sandag.org_abm2_spd[[#This Row],[hwycov_id]],[1]hwy_speed!$B$2:$G$1648,3,FALSE),0)</f>
        <v>58</v>
      </c>
      <c r="I1224">
        <f>IFERROR(VLOOKUP(Table_socioeca8.sandag.org_abm2_spd[[#This Row],[hwycov_id]],[1]hwy_speed!$B$2:$G$1648,4,FALSE),0)</f>
        <v>58</v>
      </c>
      <c r="J1224">
        <f>IFERROR(VLOOKUP(Table_socioeca8.sandag.org_abm2_spd[[#This Row],[hwycov_id]],[1]hwy_speed!$B$2:$G$1648,5,FALSE),0)</f>
        <v>58</v>
      </c>
      <c r="K1224">
        <f>IFERROR(VLOOKUP(Table_socioeca8.sandag.org_abm2_spd[[#This Row],[hwycov_id]],[1]hwy_speed!$B$2:$G$1648,6,FALSE),0)</f>
        <v>58</v>
      </c>
    </row>
    <row r="1225" spans="5:11" x14ac:dyDescent="0.25">
      <c r="E1225">
        <f t="shared" si="19"/>
        <v>376</v>
      </c>
      <c r="F1225">
        <v>27724</v>
      </c>
      <c r="G1225">
        <f>IFERROR(VLOOKUP(Table_socioeca8.sandag.org_abm2_spd[[#This Row],[hwycov_id]],[1]hwy_speed!$B$2:$G$1648,2,FALSE),0)</f>
        <v>58</v>
      </c>
      <c r="H1225">
        <f>IFERROR(VLOOKUP(Table_socioeca8.sandag.org_abm2_spd[[#This Row],[hwycov_id]],[1]hwy_speed!$B$2:$G$1648,3,FALSE),0)</f>
        <v>58</v>
      </c>
      <c r="I1225">
        <f>IFERROR(VLOOKUP(Table_socioeca8.sandag.org_abm2_spd[[#This Row],[hwycov_id]],[1]hwy_speed!$B$2:$G$1648,4,FALSE),0)</f>
        <v>58</v>
      </c>
      <c r="J1225">
        <f>IFERROR(VLOOKUP(Table_socioeca8.sandag.org_abm2_spd[[#This Row],[hwycov_id]],[1]hwy_speed!$B$2:$G$1648,5,FALSE),0)</f>
        <v>58</v>
      </c>
      <c r="K1225">
        <f>IFERROR(VLOOKUP(Table_socioeca8.sandag.org_abm2_spd[[#This Row],[hwycov_id]],[1]hwy_speed!$B$2:$G$1648,6,FALSE),0)</f>
        <v>58</v>
      </c>
    </row>
    <row r="1226" spans="5:11" x14ac:dyDescent="0.25">
      <c r="E1226">
        <f t="shared" si="19"/>
        <v>376</v>
      </c>
      <c r="F1226">
        <v>27737</v>
      </c>
      <c r="G1226">
        <f>IFERROR(VLOOKUP(Table_socioeca8.sandag.org_abm2_spd[[#This Row],[hwycov_id]],[1]hwy_speed!$B$2:$G$1648,2,FALSE),0)</f>
        <v>49</v>
      </c>
      <c r="H1226">
        <f>IFERROR(VLOOKUP(Table_socioeca8.sandag.org_abm2_spd[[#This Row],[hwycov_id]],[1]hwy_speed!$B$2:$G$1648,3,FALSE),0)</f>
        <v>48</v>
      </c>
      <c r="I1226">
        <f>IFERROR(VLOOKUP(Table_socioeca8.sandag.org_abm2_spd[[#This Row],[hwycov_id]],[1]hwy_speed!$B$2:$G$1648,4,FALSE),0)</f>
        <v>49</v>
      </c>
      <c r="J1226">
        <f>IFERROR(VLOOKUP(Table_socioeca8.sandag.org_abm2_spd[[#This Row],[hwycov_id]],[1]hwy_speed!$B$2:$G$1648,5,FALSE),0)</f>
        <v>49</v>
      </c>
      <c r="K1226">
        <f>IFERROR(VLOOKUP(Table_socioeca8.sandag.org_abm2_spd[[#This Row],[hwycov_id]],[1]hwy_speed!$B$2:$G$1648,6,FALSE),0)</f>
        <v>49</v>
      </c>
    </row>
    <row r="1227" spans="5:11" x14ac:dyDescent="0.25">
      <c r="E1227">
        <f t="shared" si="19"/>
        <v>376</v>
      </c>
      <c r="F1227">
        <v>27738</v>
      </c>
      <c r="G1227">
        <f>IFERROR(VLOOKUP(Table_socioeca8.sandag.org_abm2_spd[[#This Row],[hwycov_id]],[1]hwy_speed!$B$2:$G$1648,2,FALSE),0)</f>
        <v>49</v>
      </c>
      <c r="H1227">
        <f>IFERROR(VLOOKUP(Table_socioeca8.sandag.org_abm2_spd[[#This Row],[hwycov_id]],[1]hwy_speed!$B$2:$G$1648,3,FALSE),0)</f>
        <v>48</v>
      </c>
      <c r="I1227">
        <f>IFERROR(VLOOKUP(Table_socioeca8.sandag.org_abm2_spd[[#This Row],[hwycov_id]],[1]hwy_speed!$B$2:$G$1648,4,FALSE),0)</f>
        <v>48</v>
      </c>
      <c r="J1227">
        <f>IFERROR(VLOOKUP(Table_socioeca8.sandag.org_abm2_spd[[#This Row],[hwycov_id]],[1]hwy_speed!$B$2:$G$1648,5,FALSE),0)</f>
        <v>48</v>
      </c>
      <c r="K1227">
        <f>IFERROR(VLOOKUP(Table_socioeca8.sandag.org_abm2_spd[[#This Row],[hwycov_id]],[1]hwy_speed!$B$2:$G$1648,6,FALSE),0)</f>
        <v>49</v>
      </c>
    </row>
    <row r="1228" spans="5:11" x14ac:dyDescent="0.25">
      <c r="E1228">
        <f t="shared" si="19"/>
        <v>376</v>
      </c>
      <c r="F1228">
        <v>27739</v>
      </c>
      <c r="G1228">
        <f>IFERROR(VLOOKUP(Table_socioeca8.sandag.org_abm2_spd[[#This Row],[hwycov_id]],[1]hwy_speed!$B$2:$G$1648,2,FALSE),0)</f>
        <v>49</v>
      </c>
      <c r="H1228">
        <f>IFERROR(VLOOKUP(Table_socioeca8.sandag.org_abm2_spd[[#This Row],[hwycov_id]],[1]hwy_speed!$B$2:$G$1648,3,FALSE),0)</f>
        <v>48</v>
      </c>
      <c r="I1228">
        <f>IFERROR(VLOOKUP(Table_socioeca8.sandag.org_abm2_spd[[#This Row],[hwycov_id]],[1]hwy_speed!$B$2:$G$1648,4,FALSE),0)</f>
        <v>49</v>
      </c>
      <c r="J1228">
        <f>IFERROR(VLOOKUP(Table_socioeca8.sandag.org_abm2_spd[[#This Row],[hwycov_id]],[1]hwy_speed!$B$2:$G$1648,5,FALSE),0)</f>
        <v>49</v>
      </c>
      <c r="K1228">
        <f>IFERROR(VLOOKUP(Table_socioeca8.sandag.org_abm2_spd[[#This Row],[hwycov_id]],[1]hwy_speed!$B$2:$G$1648,6,FALSE),0)</f>
        <v>49</v>
      </c>
    </row>
    <row r="1229" spans="5:11" x14ac:dyDescent="0.25">
      <c r="E1229">
        <f t="shared" si="19"/>
        <v>376</v>
      </c>
      <c r="F1229">
        <v>27740</v>
      </c>
      <c r="G1229">
        <f>IFERROR(VLOOKUP(Table_socioeca8.sandag.org_abm2_spd[[#This Row],[hwycov_id]],[1]hwy_speed!$B$2:$G$1648,2,FALSE),0)</f>
        <v>49</v>
      </c>
      <c r="H1229">
        <f>IFERROR(VLOOKUP(Table_socioeca8.sandag.org_abm2_spd[[#This Row],[hwycov_id]],[1]hwy_speed!$B$2:$G$1648,3,FALSE),0)</f>
        <v>49</v>
      </c>
      <c r="I1229">
        <f>IFERROR(VLOOKUP(Table_socioeca8.sandag.org_abm2_spd[[#This Row],[hwycov_id]],[1]hwy_speed!$B$2:$G$1648,4,FALSE),0)</f>
        <v>49</v>
      </c>
      <c r="J1229">
        <f>IFERROR(VLOOKUP(Table_socioeca8.sandag.org_abm2_spd[[#This Row],[hwycov_id]],[1]hwy_speed!$B$2:$G$1648,5,FALSE),0)</f>
        <v>49</v>
      </c>
      <c r="K1229">
        <f>IFERROR(VLOOKUP(Table_socioeca8.sandag.org_abm2_spd[[#This Row],[hwycov_id]],[1]hwy_speed!$B$2:$G$1648,6,FALSE),0)</f>
        <v>49</v>
      </c>
    </row>
    <row r="1230" spans="5:11" x14ac:dyDescent="0.25">
      <c r="E1230">
        <f t="shared" si="19"/>
        <v>376</v>
      </c>
      <c r="F1230">
        <v>27741</v>
      </c>
      <c r="G1230">
        <f>IFERROR(VLOOKUP(Table_socioeca8.sandag.org_abm2_spd[[#This Row],[hwycov_id]],[1]hwy_speed!$B$2:$G$1648,2,FALSE),0)</f>
        <v>49</v>
      </c>
      <c r="H1230">
        <f>IFERROR(VLOOKUP(Table_socioeca8.sandag.org_abm2_spd[[#This Row],[hwycov_id]],[1]hwy_speed!$B$2:$G$1648,3,FALSE),0)</f>
        <v>49</v>
      </c>
      <c r="I1230">
        <f>IFERROR(VLOOKUP(Table_socioeca8.sandag.org_abm2_spd[[#This Row],[hwycov_id]],[1]hwy_speed!$B$2:$G$1648,4,FALSE),0)</f>
        <v>49</v>
      </c>
      <c r="J1230">
        <f>IFERROR(VLOOKUP(Table_socioeca8.sandag.org_abm2_spd[[#This Row],[hwycov_id]],[1]hwy_speed!$B$2:$G$1648,5,FALSE),0)</f>
        <v>49</v>
      </c>
      <c r="K1230">
        <f>IFERROR(VLOOKUP(Table_socioeca8.sandag.org_abm2_spd[[#This Row],[hwycov_id]],[1]hwy_speed!$B$2:$G$1648,6,FALSE),0)</f>
        <v>49</v>
      </c>
    </row>
    <row r="1231" spans="5:11" x14ac:dyDescent="0.25">
      <c r="E1231">
        <f t="shared" si="19"/>
        <v>376</v>
      </c>
      <c r="F1231">
        <v>27742</v>
      </c>
      <c r="G1231">
        <f>IFERROR(VLOOKUP(Table_socioeca8.sandag.org_abm2_spd[[#This Row],[hwycov_id]],[1]hwy_speed!$B$2:$G$1648,2,FALSE),0)</f>
        <v>49</v>
      </c>
      <c r="H1231">
        <f>IFERROR(VLOOKUP(Table_socioeca8.sandag.org_abm2_spd[[#This Row],[hwycov_id]],[1]hwy_speed!$B$2:$G$1648,3,FALSE),0)</f>
        <v>49</v>
      </c>
      <c r="I1231">
        <f>IFERROR(VLOOKUP(Table_socioeca8.sandag.org_abm2_spd[[#This Row],[hwycov_id]],[1]hwy_speed!$B$2:$G$1648,4,FALSE),0)</f>
        <v>49</v>
      </c>
      <c r="J1231">
        <f>IFERROR(VLOOKUP(Table_socioeca8.sandag.org_abm2_spd[[#This Row],[hwycov_id]],[1]hwy_speed!$B$2:$G$1648,5,FALSE),0)</f>
        <v>49</v>
      </c>
      <c r="K1231">
        <f>IFERROR(VLOOKUP(Table_socioeca8.sandag.org_abm2_spd[[#This Row],[hwycov_id]],[1]hwy_speed!$B$2:$G$1648,6,FALSE),0)</f>
        <v>49</v>
      </c>
    </row>
    <row r="1232" spans="5:11" x14ac:dyDescent="0.25">
      <c r="E1232">
        <f t="shared" si="19"/>
        <v>376</v>
      </c>
      <c r="F1232">
        <v>27743</v>
      </c>
      <c r="G1232">
        <f>IFERROR(VLOOKUP(Table_socioeca8.sandag.org_abm2_spd[[#This Row],[hwycov_id]],[1]hwy_speed!$B$2:$G$1648,2,FALSE),0)</f>
        <v>58</v>
      </c>
      <c r="H1232">
        <f>IFERROR(VLOOKUP(Table_socioeca8.sandag.org_abm2_spd[[#This Row],[hwycov_id]],[1]hwy_speed!$B$2:$G$1648,3,FALSE),0)</f>
        <v>58</v>
      </c>
      <c r="I1232">
        <f>IFERROR(VLOOKUP(Table_socioeca8.sandag.org_abm2_spd[[#This Row],[hwycov_id]],[1]hwy_speed!$B$2:$G$1648,4,FALSE),0)</f>
        <v>58</v>
      </c>
      <c r="J1232">
        <f>IFERROR(VLOOKUP(Table_socioeca8.sandag.org_abm2_spd[[#This Row],[hwycov_id]],[1]hwy_speed!$B$2:$G$1648,5,FALSE),0)</f>
        <v>58</v>
      </c>
      <c r="K1232">
        <f>IFERROR(VLOOKUP(Table_socioeca8.sandag.org_abm2_spd[[#This Row],[hwycov_id]],[1]hwy_speed!$B$2:$G$1648,6,FALSE),0)</f>
        <v>58</v>
      </c>
    </row>
    <row r="1233" spans="5:11" x14ac:dyDescent="0.25">
      <c r="E1233">
        <f t="shared" si="19"/>
        <v>376</v>
      </c>
      <c r="F1233">
        <v>27744</v>
      </c>
      <c r="G1233">
        <f>IFERROR(VLOOKUP(Table_socioeca8.sandag.org_abm2_spd[[#This Row],[hwycov_id]],[1]hwy_speed!$B$2:$G$1648,2,FALSE),0)</f>
        <v>43</v>
      </c>
      <c r="H1233">
        <f>IFERROR(VLOOKUP(Table_socioeca8.sandag.org_abm2_spd[[#This Row],[hwycov_id]],[1]hwy_speed!$B$2:$G$1648,3,FALSE),0)</f>
        <v>43</v>
      </c>
      <c r="I1233">
        <f>IFERROR(VLOOKUP(Table_socioeca8.sandag.org_abm2_spd[[#This Row],[hwycov_id]],[1]hwy_speed!$B$2:$G$1648,4,FALSE),0)</f>
        <v>43</v>
      </c>
      <c r="J1233">
        <f>IFERROR(VLOOKUP(Table_socioeca8.sandag.org_abm2_spd[[#This Row],[hwycov_id]],[1]hwy_speed!$B$2:$G$1648,5,FALSE),0)</f>
        <v>43</v>
      </c>
      <c r="K1233">
        <f>IFERROR(VLOOKUP(Table_socioeca8.sandag.org_abm2_spd[[#This Row],[hwycov_id]],[1]hwy_speed!$B$2:$G$1648,6,FALSE),0)</f>
        <v>43</v>
      </c>
    </row>
    <row r="1234" spans="5:11" x14ac:dyDescent="0.25">
      <c r="E1234">
        <f t="shared" si="19"/>
        <v>376</v>
      </c>
      <c r="F1234">
        <v>27766</v>
      </c>
      <c r="G1234">
        <f>IFERROR(VLOOKUP(Table_socioeca8.sandag.org_abm2_spd[[#This Row],[hwycov_id]],[1]hwy_speed!$B$2:$G$1648,2,FALSE),0)</f>
        <v>62</v>
      </c>
      <c r="H1234">
        <f>IFERROR(VLOOKUP(Table_socioeca8.sandag.org_abm2_spd[[#This Row],[hwycov_id]],[1]hwy_speed!$B$2:$G$1648,3,FALSE),0)</f>
        <v>60</v>
      </c>
      <c r="I1234">
        <f>IFERROR(VLOOKUP(Table_socioeca8.sandag.org_abm2_spd[[#This Row],[hwycov_id]],[1]hwy_speed!$B$2:$G$1648,4,FALSE),0)</f>
        <v>62</v>
      </c>
      <c r="J1234">
        <f>IFERROR(VLOOKUP(Table_socioeca8.sandag.org_abm2_spd[[#This Row],[hwycov_id]],[1]hwy_speed!$B$2:$G$1648,5,FALSE),0)</f>
        <v>62</v>
      </c>
      <c r="K1234">
        <f>IFERROR(VLOOKUP(Table_socioeca8.sandag.org_abm2_spd[[#This Row],[hwycov_id]],[1]hwy_speed!$B$2:$G$1648,6,FALSE),0)</f>
        <v>62</v>
      </c>
    </row>
    <row r="1235" spans="5:11" x14ac:dyDescent="0.25">
      <c r="E1235">
        <f t="shared" si="19"/>
        <v>376</v>
      </c>
      <c r="F1235">
        <v>27774</v>
      </c>
      <c r="G1235">
        <f>IFERROR(VLOOKUP(Table_socioeca8.sandag.org_abm2_spd[[#This Row],[hwycov_id]],[1]hwy_speed!$B$2:$G$1648,2,FALSE),0)</f>
        <v>57</v>
      </c>
      <c r="H1235">
        <f>IFERROR(VLOOKUP(Table_socioeca8.sandag.org_abm2_spd[[#This Row],[hwycov_id]],[1]hwy_speed!$B$2:$G$1648,3,FALSE),0)</f>
        <v>56</v>
      </c>
      <c r="I1235">
        <f>IFERROR(VLOOKUP(Table_socioeca8.sandag.org_abm2_spd[[#This Row],[hwycov_id]],[1]hwy_speed!$B$2:$G$1648,4,FALSE),0)</f>
        <v>57</v>
      </c>
      <c r="J1235">
        <f>IFERROR(VLOOKUP(Table_socioeca8.sandag.org_abm2_spd[[#This Row],[hwycov_id]],[1]hwy_speed!$B$2:$G$1648,5,FALSE),0)</f>
        <v>57</v>
      </c>
      <c r="K1235">
        <f>IFERROR(VLOOKUP(Table_socioeca8.sandag.org_abm2_spd[[#This Row],[hwycov_id]],[1]hwy_speed!$B$2:$G$1648,6,FALSE),0)</f>
        <v>57</v>
      </c>
    </row>
    <row r="1236" spans="5:11" x14ac:dyDescent="0.25">
      <c r="E1236">
        <f t="shared" si="19"/>
        <v>376</v>
      </c>
      <c r="F1236">
        <v>27781</v>
      </c>
      <c r="G1236">
        <f>IFERROR(VLOOKUP(Table_socioeca8.sandag.org_abm2_spd[[#This Row],[hwycov_id]],[1]hwy_speed!$B$2:$G$1648,2,FALSE),0)</f>
        <v>58</v>
      </c>
      <c r="H1236">
        <f>IFERROR(VLOOKUP(Table_socioeca8.sandag.org_abm2_spd[[#This Row],[hwycov_id]],[1]hwy_speed!$B$2:$G$1648,3,FALSE),0)</f>
        <v>57</v>
      </c>
      <c r="I1236">
        <f>IFERROR(VLOOKUP(Table_socioeca8.sandag.org_abm2_spd[[#This Row],[hwycov_id]],[1]hwy_speed!$B$2:$G$1648,4,FALSE),0)</f>
        <v>57</v>
      </c>
      <c r="J1236">
        <f>IFERROR(VLOOKUP(Table_socioeca8.sandag.org_abm2_spd[[#This Row],[hwycov_id]],[1]hwy_speed!$B$2:$G$1648,5,FALSE),0)</f>
        <v>46</v>
      </c>
      <c r="K1236">
        <f>IFERROR(VLOOKUP(Table_socioeca8.sandag.org_abm2_spd[[#This Row],[hwycov_id]],[1]hwy_speed!$B$2:$G$1648,6,FALSE),0)</f>
        <v>58</v>
      </c>
    </row>
    <row r="1237" spans="5:11" x14ac:dyDescent="0.25">
      <c r="E1237">
        <f t="shared" si="19"/>
        <v>376</v>
      </c>
      <c r="F1237">
        <v>27789</v>
      </c>
      <c r="G1237">
        <f>IFERROR(VLOOKUP(Table_socioeca8.sandag.org_abm2_spd[[#This Row],[hwycov_id]],[1]hwy_speed!$B$2:$G$1648,2,FALSE),0)</f>
        <v>57</v>
      </c>
      <c r="H1237">
        <f>IFERROR(VLOOKUP(Table_socioeca8.sandag.org_abm2_spd[[#This Row],[hwycov_id]],[1]hwy_speed!$B$2:$G$1648,3,FALSE),0)</f>
        <v>36</v>
      </c>
      <c r="I1237">
        <f>IFERROR(VLOOKUP(Table_socioeca8.sandag.org_abm2_spd[[#This Row],[hwycov_id]],[1]hwy_speed!$B$2:$G$1648,4,FALSE),0)</f>
        <v>54</v>
      </c>
      <c r="J1237">
        <f>IFERROR(VLOOKUP(Table_socioeca8.sandag.org_abm2_spd[[#This Row],[hwycov_id]],[1]hwy_speed!$B$2:$G$1648,5,FALSE),0)</f>
        <v>54</v>
      </c>
      <c r="K1237">
        <f>IFERROR(VLOOKUP(Table_socioeca8.sandag.org_abm2_spd[[#This Row],[hwycov_id]],[1]hwy_speed!$B$2:$G$1648,6,FALSE),0)</f>
        <v>57</v>
      </c>
    </row>
    <row r="1238" spans="5:11" x14ac:dyDescent="0.25">
      <c r="E1238">
        <f t="shared" si="19"/>
        <v>376</v>
      </c>
      <c r="F1238">
        <v>27790</v>
      </c>
      <c r="G1238">
        <f>IFERROR(VLOOKUP(Table_socioeca8.sandag.org_abm2_spd[[#This Row],[hwycov_id]],[1]hwy_speed!$B$2:$G$1648,2,FALSE),0)</f>
        <v>57</v>
      </c>
      <c r="H1238">
        <f>IFERROR(VLOOKUP(Table_socioeca8.sandag.org_abm2_spd[[#This Row],[hwycov_id]],[1]hwy_speed!$B$2:$G$1648,3,FALSE),0)</f>
        <v>57</v>
      </c>
      <c r="I1238">
        <f>IFERROR(VLOOKUP(Table_socioeca8.sandag.org_abm2_spd[[#This Row],[hwycov_id]],[1]hwy_speed!$B$2:$G$1648,4,FALSE),0)</f>
        <v>56</v>
      </c>
      <c r="J1238">
        <f>IFERROR(VLOOKUP(Table_socioeca8.sandag.org_abm2_spd[[#This Row],[hwycov_id]],[1]hwy_speed!$B$2:$G$1648,5,FALSE),0)</f>
        <v>49</v>
      </c>
      <c r="K1238">
        <f>IFERROR(VLOOKUP(Table_socioeca8.sandag.org_abm2_spd[[#This Row],[hwycov_id]],[1]hwy_speed!$B$2:$G$1648,6,FALSE),0)</f>
        <v>57</v>
      </c>
    </row>
    <row r="1239" spans="5:11" x14ac:dyDescent="0.25">
      <c r="E1239">
        <f t="shared" si="19"/>
        <v>376</v>
      </c>
      <c r="F1239">
        <v>27791</v>
      </c>
      <c r="G1239">
        <f>IFERROR(VLOOKUP(Table_socioeca8.sandag.org_abm2_spd[[#This Row],[hwycov_id]],[1]hwy_speed!$B$2:$G$1648,2,FALSE),0)</f>
        <v>57</v>
      </c>
      <c r="H1239">
        <f>IFERROR(VLOOKUP(Table_socioeca8.sandag.org_abm2_spd[[#This Row],[hwycov_id]],[1]hwy_speed!$B$2:$G$1648,3,FALSE),0)</f>
        <v>51</v>
      </c>
      <c r="I1239">
        <f>IFERROR(VLOOKUP(Table_socioeca8.sandag.org_abm2_spd[[#This Row],[hwycov_id]],[1]hwy_speed!$B$2:$G$1648,4,FALSE),0)</f>
        <v>49</v>
      </c>
      <c r="J1239">
        <f>IFERROR(VLOOKUP(Table_socioeca8.sandag.org_abm2_spd[[#This Row],[hwycov_id]],[1]hwy_speed!$B$2:$G$1648,5,FALSE),0)</f>
        <v>32</v>
      </c>
      <c r="K1239">
        <f>IFERROR(VLOOKUP(Table_socioeca8.sandag.org_abm2_spd[[#This Row],[hwycov_id]],[1]hwy_speed!$B$2:$G$1648,6,FALSE),0)</f>
        <v>57</v>
      </c>
    </row>
    <row r="1240" spans="5:11" x14ac:dyDescent="0.25">
      <c r="E1240">
        <f t="shared" si="19"/>
        <v>376</v>
      </c>
      <c r="F1240">
        <v>27792</v>
      </c>
      <c r="G1240">
        <f>IFERROR(VLOOKUP(Table_socioeca8.sandag.org_abm2_spd[[#This Row],[hwycov_id]],[1]hwy_speed!$B$2:$G$1648,2,FALSE),0)</f>
        <v>57</v>
      </c>
      <c r="H1240">
        <f>IFERROR(VLOOKUP(Table_socioeca8.sandag.org_abm2_spd[[#This Row],[hwycov_id]],[1]hwy_speed!$B$2:$G$1648,3,FALSE),0)</f>
        <v>30</v>
      </c>
      <c r="I1240">
        <f>IFERROR(VLOOKUP(Table_socioeca8.sandag.org_abm2_spd[[#This Row],[hwycov_id]],[1]hwy_speed!$B$2:$G$1648,4,FALSE),0)</f>
        <v>49</v>
      </c>
      <c r="J1240">
        <f>IFERROR(VLOOKUP(Table_socioeca8.sandag.org_abm2_spd[[#This Row],[hwycov_id]],[1]hwy_speed!$B$2:$G$1648,5,FALSE),0)</f>
        <v>50</v>
      </c>
      <c r="K1240">
        <f>IFERROR(VLOOKUP(Table_socioeca8.sandag.org_abm2_spd[[#This Row],[hwycov_id]],[1]hwy_speed!$B$2:$G$1648,6,FALSE),0)</f>
        <v>57</v>
      </c>
    </row>
    <row r="1241" spans="5:11" x14ac:dyDescent="0.25">
      <c r="E1241">
        <f t="shared" si="19"/>
        <v>376</v>
      </c>
      <c r="F1241">
        <v>27795</v>
      </c>
      <c r="G1241">
        <f>IFERROR(VLOOKUP(Table_socioeca8.sandag.org_abm2_spd[[#This Row],[hwycov_id]],[1]hwy_speed!$B$2:$G$1648,2,FALSE),0)</f>
        <v>57</v>
      </c>
      <c r="H1241">
        <f>IFERROR(VLOOKUP(Table_socioeca8.sandag.org_abm2_spd[[#This Row],[hwycov_id]],[1]hwy_speed!$B$2:$G$1648,3,FALSE),0)</f>
        <v>53</v>
      </c>
      <c r="I1241">
        <f>IFERROR(VLOOKUP(Table_socioeca8.sandag.org_abm2_spd[[#This Row],[hwycov_id]],[1]hwy_speed!$B$2:$G$1648,4,FALSE),0)</f>
        <v>52</v>
      </c>
      <c r="J1241">
        <f>IFERROR(VLOOKUP(Table_socioeca8.sandag.org_abm2_spd[[#This Row],[hwycov_id]],[1]hwy_speed!$B$2:$G$1648,5,FALSE),0)</f>
        <v>38</v>
      </c>
      <c r="K1241">
        <f>IFERROR(VLOOKUP(Table_socioeca8.sandag.org_abm2_spd[[#This Row],[hwycov_id]],[1]hwy_speed!$B$2:$G$1648,6,FALSE),0)</f>
        <v>57</v>
      </c>
    </row>
    <row r="1242" spans="5:11" x14ac:dyDescent="0.25">
      <c r="E1242">
        <f t="shared" si="19"/>
        <v>376</v>
      </c>
      <c r="F1242">
        <v>27796</v>
      </c>
      <c r="G1242">
        <f>IFERROR(VLOOKUP(Table_socioeca8.sandag.org_abm2_spd[[#This Row],[hwycov_id]],[1]hwy_speed!$B$2:$G$1648,2,FALSE),0)</f>
        <v>56</v>
      </c>
      <c r="H1242">
        <f>IFERROR(VLOOKUP(Table_socioeca8.sandag.org_abm2_spd[[#This Row],[hwycov_id]],[1]hwy_speed!$B$2:$G$1648,3,FALSE),0)</f>
        <v>26</v>
      </c>
      <c r="I1242">
        <f>IFERROR(VLOOKUP(Table_socioeca8.sandag.org_abm2_spd[[#This Row],[hwycov_id]],[1]hwy_speed!$B$2:$G$1648,4,FALSE),0)</f>
        <v>48</v>
      </c>
      <c r="J1242">
        <f>IFERROR(VLOOKUP(Table_socioeca8.sandag.org_abm2_spd[[#This Row],[hwycov_id]],[1]hwy_speed!$B$2:$G$1648,5,FALSE),0)</f>
        <v>48</v>
      </c>
      <c r="K1242">
        <f>IFERROR(VLOOKUP(Table_socioeca8.sandag.org_abm2_spd[[#This Row],[hwycov_id]],[1]hwy_speed!$B$2:$G$1648,6,FALSE),0)</f>
        <v>56</v>
      </c>
    </row>
    <row r="1243" spans="5:11" x14ac:dyDescent="0.25">
      <c r="E1243">
        <f t="shared" si="19"/>
        <v>376</v>
      </c>
      <c r="F1243">
        <v>27806</v>
      </c>
      <c r="G1243">
        <f>IFERROR(VLOOKUP(Table_socioeca8.sandag.org_abm2_spd[[#This Row],[hwycov_id]],[1]hwy_speed!$B$2:$G$1648,2,FALSE),0)</f>
        <v>57</v>
      </c>
      <c r="H1243">
        <f>IFERROR(VLOOKUP(Table_socioeca8.sandag.org_abm2_spd[[#This Row],[hwycov_id]],[1]hwy_speed!$B$2:$G$1648,3,FALSE),0)</f>
        <v>54</v>
      </c>
      <c r="I1243">
        <f>IFERROR(VLOOKUP(Table_socioeca8.sandag.org_abm2_spd[[#This Row],[hwycov_id]],[1]hwy_speed!$B$2:$G$1648,4,FALSE),0)</f>
        <v>53</v>
      </c>
      <c r="J1243">
        <f>IFERROR(VLOOKUP(Table_socioeca8.sandag.org_abm2_spd[[#This Row],[hwycov_id]],[1]hwy_speed!$B$2:$G$1648,5,FALSE),0)</f>
        <v>41</v>
      </c>
      <c r="K1243">
        <f>IFERROR(VLOOKUP(Table_socioeca8.sandag.org_abm2_spd[[#This Row],[hwycov_id]],[1]hwy_speed!$B$2:$G$1648,6,FALSE),0)</f>
        <v>57</v>
      </c>
    </row>
    <row r="1244" spans="5:11" x14ac:dyDescent="0.25">
      <c r="E1244">
        <f t="shared" si="19"/>
        <v>376</v>
      </c>
      <c r="F1244">
        <v>27807</v>
      </c>
      <c r="G1244">
        <f>IFERROR(VLOOKUP(Table_socioeca8.sandag.org_abm2_spd[[#This Row],[hwycov_id]],[1]hwy_speed!$B$2:$G$1648,2,FALSE),0)</f>
        <v>57</v>
      </c>
      <c r="H1244">
        <f>IFERROR(VLOOKUP(Table_socioeca8.sandag.org_abm2_spd[[#This Row],[hwycov_id]],[1]hwy_speed!$B$2:$G$1648,3,FALSE),0)</f>
        <v>32</v>
      </c>
      <c r="I1244">
        <f>IFERROR(VLOOKUP(Table_socioeca8.sandag.org_abm2_spd[[#This Row],[hwycov_id]],[1]hwy_speed!$B$2:$G$1648,4,FALSE),0)</f>
        <v>50</v>
      </c>
      <c r="J1244">
        <f>IFERROR(VLOOKUP(Table_socioeca8.sandag.org_abm2_spd[[#This Row],[hwycov_id]],[1]hwy_speed!$B$2:$G$1648,5,FALSE),0)</f>
        <v>50</v>
      </c>
      <c r="K1244">
        <f>IFERROR(VLOOKUP(Table_socioeca8.sandag.org_abm2_spd[[#This Row],[hwycov_id]],[1]hwy_speed!$B$2:$G$1648,6,FALSE),0)</f>
        <v>57</v>
      </c>
    </row>
    <row r="1245" spans="5:11" x14ac:dyDescent="0.25">
      <c r="E1245">
        <f t="shared" si="19"/>
        <v>376</v>
      </c>
      <c r="F1245">
        <v>27820</v>
      </c>
      <c r="G1245">
        <f>IFERROR(VLOOKUP(Table_socioeca8.sandag.org_abm2_spd[[#This Row],[hwycov_id]],[1]hwy_speed!$B$2:$G$1648,2,FALSE),0)</f>
        <v>56</v>
      </c>
      <c r="H1245">
        <f>IFERROR(VLOOKUP(Table_socioeca8.sandag.org_abm2_spd[[#This Row],[hwycov_id]],[1]hwy_speed!$B$2:$G$1648,3,FALSE),0)</f>
        <v>23</v>
      </c>
      <c r="I1245">
        <f>IFERROR(VLOOKUP(Table_socioeca8.sandag.org_abm2_spd[[#This Row],[hwycov_id]],[1]hwy_speed!$B$2:$G$1648,4,FALSE),0)</f>
        <v>47</v>
      </c>
      <c r="J1245">
        <f>IFERROR(VLOOKUP(Table_socioeca8.sandag.org_abm2_spd[[#This Row],[hwycov_id]],[1]hwy_speed!$B$2:$G$1648,5,FALSE),0)</f>
        <v>52</v>
      </c>
      <c r="K1245">
        <f>IFERROR(VLOOKUP(Table_socioeca8.sandag.org_abm2_spd[[#This Row],[hwycov_id]],[1]hwy_speed!$B$2:$G$1648,6,FALSE),0)</f>
        <v>56</v>
      </c>
    </row>
    <row r="1246" spans="5:11" x14ac:dyDescent="0.25">
      <c r="E1246">
        <f t="shared" si="19"/>
        <v>376</v>
      </c>
      <c r="F1246">
        <v>27824</v>
      </c>
      <c r="G1246">
        <f>IFERROR(VLOOKUP(Table_socioeca8.sandag.org_abm2_spd[[#This Row],[hwycov_id]],[1]hwy_speed!$B$2:$G$1648,2,FALSE),0)</f>
        <v>57</v>
      </c>
      <c r="H1246">
        <f>IFERROR(VLOOKUP(Table_socioeca8.sandag.org_abm2_spd[[#This Row],[hwycov_id]],[1]hwy_speed!$B$2:$G$1648,3,FALSE),0)</f>
        <v>56</v>
      </c>
      <c r="I1246">
        <f>IFERROR(VLOOKUP(Table_socioeca8.sandag.org_abm2_spd[[#This Row],[hwycov_id]],[1]hwy_speed!$B$2:$G$1648,4,FALSE),0)</f>
        <v>56</v>
      </c>
      <c r="J1246">
        <f>IFERROR(VLOOKUP(Table_socioeca8.sandag.org_abm2_spd[[#This Row],[hwycov_id]],[1]hwy_speed!$B$2:$G$1648,5,FALSE),0)</f>
        <v>47</v>
      </c>
      <c r="K1246">
        <f>IFERROR(VLOOKUP(Table_socioeca8.sandag.org_abm2_spd[[#This Row],[hwycov_id]],[1]hwy_speed!$B$2:$G$1648,6,FALSE),0)</f>
        <v>57</v>
      </c>
    </row>
    <row r="1247" spans="5:11" x14ac:dyDescent="0.25">
      <c r="E1247">
        <f t="shared" si="19"/>
        <v>376</v>
      </c>
      <c r="F1247">
        <v>27825</v>
      </c>
      <c r="G1247">
        <f>IFERROR(VLOOKUP(Table_socioeca8.sandag.org_abm2_spd[[#This Row],[hwycov_id]],[1]hwy_speed!$B$2:$G$1648,2,FALSE),0)</f>
        <v>56</v>
      </c>
      <c r="H1247">
        <f>IFERROR(VLOOKUP(Table_socioeca8.sandag.org_abm2_spd[[#This Row],[hwycov_id]],[1]hwy_speed!$B$2:$G$1648,3,FALSE),0)</f>
        <v>14</v>
      </c>
      <c r="I1247">
        <f>IFERROR(VLOOKUP(Table_socioeca8.sandag.org_abm2_spd[[#This Row],[hwycov_id]],[1]hwy_speed!$B$2:$G$1648,4,FALSE),0)</f>
        <v>42</v>
      </c>
      <c r="J1247">
        <f>IFERROR(VLOOKUP(Table_socioeca8.sandag.org_abm2_spd[[#This Row],[hwycov_id]],[1]hwy_speed!$B$2:$G$1648,5,FALSE),0)</f>
        <v>47</v>
      </c>
      <c r="K1247">
        <f>IFERROR(VLOOKUP(Table_socioeca8.sandag.org_abm2_spd[[#This Row],[hwycov_id]],[1]hwy_speed!$B$2:$G$1648,6,FALSE),0)</f>
        <v>56</v>
      </c>
    </row>
    <row r="1248" spans="5:11" x14ac:dyDescent="0.25">
      <c r="E1248">
        <f t="shared" si="19"/>
        <v>376</v>
      </c>
      <c r="F1248">
        <v>27832</v>
      </c>
      <c r="G1248">
        <f>IFERROR(VLOOKUP(Table_socioeca8.sandag.org_abm2_spd[[#This Row],[hwycov_id]],[1]hwy_speed!$B$2:$G$1648,2,FALSE),0)</f>
        <v>57</v>
      </c>
      <c r="H1248">
        <f>IFERROR(VLOOKUP(Table_socioeca8.sandag.org_abm2_spd[[#This Row],[hwycov_id]],[1]hwy_speed!$B$2:$G$1648,3,FALSE),0)</f>
        <v>18</v>
      </c>
      <c r="I1248">
        <f>IFERROR(VLOOKUP(Table_socioeca8.sandag.org_abm2_spd[[#This Row],[hwycov_id]],[1]hwy_speed!$B$2:$G$1648,4,FALSE),0)</f>
        <v>44</v>
      </c>
      <c r="J1248">
        <f>IFERROR(VLOOKUP(Table_socioeca8.sandag.org_abm2_spd[[#This Row],[hwycov_id]],[1]hwy_speed!$B$2:$G$1648,5,FALSE),0)</f>
        <v>49</v>
      </c>
      <c r="K1248">
        <f>IFERROR(VLOOKUP(Table_socioeca8.sandag.org_abm2_spd[[#This Row],[hwycov_id]],[1]hwy_speed!$B$2:$G$1648,6,FALSE),0)</f>
        <v>57</v>
      </c>
    </row>
    <row r="1249" spans="5:11" x14ac:dyDescent="0.25">
      <c r="E1249">
        <f t="shared" si="19"/>
        <v>376</v>
      </c>
      <c r="F1249">
        <v>27834</v>
      </c>
      <c r="G1249">
        <f>IFERROR(VLOOKUP(Table_socioeca8.sandag.org_abm2_spd[[#This Row],[hwycov_id]],[1]hwy_speed!$B$2:$G$1648,2,FALSE),0)</f>
        <v>58</v>
      </c>
      <c r="H1249">
        <f>IFERROR(VLOOKUP(Table_socioeca8.sandag.org_abm2_spd[[#This Row],[hwycov_id]],[1]hwy_speed!$B$2:$G$1648,3,FALSE),0)</f>
        <v>51</v>
      </c>
      <c r="I1249">
        <f>IFERROR(VLOOKUP(Table_socioeca8.sandag.org_abm2_spd[[#This Row],[hwycov_id]],[1]hwy_speed!$B$2:$G$1648,4,FALSE),0)</f>
        <v>53</v>
      </c>
      <c r="J1249">
        <f>IFERROR(VLOOKUP(Table_socioeca8.sandag.org_abm2_spd[[#This Row],[hwycov_id]],[1]hwy_speed!$B$2:$G$1648,5,FALSE),0)</f>
        <v>39</v>
      </c>
      <c r="K1249">
        <f>IFERROR(VLOOKUP(Table_socioeca8.sandag.org_abm2_spd[[#This Row],[hwycov_id]],[1]hwy_speed!$B$2:$G$1648,6,FALSE),0)</f>
        <v>58</v>
      </c>
    </row>
    <row r="1250" spans="5:11" x14ac:dyDescent="0.25">
      <c r="E1250">
        <f t="shared" si="19"/>
        <v>376</v>
      </c>
      <c r="F1250">
        <v>27843</v>
      </c>
      <c r="G1250">
        <f>IFERROR(VLOOKUP(Table_socioeca8.sandag.org_abm2_spd[[#This Row],[hwycov_id]],[1]hwy_speed!$B$2:$G$1648,2,FALSE),0)</f>
        <v>58</v>
      </c>
      <c r="H1250">
        <f>IFERROR(VLOOKUP(Table_socioeca8.sandag.org_abm2_spd[[#This Row],[hwycov_id]],[1]hwy_speed!$B$2:$G$1648,3,FALSE),0)</f>
        <v>58</v>
      </c>
      <c r="I1250">
        <f>IFERROR(VLOOKUP(Table_socioeca8.sandag.org_abm2_spd[[#This Row],[hwycov_id]],[1]hwy_speed!$B$2:$G$1648,4,FALSE),0)</f>
        <v>58</v>
      </c>
      <c r="J1250">
        <f>IFERROR(VLOOKUP(Table_socioeca8.sandag.org_abm2_spd[[#This Row],[hwycov_id]],[1]hwy_speed!$B$2:$G$1648,5,FALSE),0)</f>
        <v>57</v>
      </c>
      <c r="K1250">
        <f>IFERROR(VLOOKUP(Table_socioeca8.sandag.org_abm2_spd[[#This Row],[hwycov_id]],[1]hwy_speed!$B$2:$G$1648,6,FALSE),0)</f>
        <v>58</v>
      </c>
    </row>
    <row r="1251" spans="5:11" x14ac:dyDescent="0.25">
      <c r="E1251">
        <f t="shared" si="19"/>
        <v>376</v>
      </c>
      <c r="F1251">
        <v>27844</v>
      </c>
      <c r="G1251">
        <f>IFERROR(VLOOKUP(Table_socioeca8.sandag.org_abm2_spd[[#This Row],[hwycov_id]],[1]hwy_speed!$B$2:$G$1648,2,FALSE),0)</f>
        <v>58</v>
      </c>
      <c r="H1251">
        <f>IFERROR(VLOOKUP(Table_socioeca8.sandag.org_abm2_spd[[#This Row],[hwycov_id]],[1]hwy_speed!$B$2:$G$1648,3,FALSE),0)</f>
        <v>58</v>
      </c>
      <c r="I1251">
        <f>IFERROR(VLOOKUP(Table_socioeca8.sandag.org_abm2_spd[[#This Row],[hwycov_id]],[1]hwy_speed!$B$2:$G$1648,4,FALSE),0)</f>
        <v>58</v>
      </c>
      <c r="J1251">
        <f>IFERROR(VLOOKUP(Table_socioeca8.sandag.org_abm2_spd[[#This Row],[hwycov_id]],[1]hwy_speed!$B$2:$G$1648,5,FALSE),0)</f>
        <v>57</v>
      </c>
      <c r="K1251">
        <f>IFERROR(VLOOKUP(Table_socioeca8.sandag.org_abm2_spd[[#This Row],[hwycov_id]],[1]hwy_speed!$B$2:$G$1648,6,FALSE),0)</f>
        <v>58</v>
      </c>
    </row>
    <row r="1252" spans="5:11" x14ac:dyDescent="0.25">
      <c r="E1252">
        <f t="shared" si="19"/>
        <v>376</v>
      </c>
      <c r="F1252">
        <v>27845</v>
      </c>
      <c r="G1252">
        <f>IFERROR(VLOOKUP(Table_socioeca8.sandag.org_abm2_spd[[#This Row],[hwycov_id]],[1]hwy_speed!$B$2:$G$1648,2,FALSE),0)</f>
        <v>58</v>
      </c>
      <c r="H1252">
        <f>IFERROR(VLOOKUP(Table_socioeca8.sandag.org_abm2_spd[[#This Row],[hwycov_id]],[1]hwy_speed!$B$2:$G$1648,3,FALSE),0)</f>
        <v>58</v>
      </c>
      <c r="I1252">
        <f>IFERROR(VLOOKUP(Table_socioeca8.sandag.org_abm2_spd[[#This Row],[hwycov_id]],[1]hwy_speed!$B$2:$G$1648,4,FALSE),0)</f>
        <v>58</v>
      </c>
      <c r="J1252">
        <f>IFERROR(VLOOKUP(Table_socioeca8.sandag.org_abm2_spd[[#This Row],[hwycov_id]],[1]hwy_speed!$B$2:$G$1648,5,FALSE),0)</f>
        <v>56</v>
      </c>
      <c r="K1252">
        <f>IFERROR(VLOOKUP(Table_socioeca8.sandag.org_abm2_spd[[#This Row],[hwycov_id]],[1]hwy_speed!$B$2:$G$1648,6,FALSE),0)</f>
        <v>58</v>
      </c>
    </row>
    <row r="1253" spans="5:11" x14ac:dyDescent="0.25">
      <c r="E1253">
        <f t="shared" si="19"/>
        <v>376</v>
      </c>
      <c r="F1253">
        <v>27853</v>
      </c>
      <c r="G1253">
        <f>IFERROR(VLOOKUP(Table_socioeca8.sandag.org_abm2_spd[[#This Row],[hwycov_id]],[1]hwy_speed!$B$2:$G$1648,2,FALSE),0)</f>
        <v>56</v>
      </c>
      <c r="H1253">
        <f>IFERROR(VLOOKUP(Table_socioeca8.sandag.org_abm2_spd[[#This Row],[hwycov_id]],[1]hwy_speed!$B$2:$G$1648,3,FALSE),0)</f>
        <v>56</v>
      </c>
      <c r="I1253">
        <f>IFERROR(VLOOKUP(Table_socioeca8.sandag.org_abm2_spd[[#This Row],[hwycov_id]],[1]hwy_speed!$B$2:$G$1648,4,FALSE),0)</f>
        <v>56</v>
      </c>
      <c r="J1253">
        <f>IFERROR(VLOOKUP(Table_socioeca8.sandag.org_abm2_spd[[#This Row],[hwycov_id]],[1]hwy_speed!$B$2:$G$1648,5,FALSE),0)</f>
        <v>56</v>
      </c>
      <c r="K1253">
        <f>IFERROR(VLOOKUP(Table_socioeca8.sandag.org_abm2_spd[[#This Row],[hwycov_id]],[1]hwy_speed!$B$2:$G$1648,6,FALSE),0)</f>
        <v>56</v>
      </c>
    </row>
    <row r="1254" spans="5:11" x14ac:dyDescent="0.25">
      <c r="E1254">
        <f t="shared" si="19"/>
        <v>376</v>
      </c>
      <c r="F1254">
        <v>27855</v>
      </c>
      <c r="G1254">
        <f>IFERROR(VLOOKUP(Table_socioeca8.sandag.org_abm2_spd[[#This Row],[hwycov_id]],[1]hwy_speed!$B$2:$G$1648,2,FALSE),0)</f>
        <v>58</v>
      </c>
      <c r="H1254">
        <f>IFERROR(VLOOKUP(Table_socioeca8.sandag.org_abm2_spd[[#This Row],[hwycov_id]],[1]hwy_speed!$B$2:$G$1648,3,FALSE),0)</f>
        <v>58</v>
      </c>
      <c r="I1254">
        <f>IFERROR(VLOOKUP(Table_socioeca8.sandag.org_abm2_spd[[#This Row],[hwycov_id]],[1]hwy_speed!$B$2:$G$1648,4,FALSE),0)</f>
        <v>58</v>
      </c>
      <c r="J1254">
        <f>IFERROR(VLOOKUP(Table_socioeca8.sandag.org_abm2_spd[[#This Row],[hwycov_id]],[1]hwy_speed!$B$2:$G$1648,5,FALSE),0)</f>
        <v>58</v>
      </c>
      <c r="K1254">
        <f>IFERROR(VLOOKUP(Table_socioeca8.sandag.org_abm2_spd[[#This Row],[hwycov_id]],[1]hwy_speed!$B$2:$G$1648,6,FALSE),0)</f>
        <v>58</v>
      </c>
    </row>
    <row r="1255" spans="5:11" x14ac:dyDescent="0.25">
      <c r="E1255">
        <f t="shared" si="19"/>
        <v>376</v>
      </c>
      <c r="F1255">
        <v>27856</v>
      </c>
      <c r="G1255">
        <f>IFERROR(VLOOKUP(Table_socioeca8.sandag.org_abm2_spd[[#This Row],[hwycov_id]],[1]hwy_speed!$B$2:$G$1648,2,FALSE),0)</f>
        <v>58</v>
      </c>
      <c r="H1255">
        <f>IFERROR(VLOOKUP(Table_socioeca8.sandag.org_abm2_spd[[#This Row],[hwycov_id]],[1]hwy_speed!$B$2:$G$1648,3,FALSE),0)</f>
        <v>57</v>
      </c>
      <c r="I1255">
        <f>IFERROR(VLOOKUP(Table_socioeca8.sandag.org_abm2_spd[[#This Row],[hwycov_id]],[1]hwy_speed!$B$2:$G$1648,4,FALSE),0)</f>
        <v>57</v>
      </c>
      <c r="J1255">
        <f>IFERROR(VLOOKUP(Table_socioeca8.sandag.org_abm2_spd[[#This Row],[hwycov_id]],[1]hwy_speed!$B$2:$G$1648,5,FALSE),0)</f>
        <v>57</v>
      </c>
      <c r="K1255">
        <f>IFERROR(VLOOKUP(Table_socioeca8.sandag.org_abm2_spd[[#This Row],[hwycov_id]],[1]hwy_speed!$B$2:$G$1648,6,FALSE),0)</f>
        <v>58</v>
      </c>
    </row>
    <row r="1256" spans="5:11" x14ac:dyDescent="0.25">
      <c r="E1256">
        <f t="shared" si="19"/>
        <v>376</v>
      </c>
      <c r="F1256">
        <v>27857</v>
      </c>
      <c r="G1256">
        <f>IFERROR(VLOOKUP(Table_socioeca8.sandag.org_abm2_spd[[#This Row],[hwycov_id]],[1]hwy_speed!$B$2:$G$1648,2,FALSE),0)</f>
        <v>62</v>
      </c>
      <c r="H1256">
        <f>IFERROR(VLOOKUP(Table_socioeca8.sandag.org_abm2_spd[[#This Row],[hwycov_id]],[1]hwy_speed!$B$2:$G$1648,3,FALSE),0)</f>
        <v>62</v>
      </c>
      <c r="I1256">
        <f>IFERROR(VLOOKUP(Table_socioeca8.sandag.org_abm2_spd[[#This Row],[hwycov_id]],[1]hwy_speed!$B$2:$G$1648,4,FALSE),0)</f>
        <v>62</v>
      </c>
      <c r="J1256">
        <f>IFERROR(VLOOKUP(Table_socioeca8.sandag.org_abm2_spd[[#This Row],[hwycov_id]],[1]hwy_speed!$B$2:$G$1648,5,FALSE),0)</f>
        <v>62</v>
      </c>
      <c r="K1256">
        <f>IFERROR(VLOOKUP(Table_socioeca8.sandag.org_abm2_spd[[#This Row],[hwycov_id]],[1]hwy_speed!$B$2:$G$1648,6,FALSE),0)</f>
        <v>62</v>
      </c>
    </row>
    <row r="1257" spans="5:11" x14ac:dyDescent="0.25">
      <c r="E1257">
        <f t="shared" si="19"/>
        <v>376</v>
      </c>
      <c r="F1257">
        <v>27858</v>
      </c>
      <c r="G1257">
        <f>IFERROR(VLOOKUP(Table_socioeca8.sandag.org_abm2_spd[[#This Row],[hwycov_id]],[1]hwy_speed!$B$2:$G$1648,2,FALSE),0)</f>
        <v>58</v>
      </c>
      <c r="H1257">
        <f>IFERROR(VLOOKUP(Table_socioeca8.sandag.org_abm2_spd[[#This Row],[hwycov_id]],[1]hwy_speed!$B$2:$G$1648,3,FALSE),0)</f>
        <v>57</v>
      </c>
      <c r="I1257">
        <f>IFERROR(VLOOKUP(Table_socioeca8.sandag.org_abm2_spd[[#This Row],[hwycov_id]],[1]hwy_speed!$B$2:$G$1648,4,FALSE),0)</f>
        <v>58</v>
      </c>
      <c r="J1257">
        <f>IFERROR(VLOOKUP(Table_socioeca8.sandag.org_abm2_spd[[#This Row],[hwycov_id]],[1]hwy_speed!$B$2:$G$1648,5,FALSE),0)</f>
        <v>58</v>
      </c>
      <c r="K1257">
        <f>IFERROR(VLOOKUP(Table_socioeca8.sandag.org_abm2_spd[[#This Row],[hwycov_id]],[1]hwy_speed!$B$2:$G$1648,6,FALSE),0)</f>
        <v>58</v>
      </c>
    </row>
    <row r="1258" spans="5:11" x14ac:dyDescent="0.25">
      <c r="E1258">
        <f t="shared" si="19"/>
        <v>376</v>
      </c>
      <c r="F1258">
        <v>27860</v>
      </c>
      <c r="G1258">
        <f>IFERROR(VLOOKUP(Table_socioeca8.sandag.org_abm2_spd[[#This Row],[hwycov_id]],[1]hwy_speed!$B$2:$G$1648,2,FALSE),0)</f>
        <v>57</v>
      </c>
      <c r="H1258">
        <f>IFERROR(VLOOKUP(Table_socioeca8.sandag.org_abm2_spd[[#This Row],[hwycov_id]],[1]hwy_speed!$B$2:$G$1648,3,FALSE),0)</f>
        <v>57</v>
      </c>
      <c r="I1258">
        <f>IFERROR(VLOOKUP(Table_socioeca8.sandag.org_abm2_spd[[#This Row],[hwycov_id]],[1]hwy_speed!$B$2:$G$1648,4,FALSE),0)</f>
        <v>57</v>
      </c>
      <c r="J1258">
        <f>IFERROR(VLOOKUP(Table_socioeca8.sandag.org_abm2_spd[[#This Row],[hwycov_id]],[1]hwy_speed!$B$2:$G$1648,5,FALSE),0)</f>
        <v>57</v>
      </c>
      <c r="K1258">
        <f>IFERROR(VLOOKUP(Table_socioeca8.sandag.org_abm2_spd[[#This Row],[hwycov_id]],[1]hwy_speed!$B$2:$G$1648,6,FALSE),0)</f>
        <v>57</v>
      </c>
    </row>
    <row r="1259" spans="5:11" x14ac:dyDescent="0.25">
      <c r="E1259">
        <f t="shared" si="19"/>
        <v>376</v>
      </c>
      <c r="F1259">
        <v>27862</v>
      </c>
      <c r="G1259">
        <f>IFERROR(VLOOKUP(Table_socioeca8.sandag.org_abm2_spd[[#This Row],[hwycov_id]],[1]hwy_speed!$B$2:$G$1648,2,FALSE),0)</f>
        <v>61</v>
      </c>
      <c r="H1259">
        <f>IFERROR(VLOOKUP(Table_socioeca8.sandag.org_abm2_spd[[#This Row],[hwycov_id]],[1]hwy_speed!$B$2:$G$1648,3,FALSE),0)</f>
        <v>61</v>
      </c>
      <c r="I1259">
        <f>IFERROR(VLOOKUP(Table_socioeca8.sandag.org_abm2_spd[[#This Row],[hwycov_id]],[1]hwy_speed!$B$2:$G$1648,4,FALSE),0)</f>
        <v>61</v>
      </c>
      <c r="J1259">
        <f>IFERROR(VLOOKUP(Table_socioeca8.sandag.org_abm2_spd[[#This Row],[hwycov_id]],[1]hwy_speed!$B$2:$G$1648,5,FALSE),0)</f>
        <v>61</v>
      </c>
      <c r="K1259">
        <f>IFERROR(VLOOKUP(Table_socioeca8.sandag.org_abm2_spd[[#This Row],[hwycov_id]],[1]hwy_speed!$B$2:$G$1648,6,FALSE),0)</f>
        <v>61</v>
      </c>
    </row>
    <row r="1260" spans="5:11" x14ac:dyDescent="0.25">
      <c r="E1260">
        <f t="shared" si="19"/>
        <v>376</v>
      </c>
      <c r="F1260">
        <v>27864</v>
      </c>
      <c r="G1260">
        <f>IFERROR(VLOOKUP(Table_socioeca8.sandag.org_abm2_spd[[#This Row],[hwycov_id]],[1]hwy_speed!$B$2:$G$1648,2,FALSE),0)</f>
        <v>57</v>
      </c>
      <c r="H1260">
        <f>IFERROR(VLOOKUP(Table_socioeca8.sandag.org_abm2_spd[[#This Row],[hwycov_id]],[1]hwy_speed!$B$2:$G$1648,3,FALSE),0)</f>
        <v>57</v>
      </c>
      <c r="I1260">
        <f>IFERROR(VLOOKUP(Table_socioeca8.sandag.org_abm2_spd[[#This Row],[hwycov_id]],[1]hwy_speed!$B$2:$G$1648,4,FALSE),0)</f>
        <v>57</v>
      </c>
      <c r="J1260">
        <f>IFERROR(VLOOKUP(Table_socioeca8.sandag.org_abm2_spd[[#This Row],[hwycov_id]],[1]hwy_speed!$B$2:$G$1648,5,FALSE),0)</f>
        <v>57</v>
      </c>
      <c r="K1260">
        <f>IFERROR(VLOOKUP(Table_socioeca8.sandag.org_abm2_spd[[#This Row],[hwycov_id]],[1]hwy_speed!$B$2:$G$1648,6,FALSE),0)</f>
        <v>57</v>
      </c>
    </row>
    <row r="1261" spans="5:11" x14ac:dyDescent="0.25">
      <c r="E1261">
        <f t="shared" si="19"/>
        <v>376</v>
      </c>
      <c r="F1261">
        <v>27866</v>
      </c>
      <c r="G1261">
        <f>IFERROR(VLOOKUP(Table_socioeca8.sandag.org_abm2_spd[[#This Row],[hwycov_id]],[1]hwy_speed!$B$2:$G$1648,2,FALSE),0)</f>
        <v>57</v>
      </c>
      <c r="H1261">
        <f>IFERROR(VLOOKUP(Table_socioeca8.sandag.org_abm2_spd[[#This Row],[hwycov_id]],[1]hwy_speed!$B$2:$G$1648,3,FALSE),0)</f>
        <v>57</v>
      </c>
      <c r="I1261">
        <f>IFERROR(VLOOKUP(Table_socioeca8.sandag.org_abm2_spd[[#This Row],[hwycov_id]],[1]hwy_speed!$B$2:$G$1648,4,FALSE),0)</f>
        <v>57</v>
      </c>
      <c r="J1261">
        <f>IFERROR(VLOOKUP(Table_socioeca8.sandag.org_abm2_spd[[#This Row],[hwycov_id]],[1]hwy_speed!$B$2:$G$1648,5,FALSE),0)</f>
        <v>57</v>
      </c>
      <c r="K1261">
        <f>IFERROR(VLOOKUP(Table_socioeca8.sandag.org_abm2_spd[[#This Row],[hwycov_id]],[1]hwy_speed!$B$2:$G$1648,6,FALSE),0)</f>
        <v>57</v>
      </c>
    </row>
    <row r="1262" spans="5:11" x14ac:dyDescent="0.25">
      <c r="E1262">
        <f t="shared" si="19"/>
        <v>376</v>
      </c>
      <c r="F1262">
        <v>27868</v>
      </c>
      <c r="G1262">
        <f>IFERROR(VLOOKUP(Table_socioeca8.sandag.org_abm2_spd[[#This Row],[hwycov_id]],[1]hwy_speed!$B$2:$G$1648,2,FALSE),0)</f>
        <v>56</v>
      </c>
      <c r="H1262">
        <f>IFERROR(VLOOKUP(Table_socioeca8.sandag.org_abm2_spd[[#This Row],[hwycov_id]],[1]hwy_speed!$B$2:$G$1648,3,FALSE),0)</f>
        <v>56</v>
      </c>
      <c r="I1262">
        <f>IFERROR(VLOOKUP(Table_socioeca8.sandag.org_abm2_spd[[#This Row],[hwycov_id]],[1]hwy_speed!$B$2:$G$1648,4,FALSE),0)</f>
        <v>56</v>
      </c>
      <c r="J1262">
        <f>IFERROR(VLOOKUP(Table_socioeca8.sandag.org_abm2_spd[[#This Row],[hwycov_id]],[1]hwy_speed!$B$2:$G$1648,5,FALSE),0)</f>
        <v>56</v>
      </c>
      <c r="K1262">
        <f>IFERROR(VLOOKUP(Table_socioeca8.sandag.org_abm2_spd[[#This Row],[hwycov_id]],[1]hwy_speed!$B$2:$G$1648,6,FALSE),0)</f>
        <v>56</v>
      </c>
    </row>
    <row r="1263" spans="5:11" x14ac:dyDescent="0.25">
      <c r="E1263">
        <f t="shared" si="19"/>
        <v>376</v>
      </c>
      <c r="F1263">
        <v>27869</v>
      </c>
      <c r="G1263">
        <f>IFERROR(VLOOKUP(Table_socioeca8.sandag.org_abm2_spd[[#This Row],[hwycov_id]],[1]hwy_speed!$B$2:$G$1648,2,FALSE),0)</f>
        <v>39</v>
      </c>
      <c r="H1263">
        <f>IFERROR(VLOOKUP(Table_socioeca8.sandag.org_abm2_spd[[#This Row],[hwycov_id]],[1]hwy_speed!$B$2:$G$1648,3,FALSE),0)</f>
        <v>39</v>
      </c>
      <c r="I1263">
        <f>IFERROR(VLOOKUP(Table_socioeca8.sandag.org_abm2_spd[[#This Row],[hwycov_id]],[1]hwy_speed!$B$2:$G$1648,4,FALSE),0)</f>
        <v>39</v>
      </c>
      <c r="J1263">
        <f>IFERROR(VLOOKUP(Table_socioeca8.sandag.org_abm2_spd[[#This Row],[hwycov_id]],[1]hwy_speed!$B$2:$G$1648,5,FALSE),0)</f>
        <v>39</v>
      </c>
      <c r="K1263">
        <f>IFERROR(VLOOKUP(Table_socioeca8.sandag.org_abm2_spd[[#This Row],[hwycov_id]],[1]hwy_speed!$B$2:$G$1648,6,FALSE),0)</f>
        <v>39</v>
      </c>
    </row>
    <row r="1264" spans="5:11" x14ac:dyDescent="0.25">
      <c r="E1264">
        <f t="shared" si="19"/>
        <v>376</v>
      </c>
      <c r="F1264">
        <v>27870</v>
      </c>
      <c r="G1264">
        <f>IFERROR(VLOOKUP(Table_socioeca8.sandag.org_abm2_spd[[#This Row],[hwycov_id]],[1]hwy_speed!$B$2:$G$1648,2,FALSE),0)</f>
        <v>57</v>
      </c>
      <c r="H1264">
        <f>IFERROR(VLOOKUP(Table_socioeca8.sandag.org_abm2_spd[[#This Row],[hwycov_id]],[1]hwy_speed!$B$2:$G$1648,3,FALSE),0)</f>
        <v>57</v>
      </c>
      <c r="I1264">
        <f>IFERROR(VLOOKUP(Table_socioeca8.sandag.org_abm2_spd[[#This Row],[hwycov_id]],[1]hwy_speed!$B$2:$G$1648,4,FALSE),0)</f>
        <v>57</v>
      </c>
      <c r="J1264">
        <f>IFERROR(VLOOKUP(Table_socioeca8.sandag.org_abm2_spd[[#This Row],[hwycov_id]],[1]hwy_speed!$B$2:$G$1648,5,FALSE),0)</f>
        <v>57</v>
      </c>
      <c r="K1264">
        <f>IFERROR(VLOOKUP(Table_socioeca8.sandag.org_abm2_spd[[#This Row],[hwycov_id]],[1]hwy_speed!$B$2:$G$1648,6,FALSE),0)</f>
        <v>57</v>
      </c>
    </row>
    <row r="1265" spans="5:11" x14ac:dyDescent="0.25">
      <c r="E1265">
        <f t="shared" si="19"/>
        <v>376</v>
      </c>
      <c r="F1265">
        <v>27875</v>
      </c>
      <c r="G1265">
        <f>IFERROR(VLOOKUP(Table_socioeca8.sandag.org_abm2_spd[[#This Row],[hwycov_id]],[1]hwy_speed!$B$2:$G$1648,2,FALSE),0)</f>
        <v>58</v>
      </c>
      <c r="H1265">
        <f>IFERROR(VLOOKUP(Table_socioeca8.sandag.org_abm2_spd[[#This Row],[hwycov_id]],[1]hwy_speed!$B$2:$G$1648,3,FALSE),0)</f>
        <v>58</v>
      </c>
      <c r="I1265">
        <f>IFERROR(VLOOKUP(Table_socioeca8.sandag.org_abm2_spd[[#This Row],[hwycov_id]],[1]hwy_speed!$B$2:$G$1648,4,FALSE),0)</f>
        <v>58</v>
      </c>
      <c r="J1265">
        <f>IFERROR(VLOOKUP(Table_socioeca8.sandag.org_abm2_spd[[#This Row],[hwycov_id]],[1]hwy_speed!$B$2:$G$1648,5,FALSE),0)</f>
        <v>58</v>
      </c>
      <c r="K1265">
        <f>IFERROR(VLOOKUP(Table_socioeca8.sandag.org_abm2_spd[[#This Row],[hwycov_id]],[1]hwy_speed!$B$2:$G$1648,6,FALSE),0)</f>
        <v>58</v>
      </c>
    </row>
    <row r="1266" spans="5:11" x14ac:dyDescent="0.25">
      <c r="E1266">
        <f t="shared" si="19"/>
        <v>376</v>
      </c>
      <c r="F1266">
        <v>27877</v>
      </c>
      <c r="G1266">
        <f>IFERROR(VLOOKUP(Table_socioeca8.sandag.org_abm2_spd[[#This Row],[hwycov_id]],[1]hwy_speed!$B$2:$G$1648,2,FALSE),0)</f>
        <v>58</v>
      </c>
      <c r="H1266">
        <f>IFERROR(VLOOKUP(Table_socioeca8.sandag.org_abm2_spd[[#This Row],[hwycov_id]],[1]hwy_speed!$B$2:$G$1648,3,FALSE),0)</f>
        <v>58</v>
      </c>
      <c r="I1266">
        <f>IFERROR(VLOOKUP(Table_socioeca8.sandag.org_abm2_spd[[#This Row],[hwycov_id]],[1]hwy_speed!$B$2:$G$1648,4,FALSE),0)</f>
        <v>58</v>
      </c>
      <c r="J1266">
        <f>IFERROR(VLOOKUP(Table_socioeca8.sandag.org_abm2_spd[[#This Row],[hwycov_id]],[1]hwy_speed!$B$2:$G$1648,5,FALSE),0)</f>
        <v>58</v>
      </c>
      <c r="K1266">
        <f>IFERROR(VLOOKUP(Table_socioeca8.sandag.org_abm2_spd[[#This Row],[hwycov_id]],[1]hwy_speed!$B$2:$G$1648,6,FALSE),0)</f>
        <v>58</v>
      </c>
    </row>
    <row r="1267" spans="5:11" x14ac:dyDescent="0.25">
      <c r="E1267">
        <f t="shared" si="19"/>
        <v>376</v>
      </c>
      <c r="F1267">
        <v>27878</v>
      </c>
      <c r="G1267">
        <f>IFERROR(VLOOKUP(Table_socioeca8.sandag.org_abm2_spd[[#This Row],[hwycov_id]],[1]hwy_speed!$B$2:$G$1648,2,FALSE),0)</f>
        <v>58</v>
      </c>
      <c r="H1267">
        <f>IFERROR(VLOOKUP(Table_socioeca8.sandag.org_abm2_spd[[#This Row],[hwycov_id]],[1]hwy_speed!$B$2:$G$1648,3,FALSE),0)</f>
        <v>58</v>
      </c>
      <c r="I1267">
        <f>IFERROR(VLOOKUP(Table_socioeca8.sandag.org_abm2_spd[[#This Row],[hwycov_id]],[1]hwy_speed!$B$2:$G$1648,4,FALSE),0)</f>
        <v>58</v>
      </c>
      <c r="J1267">
        <f>IFERROR(VLOOKUP(Table_socioeca8.sandag.org_abm2_spd[[#This Row],[hwycov_id]],[1]hwy_speed!$B$2:$G$1648,5,FALSE),0)</f>
        <v>58</v>
      </c>
      <c r="K1267">
        <f>IFERROR(VLOOKUP(Table_socioeca8.sandag.org_abm2_spd[[#This Row],[hwycov_id]],[1]hwy_speed!$B$2:$G$1648,6,FALSE),0)</f>
        <v>58</v>
      </c>
    </row>
    <row r="1268" spans="5:11" x14ac:dyDescent="0.25">
      <c r="E1268">
        <f t="shared" si="19"/>
        <v>376</v>
      </c>
      <c r="F1268">
        <v>27880</v>
      </c>
      <c r="G1268">
        <f>IFERROR(VLOOKUP(Table_socioeca8.sandag.org_abm2_spd[[#This Row],[hwycov_id]],[1]hwy_speed!$B$2:$G$1648,2,FALSE),0)</f>
        <v>58</v>
      </c>
      <c r="H1268">
        <f>IFERROR(VLOOKUP(Table_socioeca8.sandag.org_abm2_spd[[#This Row],[hwycov_id]],[1]hwy_speed!$B$2:$G$1648,3,FALSE),0)</f>
        <v>58</v>
      </c>
      <c r="I1268">
        <f>IFERROR(VLOOKUP(Table_socioeca8.sandag.org_abm2_spd[[#This Row],[hwycov_id]],[1]hwy_speed!$B$2:$G$1648,4,FALSE),0)</f>
        <v>58</v>
      </c>
      <c r="J1268">
        <f>IFERROR(VLOOKUP(Table_socioeca8.sandag.org_abm2_spd[[#This Row],[hwycov_id]],[1]hwy_speed!$B$2:$G$1648,5,FALSE),0)</f>
        <v>58</v>
      </c>
      <c r="K1268">
        <f>IFERROR(VLOOKUP(Table_socioeca8.sandag.org_abm2_spd[[#This Row],[hwycov_id]],[1]hwy_speed!$B$2:$G$1648,6,FALSE),0)</f>
        <v>58</v>
      </c>
    </row>
    <row r="1269" spans="5:11" x14ac:dyDescent="0.25">
      <c r="E1269">
        <f t="shared" si="19"/>
        <v>376</v>
      </c>
      <c r="F1269">
        <v>27883</v>
      </c>
      <c r="G1269">
        <f>IFERROR(VLOOKUP(Table_socioeca8.sandag.org_abm2_spd[[#This Row],[hwycov_id]],[1]hwy_speed!$B$2:$G$1648,2,FALSE),0)</f>
        <v>58</v>
      </c>
      <c r="H1269">
        <f>IFERROR(VLOOKUP(Table_socioeca8.sandag.org_abm2_spd[[#This Row],[hwycov_id]],[1]hwy_speed!$B$2:$G$1648,3,FALSE),0)</f>
        <v>58</v>
      </c>
      <c r="I1269">
        <f>IFERROR(VLOOKUP(Table_socioeca8.sandag.org_abm2_spd[[#This Row],[hwycov_id]],[1]hwy_speed!$B$2:$G$1648,4,FALSE),0)</f>
        <v>58</v>
      </c>
      <c r="J1269">
        <f>IFERROR(VLOOKUP(Table_socioeca8.sandag.org_abm2_spd[[#This Row],[hwycov_id]],[1]hwy_speed!$B$2:$G$1648,5,FALSE),0)</f>
        <v>58</v>
      </c>
      <c r="K1269">
        <f>IFERROR(VLOOKUP(Table_socioeca8.sandag.org_abm2_spd[[#This Row],[hwycov_id]],[1]hwy_speed!$B$2:$G$1648,6,FALSE),0)</f>
        <v>58</v>
      </c>
    </row>
    <row r="1270" spans="5:11" x14ac:dyDescent="0.25">
      <c r="E1270">
        <f t="shared" si="19"/>
        <v>376</v>
      </c>
      <c r="F1270">
        <v>27884</v>
      </c>
      <c r="G1270">
        <f>IFERROR(VLOOKUP(Table_socioeca8.sandag.org_abm2_spd[[#This Row],[hwycov_id]],[1]hwy_speed!$B$2:$G$1648,2,FALSE),0)</f>
        <v>58</v>
      </c>
      <c r="H1270">
        <f>IFERROR(VLOOKUP(Table_socioeca8.sandag.org_abm2_spd[[#This Row],[hwycov_id]],[1]hwy_speed!$B$2:$G$1648,3,FALSE),0)</f>
        <v>58</v>
      </c>
      <c r="I1270">
        <f>IFERROR(VLOOKUP(Table_socioeca8.sandag.org_abm2_spd[[#This Row],[hwycov_id]],[1]hwy_speed!$B$2:$G$1648,4,FALSE),0)</f>
        <v>58</v>
      </c>
      <c r="J1270">
        <f>IFERROR(VLOOKUP(Table_socioeca8.sandag.org_abm2_spd[[#This Row],[hwycov_id]],[1]hwy_speed!$B$2:$G$1648,5,FALSE),0)</f>
        <v>58</v>
      </c>
      <c r="K1270">
        <f>IFERROR(VLOOKUP(Table_socioeca8.sandag.org_abm2_spd[[#This Row],[hwycov_id]],[1]hwy_speed!$B$2:$G$1648,6,FALSE),0)</f>
        <v>58</v>
      </c>
    </row>
    <row r="1271" spans="5:11" x14ac:dyDescent="0.25">
      <c r="E1271">
        <f t="shared" si="19"/>
        <v>376</v>
      </c>
      <c r="F1271">
        <v>27887</v>
      </c>
      <c r="G1271">
        <f>IFERROR(VLOOKUP(Table_socioeca8.sandag.org_abm2_spd[[#This Row],[hwycov_id]],[1]hwy_speed!$B$2:$G$1648,2,FALSE),0)</f>
        <v>58</v>
      </c>
      <c r="H1271">
        <f>IFERROR(VLOOKUP(Table_socioeca8.sandag.org_abm2_spd[[#This Row],[hwycov_id]],[1]hwy_speed!$B$2:$G$1648,3,FALSE),0)</f>
        <v>58</v>
      </c>
      <c r="I1271">
        <f>IFERROR(VLOOKUP(Table_socioeca8.sandag.org_abm2_spd[[#This Row],[hwycov_id]],[1]hwy_speed!$B$2:$G$1648,4,FALSE),0)</f>
        <v>58</v>
      </c>
      <c r="J1271">
        <f>IFERROR(VLOOKUP(Table_socioeca8.sandag.org_abm2_spd[[#This Row],[hwycov_id]],[1]hwy_speed!$B$2:$G$1648,5,FALSE),0)</f>
        <v>58</v>
      </c>
      <c r="K1271">
        <f>IFERROR(VLOOKUP(Table_socioeca8.sandag.org_abm2_spd[[#This Row],[hwycov_id]],[1]hwy_speed!$B$2:$G$1648,6,FALSE),0)</f>
        <v>58</v>
      </c>
    </row>
    <row r="1272" spans="5:11" x14ac:dyDescent="0.25">
      <c r="E1272">
        <f t="shared" si="19"/>
        <v>376</v>
      </c>
      <c r="F1272">
        <v>27888</v>
      </c>
      <c r="G1272">
        <f>IFERROR(VLOOKUP(Table_socioeca8.sandag.org_abm2_spd[[#This Row],[hwycov_id]],[1]hwy_speed!$B$2:$G$1648,2,FALSE),0)</f>
        <v>58</v>
      </c>
      <c r="H1272">
        <f>IFERROR(VLOOKUP(Table_socioeca8.sandag.org_abm2_spd[[#This Row],[hwycov_id]],[1]hwy_speed!$B$2:$G$1648,3,FALSE),0)</f>
        <v>58</v>
      </c>
      <c r="I1272">
        <f>IFERROR(VLOOKUP(Table_socioeca8.sandag.org_abm2_spd[[#This Row],[hwycov_id]],[1]hwy_speed!$B$2:$G$1648,4,FALSE),0)</f>
        <v>58</v>
      </c>
      <c r="J1272">
        <f>IFERROR(VLOOKUP(Table_socioeca8.sandag.org_abm2_spd[[#This Row],[hwycov_id]],[1]hwy_speed!$B$2:$G$1648,5,FALSE),0)</f>
        <v>58</v>
      </c>
      <c r="K1272">
        <f>IFERROR(VLOOKUP(Table_socioeca8.sandag.org_abm2_spd[[#This Row],[hwycov_id]],[1]hwy_speed!$B$2:$G$1648,6,FALSE),0)</f>
        <v>58</v>
      </c>
    </row>
    <row r="1273" spans="5:11" x14ac:dyDescent="0.25">
      <c r="E1273">
        <f t="shared" si="19"/>
        <v>376</v>
      </c>
      <c r="F1273">
        <v>27893</v>
      </c>
      <c r="G1273">
        <f>IFERROR(VLOOKUP(Table_socioeca8.sandag.org_abm2_spd[[#This Row],[hwycov_id]],[1]hwy_speed!$B$2:$G$1648,2,FALSE),0)</f>
        <v>57</v>
      </c>
      <c r="H1273">
        <f>IFERROR(VLOOKUP(Table_socioeca8.sandag.org_abm2_spd[[#This Row],[hwycov_id]],[1]hwy_speed!$B$2:$G$1648,3,FALSE),0)</f>
        <v>56</v>
      </c>
      <c r="I1273">
        <f>IFERROR(VLOOKUP(Table_socioeca8.sandag.org_abm2_spd[[#This Row],[hwycov_id]],[1]hwy_speed!$B$2:$G$1648,4,FALSE),0)</f>
        <v>56</v>
      </c>
      <c r="J1273">
        <f>IFERROR(VLOOKUP(Table_socioeca8.sandag.org_abm2_spd[[#This Row],[hwycov_id]],[1]hwy_speed!$B$2:$G$1648,5,FALSE),0)</f>
        <v>57</v>
      </c>
      <c r="K1273">
        <f>IFERROR(VLOOKUP(Table_socioeca8.sandag.org_abm2_spd[[#This Row],[hwycov_id]],[1]hwy_speed!$B$2:$G$1648,6,FALSE),0)</f>
        <v>57</v>
      </c>
    </row>
    <row r="1274" spans="5:11" x14ac:dyDescent="0.25">
      <c r="E1274">
        <f t="shared" si="19"/>
        <v>376</v>
      </c>
      <c r="F1274">
        <v>27894</v>
      </c>
      <c r="G1274">
        <f>IFERROR(VLOOKUP(Table_socioeca8.sandag.org_abm2_spd[[#This Row],[hwycov_id]],[1]hwy_speed!$B$2:$G$1648,2,FALSE),0)</f>
        <v>57</v>
      </c>
      <c r="H1274">
        <f>IFERROR(VLOOKUP(Table_socioeca8.sandag.org_abm2_spd[[#This Row],[hwycov_id]],[1]hwy_speed!$B$2:$G$1648,3,FALSE),0)</f>
        <v>56</v>
      </c>
      <c r="I1274">
        <f>IFERROR(VLOOKUP(Table_socioeca8.sandag.org_abm2_spd[[#This Row],[hwycov_id]],[1]hwy_speed!$B$2:$G$1648,4,FALSE),0)</f>
        <v>57</v>
      </c>
      <c r="J1274">
        <f>IFERROR(VLOOKUP(Table_socioeca8.sandag.org_abm2_spd[[#This Row],[hwycov_id]],[1]hwy_speed!$B$2:$G$1648,5,FALSE),0)</f>
        <v>57</v>
      </c>
      <c r="K1274">
        <f>IFERROR(VLOOKUP(Table_socioeca8.sandag.org_abm2_spd[[#This Row],[hwycov_id]],[1]hwy_speed!$B$2:$G$1648,6,FALSE),0)</f>
        <v>57</v>
      </c>
    </row>
    <row r="1275" spans="5:11" x14ac:dyDescent="0.25">
      <c r="E1275">
        <f t="shared" si="19"/>
        <v>376</v>
      </c>
      <c r="F1275">
        <v>27898</v>
      </c>
      <c r="G1275">
        <f>IFERROR(VLOOKUP(Table_socioeca8.sandag.org_abm2_spd[[#This Row],[hwycov_id]],[1]hwy_speed!$B$2:$G$1648,2,FALSE),0)</f>
        <v>57</v>
      </c>
      <c r="H1275">
        <f>IFERROR(VLOOKUP(Table_socioeca8.sandag.org_abm2_spd[[#This Row],[hwycov_id]],[1]hwy_speed!$B$2:$G$1648,3,FALSE),0)</f>
        <v>57</v>
      </c>
      <c r="I1275">
        <f>IFERROR(VLOOKUP(Table_socioeca8.sandag.org_abm2_spd[[#This Row],[hwycov_id]],[1]hwy_speed!$B$2:$G$1648,4,FALSE),0)</f>
        <v>57</v>
      </c>
      <c r="J1275">
        <f>IFERROR(VLOOKUP(Table_socioeca8.sandag.org_abm2_spd[[#This Row],[hwycov_id]],[1]hwy_speed!$B$2:$G$1648,5,FALSE),0)</f>
        <v>57</v>
      </c>
      <c r="K1275">
        <f>IFERROR(VLOOKUP(Table_socioeca8.sandag.org_abm2_spd[[#This Row],[hwycov_id]],[1]hwy_speed!$B$2:$G$1648,6,FALSE),0)</f>
        <v>57</v>
      </c>
    </row>
    <row r="1276" spans="5:11" x14ac:dyDescent="0.25">
      <c r="E1276">
        <f t="shared" si="19"/>
        <v>376</v>
      </c>
      <c r="F1276">
        <v>27901</v>
      </c>
      <c r="G1276">
        <f>IFERROR(VLOOKUP(Table_socioeca8.sandag.org_abm2_spd[[#This Row],[hwycov_id]],[1]hwy_speed!$B$2:$G$1648,2,FALSE),0)</f>
        <v>58</v>
      </c>
      <c r="H1276">
        <f>IFERROR(VLOOKUP(Table_socioeca8.sandag.org_abm2_spd[[#This Row],[hwycov_id]],[1]hwy_speed!$B$2:$G$1648,3,FALSE),0)</f>
        <v>58</v>
      </c>
      <c r="I1276">
        <f>IFERROR(VLOOKUP(Table_socioeca8.sandag.org_abm2_spd[[#This Row],[hwycov_id]],[1]hwy_speed!$B$2:$G$1648,4,FALSE),0)</f>
        <v>58</v>
      </c>
      <c r="J1276">
        <f>IFERROR(VLOOKUP(Table_socioeca8.sandag.org_abm2_spd[[#This Row],[hwycov_id]],[1]hwy_speed!$B$2:$G$1648,5,FALSE),0)</f>
        <v>57</v>
      </c>
      <c r="K1276">
        <f>IFERROR(VLOOKUP(Table_socioeca8.sandag.org_abm2_spd[[#This Row],[hwycov_id]],[1]hwy_speed!$B$2:$G$1648,6,FALSE),0)</f>
        <v>58</v>
      </c>
    </row>
    <row r="1277" spans="5:11" x14ac:dyDescent="0.25">
      <c r="E1277">
        <f t="shared" si="19"/>
        <v>376</v>
      </c>
      <c r="F1277">
        <v>27902</v>
      </c>
      <c r="G1277">
        <f>IFERROR(VLOOKUP(Table_socioeca8.sandag.org_abm2_spd[[#This Row],[hwycov_id]],[1]hwy_speed!$B$2:$G$1648,2,FALSE),0)</f>
        <v>58</v>
      </c>
      <c r="H1277">
        <f>IFERROR(VLOOKUP(Table_socioeca8.sandag.org_abm2_spd[[#This Row],[hwycov_id]],[1]hwy_speed!$B$2:$G$1648,3,FALSE),0)</f>
        <v>58</v>
      </c>
      <c r="I1277">
        <f>IFERROR(VLOOKUP(Table_socioeca8.sandag.org_abm2_spd[[#This Row],[hwycov_id]],[1]hwy_speed!$B$2:$G$1648,4,FALSE),0)</f>
        <v>58</v>
      </c>
      <c r="J1277">
        <f>IFERROR(VLOOKUP(Table_socioeca8.sandag.org_abm2_spd[[#This Row],[hwycov_id]],[1]hwy_speed!$B$2:$G$1648,5,FALSE),0)</f>
        <v>57</v>
      </c>
      <c r="K1277">
        <f>IFERROR(VLOOKUP(Table_socioeca8.sandag.org_abm2_spd[[#This Row],[hwycov_id]],[1]hwy_speed!$B$2:$G$1648,6,FALSE),0)</f>
        <v>58</v>
      </c>
    </row>
    <row r="1278" spans="5:11" x14ac:dyDescent="0.25">
      <c r="E1278">
        <f t="shared" si="19"/>
        <v>376</v>
      </c>
      <c r="F1278">
        <v>27903</v>
      </c>
      <c r="G1278">
        <f>IFERROR(VLOOKUP(Table_socioeca8.sandag.org_abm2_spd[[#This Row],[hwycov_id]],[1]hwy_speed!$B$2:$G$1648,2,FALSE),0)</f>
        <v>58</v>
      </c>
      <c r="H1278">
        <f>IFERROR(VLOOKUP(Table_socioeca8.sandag.org_abm2_spd[[#This Row],[hwycov_id]],[1]hwy_speed!$B$2:$G$1648,3,FALSE),0)</f>
        <v>57</v>
      </c>
      <c r="I1278">
        <f>IFERROR(VLOOKUP(Table_socioeca8.sandag.org_abm2_spd[[#This Row],[hwycov_id]],[1]hwy_speed!$B$2:$G$1648,4,FALSE),0)</f>
        <v>58</v>
      </c>
      <c r="J1278">
        <f>IFERROR(VLOOKUP(Table_socioeca8.sandag.org_abm2_spd[[#This Row],[hwycov_id]],[1]hwy_speed!$B$2:$G$1648,5,FALSE),0)</f>
        <v>58</v>
      </c>
      <c r="K1278">
        <f>IFERROR(VLOOKUP(Table_socioeca8.sandag.org_abm2_spd[[#This Row],[hwycov_id]],[1]hwy_speed!$B$2:$G$1648,6,FALSE),0)</f>
        <v>58</v>
      </c>
    </row>
    <row r="1279" spans="5:11" x14ac:dyDescent="0.25">
      <c r="E1279">
        <f t="shared" si="19"/>
        <v>376</v>
      </c>
      <c r="F1279">
        <v>27914</v>
      </c>
      <c r="G1279">
        <f>IFERROR(VLOOKUP(Table_socioeca8.sandag.org_abm2_spd[[#This Row],[hwycov_id]],[1]hwy_speed!$B$2:$G$1648,2,FALSE),0)</f>
        <v>58</v>
      </c>
      <c r="H1279">
        <f>IFERROR(VLOOKUP(Table_socioeca8.sandag.org_abm2_spd[[#This Row],[hwycov_id]],[1]hwy_speed!$B$2:$G$1648,3,FALSE),0)</f>
        <v>54</v>
      </c>
      <c r="I1279">
        <f>IFERROR(VLOOKUP(Table_socioeca8.sandag.org_abm2_spd[[#This Row],[hwycov_id]],[1]hwy_speed!$B$2:$G$1648,4,FALSE),0)</f>
        <v>57</v>
      </c>
      <c r="J1279">
        <f>IFERROR(VLOOKUP(Table_socioeca8.sandag.org_abm2_spd[[#This Row],[hwycov_id]],[1]hwy_speed!$B$2:$G$1648,5,FALSE),0)</f>
        <v>57</v>
      </c>
      <c r="K1279">
        <f>IFERROR(VLOOKUP(Table_socioeca8.sandag.org_abm2_spd[[#This Row],[hwycov_id]],[1]hwy_speed!$B$2:$G$1648,6,FALSE),0)</f>
        <v>58</v>
      </c>
    </row>
    <row r="1280" spans="5:11" x14ac:dyDescent="0.25">
      <c r="E1280">
        <f t="shared" si="19"/>
        <v>376</v>
      </c>
      <c r="F1280">
        <v>27915</v>
      </c>
      <c r="G1280">
        <f>IFERROR(VLOOKUP(Table_socioeca8.sandag.org_abm2_spd[[#This Row],[hwycov_id]],[1]hwy_speed!$B$2:$G$1648,2,FALSE),0)</f>
        <v>58</v>
      </c>
      <c r="H1280">
        <f>IFERROR(VLOOKUP(Table_socioeca8.sandag.org_abm2_spd[[#This Row],[hwycov_id]],[1]hwy_speed!$B$2:$G$1648,3,FALSE),0)</f>
        <v>58</v>
      </c>
      <c r="I1280">
        <f>IFERROR(VLOOKUP(Table_socioeca8.sandag.org_abm2_spd[[#This Row],[hwycov_id]],[1]hwy_speed!$B$2:$G$1648,4,FALSE),0)</f>
        <v>58</v>
      </c>
      <c r="J1280">
        <f>IFERROR(VLOOKUP(Table_socioeca8.sandag.org_abm2_spd[[#This Row],[hwycov_id]],[1]hwy_speed!$B$2:$G$1648,5,FALSE),0)</f>
        <v>54</v>
      </c>
      <c r="K1280">
        <f>IFERROR(VLOOKUP(Table_socioeca8.sandag.org_abm2_spd[[#This Row],[hwycov_id]],[1]hwy_speed!$B$2:$G$1648,6,FALSE),0)</f>
        <v>58</v>
      </c>
    </row>
    <row r="1281" spans="5:11" x14ac:dyDescent="0.25">
      <c r="E1281">
        <f t="shared" si="19"/>
        <v>376</v>
      </c>
      <c r="F1281">
        <v>27916</v>
      </c>
      <c r="G1281">
        <f>IFERROR(VLOOKUP(Table_socioeca8.sandag.org_abm2_spd[[#This Row],[hwycov_id]],[1]hwy_speed!$B$2:$G$1648,2,FALSE),0)</f>
        <v>58</v>
      </c>
      <c r="H1281">
        <f>IFERROR(VLOOKUP(Table_socioeca8.sandag.org_abm2_spd[[#This Row],[hwycov_id]],[1]hwy_speed!$B$2:$G$1648,3,FALSE),0)</f>
        <v>50</v>
      </c>
      <c r="I1281">
        <f>IFERROR(VLOOKUP(Table_socioeca8.sandag.org_abm2_spd[[#This Row],[hwycov_id]],[1]hwy_speed!$B$2:$G$1648,4,FALSE),0)</f>
        <v>56</v>
      </c>
      <c r="J1281">
        <f>IFERROR(VLOOKUP(Table_socioeca8.sandag.org_abm2_spd[[#This Row],[hwycov_id]],[1]hwy_speed!$B$2:$G$1648,5,FALSE),0)</f>
        <v>57</v>
      </c>
      <c r="K1281">
        <f>IFERROR(VLOOKUP(Table_socioeca8.sandag.org_abm2_spd[[#This Row],[hwycov_id]],[1]hwy_speed!$B$2:$G$1648,6,FALSE),0)</f>
        <v>58</v>
      </c>
    </row>
    <row r="1282" spans="5:11" x14ac:dyDescent="0.25">
      <c r="E1282">
        <f t="shared" si="19"/>
        <v>376</v>
      </c>
      <c r="F1282">
        <v>27918</v>
      </c>
      <c r="G1282">
        <f>IFERROR(VLOOKUP(Table_socioeca8.sandag.org_abm2_spd[[#This Row],[hwycov_id]],[1]hwy_speed!$B$2:$G$1648,2,FALSE),0)</f>
        <v>58</v>
      </c>
      <c r="H1282">
        <f>IFERROR(VLOOKUP(Table_socioeca8.sandag.org_abm2_spd[[#This Row],[hwycov_id]],[1]hwy_speed!$B$2:$G$1648,3,FALSE),0)</f>
        <v>58</v>
      </c>
      <c r="I1282">
        <f>IFERROR(VLOOKUP(Table_socioeca8.sandag.org_abm2_spd[[#This Row],[hwycov_id]],[1]hwy_speed!$B$2:$G$1648,4,FALSE),0)</f>
        <v>58</v>
      </c>
      <c r="J1282">
        <f>IFERROR(VLOOKUP(Table_socioeca8.sandag.org_abm2_spd[[#This Row],[hwycov_id]],[1]hwy_speed!$B$2:$G$1648,5,FALSE),0)</f>
        <v>55</v>
      </c>
      <c r="K1282">
        <f>IFERROR(VLOOKUP(Table_socioeca8.sandag.org_abm2_spd[[#This Row],[hwycov_id]],[1]hwy_speed!$B$2:$G$1648,6,FALSE),0)</f>
        <v>58</v>
      </c>
    </row>
    <row r="1283" spans="5:11" x14ac:dyDescent="0.25">
      <c r="E1283">
        <f t="shared" si="19"/>
        <v>376</v>
      </c>
      <c r="F1283">
        <v>27919</v>
      </c>
      <c r="G1283">
        <f>IFERROR(VLOOKUP(Table_socioeca8.sandag.org_abm2_spd[[#This Row],[hwycov_id]],[1]hwy_speed!$B$2:$G$1648,2,FALSE),0)</f>
        <v>58</v>
      </c>
      <c r="H1283">
        <f>IFERROR(VLOOKUP(Table_socioeca8.sandag.org_abm2_spd[[#This Row],[hwycov_id]],[1]hwy_speed!$B$2:$G$1648,3,FALSE),0)</f>
        <v>52</v>
      </c>
      <c r="I1283">
        <f>IFERROR(VLOOKUP(Table_socioeca8.sandag.org_abm2_spd[[#This Row],[hwycov_id]],[1]hwy_speed!$B$2:$G$1648,4,FALSE),0)</f>
        <v>57</v>
      </c>
      <c r="J1283">
        <f>IFERROR(VLOOKUP(Table_socioeca8.sandag.org_abm2_spd[[#This Row],[hwycov_id]],[1]hwy_speed!$B$2:$G$1648,5,FALSE),0)</f>
        <v>57</v>
      </c>
      <c r="K1283">
        <f>IFERROR(VLOOKUP(Table_socioeca8.sandag.org_abm2_spd[[#This Row],[hwycov_id]],[1]hwy_speed!$B$2:$G$1648,6,FALSE),0)</f>
        <v>58</v>
      </c>
    </row>
    <row r="1284" spans="5:11" x14ac:dyDescent="0.25">
      <c r="E1284">
        <f t="shared" ref="E1284:E1347" si="20">E1283</f>
        <v>376</v>
      </c>
      <c r="F1284">
        <v>27921</v>
      </c>
      <c r="G1284">
        <f>IFERROR(VLOOKUP(Table_socioeca8.sandag.org_abm2_spd[[#This Row],[hwycov_id]],[1]hwy_speed!$B$2:$G$1648,2,FALSE),0)</f>
        <v>58</v>
      </c>
      <c r="H1284">
        <f>IFERROR(VLOOKUP(Table_socioeca8.sandag.org_abm2_spd[[#This Row],[hwycov_id]],[1]hwy_speed!$B$2:$G$1648,3,FALSE),0)</f>
        <v>49</v>
      </c>
      <c r="I1284">
        <f>IFERROR(VLOOKUP(Table_socioeca8.sandag.org_abm2_spd[[#This Row],[hwycov_id]],[1]hwy_speed!$B$2:$G$1648,4,FALSE),0)</f>
        <v>56</v>
      </c>
      <c r="J1284">
        <f>IFERROR(VLOOKUP(Table_socioeca8.sandag.org_abm2_spd[[#This Row],[hwycov_id]],[1]hwy_speed!$B$2:$G$1648,5,FALSE),0)</f>
        <v>57</v>
      </c>
      <c r="K1284">
        <f>IFERROR(VLOOKUP(Table_socioeca8.sandag.org_abm2_spd[[#This Row],[hwycov_id]],[1]hwy_speed!$B$2:$G$1648,6,FALSE),0)</f>
        <v>58</v>
      </c>
    </row>
    <row r="1285" spans="5:11" x14ac:dyDescent="0.25">
      <c r="E1285">
        <f t="shared" si="20"/>
        <v>376</v>
      </c>
      <c r="F1285">
        <v>27923</v>
      </c>
      <c r="G1285">
        <f>IFERROR(VLOOKUP(Table_socioeca8.sandag.org_abm2_spd[[#This Row],[hwycov_id]],[1]hwy_speed!$B$2:$G$1648,2,FALSE),0)</f>
        <v>58</v>
      </c>
      <c r="H1285">
        <f>IFERROR(VLOOKUP(Table_socioeca8.sandag.org_abm2_spd[[#This Row],[hwycov_id]],[1]hwy_speed!$B$2:$G$1648,3,FALSE),0)</f>
        <v>57</v>
      </c>
      <c r="I1285">
        <f>IFERROR(VLOOKUP(Table_socioeca8.sandag.org_abm2_spd[[#This Row],[hwycov_id]],[1]hwy_speed!$B$2:$G$1648,4,FALSE),0)</f>
        <v>58</v>
      </c>
      <c r="J1285">
        <f>IFERROR(VLOOKUP(Table_socioeca8.sandag.org_abm2_spd[[#This Row],[hwycov_id]],[1]hwy_speed!$B$2:$G$1648,5,FALSE),0)</f>
        <v>53</v>
      </c>
      <c r="K1285">
        <f>IFERROR(VLOOKUP(Table_socioeca8.sandag.org_abm2_spd[[#This Row],[hwycov_id]],[1]hwy_speed!$B$2:$G$1648,6,FALSE),0)</f>
        <v>58</v>
      </c>
    </row>
    <row r="1286" spans="5:11" x14ac:dyDescent="0.25">
      <c r="E1286">
        <f t="shared" si="20"/>
        <v>376</v>
      </c>
      <c r="F1286">
        <v>27924</v>
      </c>
      <c r="G1286">
        <f>IFERROR(VLOOKUP(Table_socioeca8.sandag.org_abm2_spd[[#This Row],[hwycov_id]],[1]hwy_speed!$B$2:$G$1648,2,FALSE),0)</f>
        <v>58</v>
      </c>
      <c r="H1286">
        <f>IFERROR(VLOOKUP(Table_socioeca8.sandag.org_abm2_spd[[#This Row],[hwycov_id]],[1]hwy_speed!$B$2:$G$1648,3,FALSE),0)</f>
        <v>57</v>
      </c>
      <c r="I1286">
        <f>IFERROR(VLOOKUP(Table_socioeca8.sandag.org_abm2_spd[[#This Row],[hwycov_id]],[1]hwy_speed!$B$2:$G$1648,4,FALSE),0)</f>
        <v>58</v>
      </c>
      <c r="J1286">
        <f>IFERROR(VLOOKUP(Table_socioeca8.sandag.org_abm2_spd[[#This Row],[hwycov_id]],[1]hwy_speed!$B$2:$G$1648,5,FALSE),0)</f>
        <v>54</v>
      </c>
      <c r="K1286">
        <f>IFERROR(VLOOKUP(Table_socioeca8.sandag.org_abm2_spd[[#This Row],[hwycov_id]],[1]hwy_speed!$B$2:$G$1648,6,FALSE),0)</f>
        <v>58</v>
      </c>
    </row>
    <row r="1287" spans="5:11" x14ac:dyDescent="0.25">
      <c r="E1287">
        <f t="shared" si="20"/>
        <v>376</v>
      </c>
      <c r="F1287">
        <v>27925</v>
      </c>
      <c r="G1287">
        <f>IFERROR(VLOOKUP(Table_socioeca8.sandag.org_abm2_spd[[#This Row],[hwycov_id]],[1]hwy_speed!$B$2:$G$1648,2,FALSE),0)</f>
        <v>58</v>
      </c>
      <c r="H1287">
        <f>IFERROR(VLOOKUP(Table_socioeca8.sandag.org_abm2_spd[[#This Row],[hwycov_id]],[1]hwy_speed!$B$2:$G$1648,3,FALSE),0)</f>
        <v>49</v>
      </c>
      <c r="I1287">
        <f>IFERROR(VLOOKUP(Table_socioeca8.sandag.org_abm2_spd[[#This Row],[hwycov_id]],[1]hwy_speed!$B$2:$G$1648,4,FALSE),0)</f>
        <v>56</v>
      </c>
      <c r="J1287">
        <f>IFERROR(VLOOKUP(Table_socioeca8.sandag.org_abm2_spd[[#This Row],[hwycov_id]],[1]hwy_speed!$B$2:$G$1648,5,FALSE),0)</f>
        <v>57</v>
      </c>
      <c r="K1287">
        <f>IFERROR(VLOOKUP(Table_socioeca8.sandag.org_abm2_spd[[#This Row],[hwycov_id]],[1]hwy_speed!$B$2:$G$1648,6,FALSE),0)</f>
        <v>58</v>
      </c>
    </row>
    <row r="1288" spans="5:11" x14ac:dyDescent="0.25">
      <c r="E1288">
        <f t="shared" si="20"/>
        <v>376</v>
      </c>
      <c r="F1288">
        <v>27928</v>
      </c>
      <c r="G1288">
        <f>IFERROR(VLOOKUP(Table_socioeca8.sandag.org_abm2_spd[[#This Row],[hwycov_id]],[1]hwy_speed!$B$2:$G$1648,2,FALSE),0)</f>
        <v>58</v>
      </c>
      <c r="H1288">
        <f>IFERROR(VLOOKUP(Table_socioeca8.sandag.org_abm2_spd[[#This Row],[hwycov_id]],[1]hwy_speed!$B$2:$G$1648,3,FALSE),0)</f>
        <v>57</v>
      </c>
      <c r="I1288">
        <f>IFERROR(VLOOKUP(Table_socioeca8.sandag.org_abm2_spd[[#This Row],[hwycov_id]],[1]hwy_speed!$B$2:$G$1648,4,FALSE),0)</f>
        <v>57</v>
      </c>
      <c r="J1288">
        <f>IFERROR(VLOOKUP(Table_socioeca8.sandag.org_abm2_spd[[#This Row],[hwycov_id]],[1]hwy_speed!$B$2:$G$1648,5,FALSE),0)</f>
        <v>50</v>
      </c>
      <c r="K1288">
        <f>IFERROR(VLOOKUP(Table_socioeca8.sandag.org_abm2_spd[[#This Row],[hwycov_id]],[1]hwy_speed!$B$2:$G$1648,6,FALSE),0)</f>
        <v>58</v>
      </c>
    </row>
    <row r="1289" spans="5:11" x14ac:dyDescent="0.25">
      <c r="E1289">
        <f t="shared" si="20"/>
        <v>376</v>
      </c>
      <c r="F1289">
        <v>27929</v>
      </c>
      <c r="G1289">
        <f>IFERROR(VLOOKUP(Table_socioeca8.sandag.org_abm2_spd[[#This Row],[hwycov_id]],[1]hwy_speed!$B$2:$G$1648,2,FALSE),0)</f>
        <v>58</v>
      </c>
      <c r="H1289">
        <f>IFERROR(VLOOKUP(Table_socioeca8.sandag.org_abm2_spd[[#This Row],[hwycov_id]],[1]hwy_speed!$B$2:$G$1648,3,FALSE),0)</f>
        <v>45</v>
      </c>
      <c r="I1289">
        <f>IFERROR(VLOOKUP(Table_socioeca8.sandag.org_abm2_spd[[#This Row],[hwycov_id]],[1]hwy_speed!$B$2:$G$1648,4,FALSE),0)</f>
        <v>55</v>
      </c>
      <c r="J1289">
        <f>IFERROR(VLOOKUP(Table_socioeca8.sandag.org_abm2_spd[[#This Row],[hwycov_id]],[1]hwy_speed!$B$2:$G$1648,5,FALSE),0)</f>
        <v>57</v>
      </c>
      <c r="K1289">
        <f>IFERROR(VLOOKUP(Table_socioeca8.sandag.org_abm2_spd[[#This Row],[hwycov_id]],[1]hwy_speed!$B$2:$G$1648,6,FALSE),0)</f>
        <v>58</v>
      </c>
    </row>
    <row r="1290" spans="5:11" x14ac:dyDescent="0.25">
      <c r="E1290">
        <f t="shared" si="20"/>
        <v>376</v>
      </c>
      <c r="F1290">
        <v>27930</v>
      </c>
      <c r="G1290">
        <f>IFERROR(VLOOKUP(Table_socioeca8.sandag.org_abm2_spd[[#This Row],[hwycov_id]],[1]hwy_speed!$B$2:$G$1648,2,FALSE),0)</f>
        <v>58</v>
      </c>
      <c r="H1290">
        <f>IFERROR(VLOOKUP(Table_socioeca8.sandag.org_abm2_spd[[#This Row],[hwycov_id]],[1]hwy_speed!$B$2:$G$1648,3,FALSE),0)</f>
        <v>57</v>
      </c>
      <c r="I1290">
        <f>IFERROR(VLOOKUP(Table_socioeca8.sandag.org_abm2_spd[[#This Row],[hwycov_id]],[1]hwy_speed!$B$2:$G$1648,4,FALSE),0)</f>
        <v>57</v>
      </c>
      <c r="J1290">
        <f>IFERROR(VLOOKUP(Table_socioeca8.sandag.org_abm2_spd[[#This Row],[hwycov_id]],[1]hwy_speed!$B$2:$G$1648,5,FALSE),0)</f>
        <v>51</v>
      </c>
      <c r="K1290">
        <f>IFERROR(VLOOKUP(Table_socioeca8.sandag.org_abm2_spd[[#This Row],[hwycov_id]],[1]hwy_speed!$B$2:$G$1648,6,FALSE),0)</f>
        <v>58</v>
      </c>
    </row>
    <row r="1291" spans="5:11" x14ac:dyDescent="0.25">
      <c r="E1291">
        <f t="shared" si="20"/>
        <v>376</v>
      </c>
      <c r="F1291">
        <v>27931</v>
      </c>
      <c r="G1291">
        <f>IFERROR(VLOOKUP(Table_socioeca8.sandag.org_abm2_spd[[#This Row],[hwycov_id]],[1]hwy_speed!$B$2:$G$1648,2,FALSE),0)</f>
        <v>58</v>
      </c>
      <c r="H1291">
        <f>IFERROR(VLOOKUP(Table_socioeca8.sandag.org_abm2_spd[[#This Row],[hwycov_id]],[1]hwy_speed!$B$2:$G$1648,3,FALSE),0)</f>
        <v>45</v>
      </c>
      <c r="I1291">
        <f>IFERROR(VLOOKUP(Table_socioeca8.sandag.org_abm2_spd[[#This Row],[hwycov_id]],[1]hwy_speed!$B$2:$G$1648,4,FALSE),0)</f>
        <v>55</v>
      </c>
      <c r="J1291">
        <f>IFERROR(VLOOKUP(Table_socioeca8.sandag.org_abm2_spd[[#This Row],[hwycov_id]],[1]hwy_speed!$B$2:$G$1648,5,FALSE),0)</f>
        <v>57</v>
      </c>
      <c r="K1291">
        <f>IFERROR(VLOOKUP(Table_socioeca8.sandag.org_abm2_spd[[#This Row],[hwycov_id]],[1]hwy_speed!$B$2:$G$1648,6,FALSE),0)</f>
        <v>58</v>
      </c>
    </row>
    <row r="1292" spans="5:11" x14ac:dyDescent="0.25">
      <c r="E1292">
        <f t="shared" si="20"/>
        <v>376</v>
      </c>
      <c r="F1292">
        <v>27933</v>
      </c>
      <c r="G1292">
        <f>IFERROR(VLOOKUP(Table_socioeca8.sandag.org_abm2_spd[[#This Row],[hwycov_id]],[1]hwy_speed!$B$2:$G$1648,2,FALSE),0)</f>
        <v>58</v>
      </c>
      <c r="H1292">
        <f>IFERROR(VLOOKUP(Table_socioeca8.sandag.org_abm2_spd[[#This Row],[hwycov_id]],[1]hwy_speed!$B$2:$G$1648,3,FALSE),0)</f>
        <v>40</v>
      </c>
      <c r="I1292">
        <f>IFERROR(VLOOKUP(Table_socioeca8.sandag.org_abm2_spd[[#This Row],[hwycov_id]],[1]hwy_speed!$B$2:$G$1648,4,FALSE),0)</f>
        <v>53</v>
      </c>
      <c r="J1292">
        <f>IFERROR(VLOOKUP(Table_socioeca8.sandag.org_abm2_spd[[#This Row],[hwycov_id]],[1]hwy_speed!$B$2:$G$1648,5,FALSE),0)</f>
        <v>56</v>
      </c>
      <c r="K1292">
        <f>IFERROR(VLOOKUP(Table_socioeca8.sandag.org_abm2_spd[[#This Row],[hwycov_id]],[1]hwy_speed!$B$2:$G$1648,6,FALSE),0)</f>
        <v>58</v>
      </c>
    </row>
    <row r="1293" spans="5:11" x14ac:dyDescent="0.25">
      <c r="E1293">
        <f t="shared" si="20"/>
        <v>376</v>
      </c>
      <c r="F1293">
        <v>27934</v>
      </c>
      <c r="G1293">
        <f>IFERROR(VLOOKUP(Table_socioeca8.sandag.org_abm2_spd[[#This Row],[hwycov_id]],[1]hwy_speed!$B$2:$G$1648,2,FALSE),0)</f>
        <v>58</v>
      </c>
      <c r="H1293">
        <f>IFERROR(VLOOKUP(Table_socioeca8.sandag.org_abm2_spd[[#This Row],[hwycov_id]],[1]hwy_speed!$B$2:$G$1648,3,FALSE),0)</f>
        <v>56</v>
      </c>
      <c r="I1293">
        <f>IFERROR(VLOOKUP(Table_socioeca8.sandag.org_abm2_spd[[#This Row],[hwycov_id]],[1]hwy_speed!$B$2:$G$1648,4,FALSE),0)</f>
        <v>57</v>
      </c>
      <c r="J1293">
        <f>IFERROR(VLOOKUP(Table_socioeca8.sandag.org_abm2_spd[[#This Row],[hwycov_id]],[1]hwy_speed!$B$2:$G$1648,5,FALSE),0)</f>
        <v>48</v>
      </c>
      <c r="K1293">
        <f>IFERROR(VLOOKUP(Table_socioeca8.sandag.org_abm2_spd[[#This Row],[hwycov_id]],[1]hwy_speed!$B$2:$G$1648,6,FALSE),0)</f>
        <v>58</v>
      </c>
    </row>
    <row r="1294" spans="5:11" x14ac:dyDescent="0.25">
      <c r="E1294">
        <f t="shared" si="20"/>
        <v>376</v>
      </c>
      <c r="F1294">
        <v>27936</v>
      </c>
      <c r="G1294">
        <f>IFERROR(VLOOKUP(Table_socioeca8.sandag.org_abm2_spd[[#This Row],[hwycov_id]],[1]hwy_speed!$B$2:$G$1648,2,FALSE),0)</f>
        <v>58</v>
      </c>
      <c r="H1294">
        <f>IFERROR(VLOOKUP(Table_socioeca8.sandag.org_abm2_spd[[#This Row],[hwycov_id]],[1]hwy_speed!$B$2:$G$1648,3,FALSE),0)</f>
        <v>43</v>
      </c>
      <c r="I1294">
        <f>IFERROR(VLOOKUP(Table_socioeca8.sandag.org_abm2_spd[[#This Row],[hwycov_id]],[1]hwy_speed!$B$2:$G$1648,4,FALSE),0)</f>
        <v>55</v>
      </c>
      <c r="J1294">
        <f>IFERROR(VLOOKUP(Table_socioeca8.sandag.org_abm2_spd[[#This Row],[hwycov_id]],[1]hwy_speed!$B$2:$G$1648,5,FALSE),0)</f>
        <v>56</v>
      </c>
      <c r="K1294">
        <f>IFERROR(VLOOKUP(Table_socioeca8.sandag.org_abm2_spd[[#This Row],[hwycov_id]],[1]hwy_speed!$B$2:$G$1648,6,FALSE),0)</f>
        <v>58</v>
      </c>
    </row>
    <row r="1295" spans="5:11" x14ac:dyDescent="0.25">
      <c r="E1295">
        <f t="shared" si="20"/>
        <v>376</v>
      </c>
      <c r="F1295">
        <v>27937</v>
      </c>
      <c r="G1295">
        <f>IFERROR(VLOOKUP(Table_socioeca8.sandag.org_abm2_spd[[#This Row],[hwycov_id]],[1]hwy_speed!$B$2:$G$1648,2,FALSE),0)</f>
        <v>58</v>
      </c>
      <c r="H1295">
        <f>IFERROR(VLOOKUP(Table_socioeca8.sandag.org_abm2_spd[[#This Row],[hwycov_id]],[1]hwy_speed!$B$2:$G$1648,3,FALSE),0)</f>
        <v>56</v>
      </c>
      <c r="I1295">
        <f>IFERROR(VLOOKUP(Table_socioeca8.sandag.org_abm2_spd[[#This Row],[hwycov_id]],[1]hwy_speed!$B$2:$G$1648,4,FALSE),0)</f>
        <v>57</v>
      </c>
      <c r="J1295">
        <f>IFERROR(VLOOKUP(Table_socioeca8.sandag.org_abm2_spd[[#This Row],[hwycov_id]],[1]hwy_speed!$B$2:$G$1648,5,FALSE),0)</f>
        <v>50</v>
      </c>
      <c r="K1295">
        <f>IFERROR(VLOOKUP(Table_socioeca8.sandag.org_abm2_spd[[#This Row],[hwycov_id]],[1]hwy_speed!$B$2:$G$1648,6,FALSE),0)</f>
        <v>58</v>
      </c>
    </row>
    <row r="1296" spans="5:11" x14ac:dyDescent="0.25">
      <c r="E1296">
        <f t="shared" si="20"/>
        <v>376</v>
      </c>
      <c r="F1296">
        <v>27940</v>
      </c>
      <c r="G1296">
        <f>IFERROR(VLOOKUP(Table_socioeca8.sandag.org_abm2_spd[[#This Row],[hwycov_id]],[1]hwy_speed!$B$2:$G$1648,2,FALSE),0)</f>
        <v>58</v>
      </c>
      <c r="H1296">
        <f>IFERROR(VLOOKUP(Table_socioeca8.sandag.org_abm2_spd[[#This Row],[hwycov_id]],[1]hwy_speed!$B$2:$G$1648,3,FALSE),0)</f>
        <v>56</v>
      </c>
      <c r="I1296">
        <f>IFERROR(VLOOKUP(Table_socioeca8.sandag.org_abm2_spd[[#This Row],[hwycov_id]],[1]hwy_speed!$B$2:$G$1648,4,FALSE),0)</f>
        <v>57</v>
      </c>
      <c r="J1296">
        <f>IFERROR(VLOOKUP(Table_socioeca8.sandag.org_abm2_spd[[#This Row],[hwycov_id]],[1]hwy_speed!$B$2:$G$1648,5,FALSE),0)</f>
        <v>46</v>
      </c>
      <c r="K1296">
        <f>IFERROR(VLOOKUP(Table_socioeca8.sandag.org_abm2_spd[[#This Row],[hwycov_id]],[1]hwy_speed!$B$2:$G$1648,6,FALSE),0)</f>
        <v>58</v>
      </c>
    </row>
    <row r="1297" spans="5:11" x14ac:dyDescent="0.25">
      <c r="E1297">
        <f t="shared" si="20"/>
        <v>376</v>
      </c>
      <c r="F1297">
        <v>27941</v>
      </c>
      <c r="G1297">
        <f>IFERROR(VLOOKUP(Table_socioeca8.sandag.org_abm2_spd[[#This Row],[hwycov_id]],[1]hwy_speed!$B$2:$G$1648,2,FALSE),0)</f>
        <v>58</v>
      </c>
      <c r="H1297">
        <f>IFERROR(VLOOKUP(Table_socioeca8.sandag.org_abm2_spd[[#This Row],[hwycov_id]],[1]hwy_speed!$B$2:$G$1648,3,FALSE),0)</f>
        <v>37</v>
      </c>
      <c r="I1297">
        <f>IFERROR(VLOOKUP(Table_socioeca8.sandag.org_abm2_spd[[#This Row],[hwycov_id]],[1]hwy_speed!$B$2:$G$1648,4,FALSE),0)</f>
        <v>53</v>
      </c>
      <c r="J1297">
        <f>IFERROR(VLOOKUP(Table_socioeca8.sandag.org_abm2_spd[[#This Row],[hwycov_id]],[1]hwy_speed!$B$2:$G$1648,5,FALSE),0)</f>
        <v>55</v>
      </c>
      <c r="K1297">
        <f>IFERROR(VLOOKUP(Table_socioeca8.sandag.org_abm2_spd[[#This Row],[hwycov_id]],[1]hwy_speed!$B$2:$G$1648,6,FALSE),0)</f>
        <v>58</v>
      </c>
    </row>
    <row r="1298" spans="5:11" x14ac:dyDescent="0.25">
      <c r="E1298">
        <f t="shared" si="20"/>
        <v>376</v>
      </c>
      <c r="F1298">
        <v>27942</v>
      </c>
      <c r="G1298">
        <f>IFERROR(VLOOKUP(Table_socioeca8.sandag.org_abm2_spd[[#This Row],[hwycov_id]],[1]hwy_speed!$B$2:$G$1648,2,FALSE),0)</f>
        <v>57</v>
      </c>
      <c r="H1298">
        <f>IFERROR(VLOOKUP(Table_socioeca8.sandag.org_abm2_spd[[#This Row],[hwycov_id]],[1]hwy_speed!$B$2:$G$1648,3,FALSE),0)</f>
        <v>55</v>
      </c>
      <c r="I1298">
        <f>IFERROR(VLOOKUP(Table_socioeca8.sandag.org_abm2_spd[[#This Row],[hwycov_id]],[1]hwy_speed!$B$2:$G$1648,4,FALSE),0)</f>
        <v>56</v>
      </c>
      <c r="J1298">
        <f>IFERROR(VLOOKUP(Table_socioeca8.sandag.org_abm2_spd[[#This Row],[hwycov_id]],[1]hwy_speed!$B$2:$G$1648,5,FALSE),0)</f>
        <v>47</v>
      </c>
      <c r="K1298">
        <f>IFERROR(VLOOKUP(Table_socioeca8.sandag.org_abm2_spd[[#This Row],[hwycov_id]],[1]hwy_speed!$B$2:$G$1648,6,FALSE),0)</f>
        <v>57</v>
      </c>
    </row>
    <row r="1299" spans="5:11" x14ac:dyDescent="0.25">
      <c r="E1299">
        <f t="shared" si="20"/>
        <v>376</v>
      </c>
      <c r="F1299">
        <v>27943</v>
      </c>
      <c r="G1299">
        <f>IFERROR(VLOOKUP(Table_socioeca8.sandag.org_abm2_spd[[#This Row],[hwycov_id]],[1]hwy_speed!$B$2:$G$1648,2,FALSE),0)</f>
        <v>58</v>
      </c>
      <c r="H1299">
        <f>IFERROR(VLOOKUP(Table_socioeca8.sandag.org_abm2_spd[[#This Row],[hwycov_id]],[1]hwy_speed!$B$2:$G$1648,3,FALSE),0)</f>
        <v>40</v>
      </c>
      <c r="I1299">
        <f>IFERROR(VLOOKUP(Table_socioeca8.sandag.org_abm2_spd[[#This Row],[hwycov_id]],[1]hwy_speed!$B$2:$G$1648,4,FALSE),0)</f>
        <v>54</v>
      </c>
      <c r="J1299">
        <f>IFERROR(VLOOKUP(Table_socioeca8.sandag.org_abm2_spd[[#This Row],[hwycov_id]],[1]hwy_speed!$B$2:$G$1648,5,FALSE),0)</f>
        <v>55</v>
      </c>
      <c r="K1299">
        <f>IFERROR(VLOOKUP(Table_socioeca8.sandag.org_abm2_spd[[#This Row],[hwycov_id]],[1]hwy_speed!$B$2:$G$1648,6,FALSE),0)</f>
        <v>58</v>
      </c>
    </row>
    <row r="1300" spans="5:11" x14ac:dyDescent="0.25">
      <c r="E1300">
        <f t="shared" si="20"/>
        <v>376</v>
      </c>
      <c r="F1300">
        <v>27945</v>
      </c>
      <c r="G1300">
        <f>IFERROR(VLOOKUP(Table_socioeca8.sandag.org_abm2_spd[[#This Row],[hwycov_id]],[1]hwy_speed!$B$2:$G$1648,2,FALSE),0)</f>
        <v>57</v>
      </c>
      <c r="H1300">
        <f>IFERROR(VLOOKUP(Table_socioeca8.sandag.org_abm2_spd[[#This Row],[hwycov_id]],[1]hwy_speed!$B$2:$G$1648,3,FALSE),0)</f>
        <v>52</v>
      </c>
      <c r="I1300">
        <f>IFERROR(VLOOKUP(Table_socioeca8.sandag.org_abm2_spd[[#This Row],[hwycov_id]],[1]hwy_speed!$B$2:$G$1648,4,FALSE),0)</f>
        <v>54</v>
      </c>
      <c r="J1300">
        <f>IFERROR(VLOOKUP(Table_socioeca8.sandag.org_abm2_spd[[#This Row],[hwycov_id]],[1]hwy_speed!$B$2:$G$1648,5,FALSE),0)</f>
        <v>41</v>
      </c>
      <c r="K1300">
        <f>IFERROR(VLOOKUP(Table_socioeca8.sandag.org_abm2_spd[[#This Row],[hwycov_id]],[1]hwy_speed!$B$2:$G$1648,6,FALSE),0)</f>
        <v>57</v>
      </c>
    </row>
    <row r="1301" spans="5:11" x14ac:dyDescent="0.25">
      <c r="E1301">
        <f t="shared" si="20"/>
        <v>376</v>
      </c>
      <c r="F1301">
        <v>27946</v>
      </c>
      <c r="G1301">
        <f>IFERROR(VLOOKUP(Table_socioeca8.sandag.org_abm2_spd[[#This Row],[hwycov_id]],[1]hwy_speed!$B$2:$G$1648,2,FALSE),0)</f>
        <v>58</v>
      </c>
      <c r="H1301">
        <f>IFERROR(VLOOKUP(Table_socioeca8.sandag.org_abm2_spd[[#This Row],[hwycov_id]],[1]hwy_speed!$B$2:$G$1648,3,FALSE),0)</f>
        <v>34</v>
      </c>
      <c r="I1301">
        <f>IFERROR(VLOOKUP(Table_socioeca8.sandag.org_abm2_spd[[#This Row],[hwycov_id]],[1]hwy_speed!$B$2:$G$1648,4,FALSE),0)</f>
        <v>51</v>
      </c>
      <c r="J1301">
        <f>IFERROR(VLOOKUP(Table_socioeca8.sandag.org_abm2_spd[[#This Row],[hwycov_id]],[1]hwy_speed!$B$2:$G$1648,5,FALSE),0)</f>
        <v>53</v>
      </c>
      <c r="K1301">
        <f>IFERROR(VLOOKUP(Table_socioeca8.sandag.org_abm2_spd[[#This Row],[hwycov_id]],[1]hwy_speed!$B$2:$G$1648,6,FALSE),0)</f>
        <v>58</v>
      </c>
    </row>
    <row r="1302" spans="5:11" x14ac:dyDescent="0.25">
      <c r="E1302">
        <f t="shared" si="20"/>
        <v>376</v>
      </c>
      <c r="F1302">
        <v>27948</v>
      </c>
      <c r="G1302">
        <f>IFERROR(VLOOKUP(Table_socioeca8.sandag.org_abm2_spd[[#This Row],[hwycov_id]],[1]hwy_speed!$B$2:$G$1648,2,FALSE),0)</f>
        <v>58</v>
      </c>
      <c r="H1302">
        <f>IFERROR(VLOOKUP(Table_socioeca8.sandag.org_abm2_spd[[#This Row],[hwycov_id]],[1]hwy_speed!$B$2:$G$1648,3,FALSE),0)</f>
        <v>44</v>
      </c>
      <c r="I1302">
        <f>IFERROR(VLOOKUP(Table_socioeca8.sandag.org_abm2_spd[[#This Row],[hwycov_id]],[1]hwy_speed!$B$2:$G$1648,4,FALSE),0)</f>
        <v>56</v>
      </c>
      <c r="J1302">
        <f>IFERROR(VLOOKUP(Table_socioeca8.sandag.org_abm2_spd[[#This Row],[hwycov_id]],[1]hwy_speed!$B$2:$G$1648,5,FALSE),0)</f>
        <v>57</v>
      </c>
      <c r="K1302">
        <f>IFERROR(VLOOKUP(Table_socioeca8.sandag.org_abm2_spd[[#This Row],[hwycov_id]],[1]hwy_speed!$B$2:$G$1648,6,FALSE),0)</f>
        <v>58</v>
      </c>
    </row>
    <row r="1303" spans="5:11" x14ac:dyDescent="0.25">
      <c r="E1303">
        <f t="shared" si="20"/>
        <v>376</v>
      </c>
      <c r="F1303">
        <v>27951</v>
      </c>
      <c r="G1303">
        <f>IFERROR(VLOOKUP(Table_socioeca8.sandag.org_abm2_spd[[#This Row],[hwycov_id]],[1]hwy_speed!$B$2:$G$1648,2,FALSE),0)</f>
        <v>57</v>
      </c>
      <c r="H1303">
        <f>IFERROR(VLOOKUP(Table_socioeca8.sandag.org_abm2_spd[[#This Row],[hwycov_id]],[1]hwy_speed!$B$2:$G$1648,3,FALSE),0)</f>
        <v>57</v>
      </c>
      <c r="I1303">
        <f>IFERROR(VLOOKUP(Table_socioeca8.sandag.org_abm2_spd[[#This Row],[hwycov_id]],[1]hwy_speed!$B$2:$G$1648,4,FALSE),0)</f>
        <v>57</v>
      </c>
      <c r="J1303">
        <f>IFERROR(VLOOKUP(Table_socioeca8.sandag.org_abm2_spd[[#This Row],[hwycov_id]],[1]hwy_speed!$B$2:$G$1648,5,FALSE),0)</f>
        <v>50</v>
      </c>
      <c r="K1303">
        <f>IFERROR(VLOOKUP(Table_socioeca8.sandag.org_abm2_spd[[#This Row],[hwycov_id]],[1]hwy_speed!$B$2:$G$1648,6,FALSE),0)</f>
        <v>57</v>
      </c>
    </row>
    <row r="1304" spans="5:11" x14ac:dyDescent="0.25">
      <c r="E1304">
        <f t="shared" si="20"/>
        <v>376</v>
      </c>
      <c r="F1304">
        <v>27952</v>
      </c>
      <c r="G1304">
        <f>IFERROR(VLOOKUP(Table_socioeca8.sandag.org_abm2_spd[[#This Row],[hwycov_id]],[1]hwy_speed!$B$2:$G$1648,2,FALSE),0)</f>
        <v>58</v>
      </c>
      <c r="H1304">
        <f>IFERROR(VLOOKUP(Table_socioeca8.sandag.org_abm2_spd[[#This Row],[hwycov_id]],[1]hwy_speed!$B$2:$G$1648,3,FALSE),0)</f>
        <v>53</v>
      </c>
      <c r="I1304">
        <f>IFERROR(VLOOKUP(Table_socioeca8.sandag.org_abm2_spd[[#This Row],[hwycov_id]],[1]hwy_speed!$B$2:$G$1648,4,FALSE),0)</f>
        <v>55</v>
      </c>
      <c r="J1304">
        <f>IFERROR(VLOOKUP(Table_socioeca8.sandag.org_abm2_spd[[#This Row],[hwycov_id]],[1]hwy_speed!$B$2:$G$1648,5,FALSE),0)</f>
        <v>43</v>
      </c>
      <c r="K1304">
        <f>IFERROR(VLOOKUP(Table_socioeca8.sandag.org_abm2_spd[[#This Row],[hwycov_id]],[1]hwy_speed!$B$2:$G$1648,6,FALSE),0)</f>
        <v>58</v>
      </c>
    </row>
    <row r="1305" spans="5:11" x14ac:dyDescent="0.25">
      <c r="E1305">
        <f t="shared" si="20"/>
        <v>376</v>
      </c>
      <c r="F1305">
        <v>27956</v>
      </c>
      <c r="G1305">
        <f>IFERROR(VLOOKUP(Table_socioeca8.sandag.org_abm2_spd[[#This Row],[hwycov_id]],[1]hwy_speed!$B$2:$G$1648,2,FALSE),0)</f>
        <v>58</v>
      </c>
      <c r="H1305">
        <f>IFERROR(VLOOKUP(Table_socioeca8.sandag.org_abm2_spd[[#This Row],[hwycov_id]],[1]hwy_speed!$B$2:$G$1648,3,FALSE),0)</f>
        <v>57</v>
      </c>
      <c r="I1305">
        <f>IFERROR(VLOOKUP(Table_socioeca8.sandag.org_abm2_spd[[#This Row],[hwycov_id]],[1]hwy_speed!$B$2:$G$1648,4,FALSE),0)</f>
        <v>57</v>
      </c>
      <c r="J1305">
        <f>IFERROR(VLOOKUP(Table_socioeca8.sandag.org_abm2_spd[[#This Row],[hwycov_id]],[1]hwy_speed!$B$2:$G$1648,5,FALSE),0)</f>
        <v>57</v>
      </c>
      <c r="K1305">
        <f>IFERROR(VLOOKUP(Table_socioeca8.sandag.org_abm2_spd[[#This Row],[hwycov_id]],[1]hwy_speed!$B$2:$G$1648,6,FALSE),0)</f>
        <v>58</v>
      </c>
    </row>
    <row r="1306" spans="5:11" x14ac:dyDescent="0.25">
      <c r="E1306">
        <f t="shared" si="20"/>
        <v>376</v>
      </c>
      <c r="F1306">
        <v>27957</v>
      </c>
      <c r="G1306">
        <f>IFERROR(VLOOKUP(Table_socioeca8.sandag.org_abm2_spd[[#This Row],[hwycov_id]],[1]hwy_speed!$B$2:$G$1648,2,FALSE),0)</f>
        <v>57</v>
      </c>
      <c r="H1306">
        <f>IFERROR(VLOOKUP(Table_socioeca8.sandag.org_abm2_spd[[#This Row],[hwycov_id]],[1]hwy_speed!$B$2:$G$1648,3,FALSE),0)</f>
        <v>54</v>
      </c>
      <c r="I1306">
        <f>IFERROR(VLOOKUP(Table_socioeca8.sandag.org_abm2_spd[[#This Row],[hwycov_id]],[1]hwy_speed!$B$2:$G$1648,4,FALSE),0)</f>
        <v>57</v>
      </c>
      <c r="J1306">
        <f>IFERROR(VLOOKUP(Table_socioeca8.sandag.org_abm2_spd[[#This Row],[hwycov_id]],[1]hwy_speed!$B$2:$G$1648,5,FALSE),0)</f>
        <v>57</v>
      </c>
      <c r="K1306">
        <f>IFERROR(VLOOKUP(Table_socioeca8.sandag.org_abm2_spd[[#This Row],[hwycov_id]],[1]hwy_speed!$B$2:$G$1648,6,FALSE),0)</f>
        <v>57</v>
      </c>
    </row>
    <row r="1307" spans="5:11" x14ac:dyDescent="0.25">
      <c r="E1307">
        <f t="shared" si="20"/>
        <v>376</v>
      </c>
      <c r="F1307">
        <v>27959</v>
      </c>
      <c r="G1307">
        <f>IFERROR(VLOOKUP(Table_socioeca8.sandag.org_abm2_spd[[#This Row],[hwycov_id]],[1]hwy_speed!$B$2:$G$1648,2,FALSE),0)</f>
        <v>58</v>
      </c>
      <c r="H1307">
        <f>IFERROR(VLOOKUP(Table_socioeca8.sandag.org_abm2_spd[[#This Row],[hwycov_id]],[1]hwy_speed!$B$2:$G$1648,3,FALSE),0)</f>
        <v>57</v>
      </c>
      <c r="I1307">
        <f>IFERROR(VLOOKUP(Table_socioeca8.sandag.org_abm2_spd[[#This Row],[hwycov_id]],[1]hwy_speed!$B$2:$G$1648,4,FALSE),0)</f>
        <v>57</v>
      </c>
      <c r="J1307">
        <f>IFERROR(VLOOKUP(Table_socioeca8.sandag.org_abm2_spd[[#This Row],[hwycov_id]],[1]hwy_speed!$B$2:$G$1648,5,FALSE),0)</f>
        <v>56</v>
      </c>
      <c r="K1307">
        <f>IFERROR(VLOOKUP(Table_socioeca8.sandag.org_abm2_spd[[#This Row],[hwycov_id]],[1]hwy_speed!$B$2:$G$1648,6,FALSE),0)</f>
        <v>58</v>
      </c>
    </row>
    <row r="1308" spans="5:11" x14ac:dyDescent="0.25">
      <c r="E1308">
        <f t="shared" si="20"/>
        <v>376</v>
      </c>
      <c r="F1308">
        <v>27962</v>
      </c>
      <c r="G1308">
        <f>IFERROR(VLOOKUP(Table_socioeca8.sandag.org_abm2_spd[[#This Row],[hwycov_id]],[1]hwy_speed!$B$2:$G$1648,2,FALSE),0)</f>
        <v>57</v>
      </c>
      <c r="H1308">
        <f>IFERROR(VLOOKUP(Table_socioeca8.sandag.org_abm2_spd[[#This Row],[hwycov_id]],[1]hwy_speed!$B$2:$G$1648,3,FALSE),0)</f>
        <v>53</v>
      </c>
      <c r="I1308">
        <f>IFERROR(VLOOKUP(Table_socioeca8.sandag.org_abm2_spd[[#This Row],[hwycov_id]],[1]hwy_speed!$B$2:$G$1648,4,FALSE),0)</f>
        <v>57</v>
      </c>
      <c r="J1308">
        <f>IFERROR(VLOOKUP(Table_socioeca8.sandag.org_abm2_spd[[#This Row],[hwycov_id]],[1]hwy_speed!$B$2:$G$1648,5,FALSE),0)</f>
        <v>57</v>
      </c>
      <c r="K1308">
        <f>IFERROR(VLOOKUP(Table_socioeca8.sandag.org_abm2_spd[[#This Row],[hwycov_id]],[1]hwy_speed!$B$2:$G$1648,6,FALSE),0)</f>
        <v>57</v>
      </c>
    </row>
    <row r="1309" spans="5:11" x14ac:dyDescent="0.25">
      <c r="E1309">
        <f t="shared" si="20"/>
        <v>376</v>
      </c>
      <c r="F1309">
        <v>27963</v>
      </c>
      <c r="G1309">
        <f>IFERROR(VLOOKUP(Table_socioeca8.sandag.org_abm2_spd[[#This Row],[hwycov_id]],[1]hwy_speed!$B$2:$G$1648,2,FALSE),0)</f>
        <v>57</v>
      </c>
      <c r="H1309">
        <f>IFERROR(VLOOKUP(Table_socioeca8.sandag.org_abm2_spd[[#This Row],[hwycov_id]],[1]hwy_speed!$B$2:$G$1648,3,FALSE),0)</f>
        <v>57</v>
      </c>
      <c r="I1309">
        <f>IFERROR(VLOOKUP(Table_socioeca8.sandag.org_abm2_spd[[#This Row],[hwycov_id]],[1]hwy_speed!$B$2:$G$1648,4,FALSE),0)</f>
        <v>57</v>
      </c>
      <c r="J1309">
        <f>IFERROR(VLOOKUP(Table_socioeca8.sandag.org_abm2_spd[[#This Row],[hwycov_id]],[1]hwy_speed!$B$2:$G$1648,5,FALSE),0)</f>
        <v>54</v>
      </c>
      <c r="K1309">
        <f>IFERROR(VLOOKUP(Table_socioeca8.sandag.org_abm2_spd[[#This Row],[hwycov_id]],[1]hwy_speed!$B$2:$G$1648,6,FALSE),0)</f>
        <v>57</v>
      </c>
    </row>
    <row r="1310" spans="5:11" x14ac:dyDescent="0.25">
      <c r="E1310">
        <f t="shared" si="20"/>
        <v>376</v>
      </c>
      <c r="F1310">
        <v>27964</v>
      </c>
      <c r="G1310">
        <f>IFERROR(VLOOKUP(Table_socioeca8.sandag.org_abm2_spd[[#This Row],[hwycov_id]],[1]hwy_speed!$B$2:$G$1648,2,FALSE),0)</f>
        <v>57</v>
      </c>
      <c r="H1310">
        <f>IFERROR(VLOOKUP(Table_socioeca8.sandag.org_abm2_spd[[#This Row],[hwycov_id]],[1]hwy_speed!$B$2:$G$1648,3,FALSE),0)</f>
        <v>47</v>
      </c>
      <c r="I1310">
        <f>IFERROR(VLOOKUP(Table_socioeca8.sandag.org_abm2_spd[[#This Row],[hwycov_id]],[1]hwy_speed!$B$2:$G$1648,4,FALSE),0)</f>
        <v>56</v>
      </c>
      <c r="J1310">
        <f>IFERROR(VLOOKUP(Table_socioeca8.sandag.org_abm2_spd[[#This Row],[hwycov_id]],[1]hwy_speed!$B$2:$G$1648,5,FALSE),0)</f>
        <v>57</v>
      </c>
      <c r="K1310">
        <f>IFERROR(VLOOKUP(Table_socioeca8.sandag.org_abm2_spd[[#This Row],[hwycov_id]],[1]hwy_speed!$B$2:$G$1648,6,FALSE),0)</f>
        <v>57</v>
      </c>
    </row>
    <row r="1311" spans="5:11" x14ac:dyDescent="0.25">
      <c r="E1311">
        <f t="shared" si="20"/>
        <v>376</v>
      </c>
      <c r="F1311">
        <v>27972</v>
      </c>
      <c r="G1311">
        <f>IFERROR(VLOOKUP(Table_socioeca8.sandag.org_abm2_spd[[#This Row],[hwycov_id]],[1]hwy_speed!$B$2:$G$1648,2,FALSE),0)</f>
        <v>57</v>
      </c>
      <c r="H1311">
        <f>IFERROR(VLOOKUP(Table_socioeca8.sandag.org_abm2_spd[[#This Row],[hwycov_id]],[1]hwy_speed!$B$2:$G$1648,3,FALSE),0)</f>
        <v>54</v>
      </c>
      <c r="I1311">
        <f>IFERROR(VLOOKUP(Table_socioeca8.sandag.org_abm2_spd[[#This Row],[hwycov_id]],[1]hwy_speed!$B$2:$G$1648,4,FALSE),0)</f>
        <v>57</v>
      </c>
      <c r="J1311">
        <f>IFERROR(VLOOKUP(Table_socioeca8.sandag.org_abm2_spd[[#This Row],[hwycov_id]],[1]hwy_speed!$B$2:$G$1648,5,FALSE),0)</f>
        <v>57</v>
      </c>
      <c r="K1311">
        <f>IFERROR(VLOOKUP(Table_socioeca8.sandag.org_abm2_spd[[#This Row],[hwycov_id]],[1]hwy_speed!$B$2:$G$1648,6,FALSE),0)</f>
        <v>57</v>
      </c>
    </row>
    <row r="1312" spans="5:11" x14ac:dyDescent="0.25">
      <c r="E1312">
        <f t="shared" si="20"/>
        <v>376</v>
      </c>
      <c r="F1312">
        <v>27974</v>
      </c>
      <c r="G1312">
        <f>IFERROR(VLOOKUP(Table_socioeca8.sandag.org_abm2_spd[[#This Row],[hwycov_id]],[1]hwy_speed!$B$2:$G$1648,2,FALSE),0)</f>
        <v>58</v>
      </c>
      <c r="H1312">
        <f>IFERROR(VLOOKUP(Table_socioeca8.sandag.org_abm2_spd[[#This Row],[hwycov_id]],[1]hwy_speed!$B$2:$G$1648,3,FALSE),0)</f>
        <v>58</v>
      </c>
      <c r="I1312">
        <f>IFERROR(VLOOKUP(Table_socioeca8.sandag.org_abm2_spd[[#This Row],[hwycov_id]],[1]hwy_speed!$B$2:$G$1648,4,FALSE),0)</f>
        <v>58</v>
      </c>
      <c r="J1312">
        <f>IFERROR(VLOOKUP(Table_socioeca8.sandag.org_abm2_spd[[#This Row],[hwycov_id]],[1]hwy_speed!$B$2:$G$1648,5,FALSE),0)</f>
        <v>57</v>
      </c>
      <c r="K1312">
        <f>IFERROR(VLOOKUP(Table_socioeca8.sandag.org_abm2_spd[[#This Row],[hwycov_id]],[1]hwy_speed!$B$2:$G$1648,6,FALSE),0)</f>
        <v>58</v>
      </c>
    </row>
    <row r="1313" spans="5:11" x14ac:dyDescent="0.25">
      <c r="E1313">
        <f t="shared" si="20"/>
        <v>376</v>
      </c>
      <c r="F1313">
        <v>27976</v>
      </c>
      <c r="G1313">
        <f>IFERROR(VLOOKUP(Table_socioeca8.sandag.org_abm2_spd[[#This Row],[hwycov_id]],[1]hwy_speed!$B$2:$G$1648,2,FALSE),0)</f>
        <v>57</v>
      </c>
      <c r="H1313">
        <f>IFERROR(VLOOKUP(Table_socioeca8.sandag.org_abm2_spd[[#This Row],[hwycov_id]],[1]hwy_speed!$B$2:$G$1648,3,FALSE),0)</f>
        <v>57</v>
      </c>
      <c r="I1313">
        <f>IFERROR(VLOOKUP(Table_socioeca8.sandag.org_abm2_spd[[#This Row],[hwycov_id]],[1]hwy_speed!$B$2:$G$1648,4,FALSE),0)</f>
        <v>57</v>
      </c>
      <c r="J1313">
        <f>IFERROR(VLOOKUP(Table_socioeca8.sandag.org_abm2_spd[[#This Row],[hwycov_id]],[1]hwy_speed!$B$2:$G$1648,5,FALSE),0)</f>
        <v>56</v>
      </c>
      <c r="K1313">
        <f>IFERROR(VLOOKUP(Table_socioeca8.sandag.org_abm2_spd[[#This Row],[hwycov_id]],[1]hwy_speed!$B$2:$G$1648,6,FALSE),0)</f>
        <v>57</v>
      </c>
    </row>
    <row r="1314" spans="5:11" x14ac:dyDescent="0.25">
      <c r="E1314">
        <f t="shared" si="20"/>
        <v>376</v>
      </c>
      <c r="F1314">
        <v>27979</v>
      </c>
      <c r="G1314">
        <f>IFERROR(VLOOKUP(Table_socioeca8.sandag.org_abm2_spd[[#This Row],[hwycov_id]],[1]hwy_speed!$B$2:$G$1648,2,FALSE),0)</f>
        <v>58</v>
      </c>
      <c r="H1314">
        <f>IFERROR(VLOOKUP(Table_socioeca8.sandag.org_abm2_spd[[#This Row],[hwycov_id]],[1]hwy_speed!$B$2:$G$1648,3,FALSE),0)</f>
        <v>56</v>
      </c>
      <c r="I1314">
        <f>IFERROR(VLOOKUP(Table_socioeca8.sandag.org_abm2_spd[[#This Row],[hwycov_id]],[1]hwy_speed!$B$2:$G$1648,4,FALSE),0)</f>
        <v>58</v>
      </c>
      <c r="J1314">
        <f>IFERROR(VLOOKUP(Table_socioeca8.sandag.org_abm2_spd[[#This Row],[hwycov_id]],[1]hwy_speed!$B$2:$G$1648,5,FALSE),0)</f>
        <v>58</v>
      </c>
      <c r="K1314">
        <f>IFERROR(VLOOKUP(Table_socioeca8.sandag.org_abm2_spd[[#This Row],[hwycov_id]],[1]hwy_speed!$B$2:$G$1648,6,FALSE),0)</f>
        <v>58</v>
      </c>
    </row>
    <row r="1315" spans="5:11" x14ac:dyDescent="0.25">
      <c r="E1315">
        <f t="shared" si="20"/>
        <v>376</v>
      </c>
      <c r="F1315">
        <v>27980</v>
      </c>
      <c r="G1315">
        <f>IFERROR(VLOOKUP(Table_socioeca8.sandag.org_abm2_spd[[#This Row],[hwycov_id]],[1]hwy_speed!$B$2:$G$1648,2,FALSE),0)</f>
        <v>53</v>
      </c>
      <c r="H1315">
        <f>IFERROR(VLOOKUP(Table_socioeca8.sandag.org_abm2_spd[[#This Row],[hwycov_id]],[1]hwy_speed!$B$2:$G$1648,3,FALSE),0)</f>
        <v>44</v>
      </c>
      <c r="I1315">
        <f>IFERROR(VLOOKUP(Table_socioeca8.sandag.org_abm2_spd[[#This Row],[hwycov_id]],[1]hwy_speed!$B$2:$G$1648,4,FALSE),0)</f>
        <v>53</v>
      </c>
      <c r="J1315">
        <f>IFERROR(VLOOKUP(Table_socioeca8.sandag.org_abm2_spd[[#This Row],[hwycov_id]],[1]hwy_speed!$B$2:$G$1648,5,FALSE),0)</f>
        <v>53</v>
      </c>
      <c r="K1315">
        <f>IFERROR(VLOOKUP(Table_socioeca8.sandag.org_abm2_spd[[#This Row],[hwycov_id]],[1]hwy_speed!$B$2:$G$1648,6,FALSE),0)</f>
        <v>53</v>
      </c>
    </row>
    <row r="1316" spans="5:11" x14ac:dyDescent="0.25">
      <c r="E1316">
        <f t="shared" si="20"/>
        <v>376</v>
      </c>
      <c r="F1316">
        <v>27981</v>
      </c>
      <c r="G1316">
        <f>IFERROR(VLOOKUP(Table_socioeca8.sandag.org_abm2_spd[[#This Row],[hwycov_id]],[1]hwy_speed!$B$2:$G$1648,2,FALSE),0)</f>
        <v>53</v>
      </c>
      <c r="H1316">
        <f>IFERROR(VLOOKUP(Table_socioeca8.sandag.org_abm2_spd[[#This Row],[hwycov_id]],[1]hwy_speed!$B$2:$G$1648,3,FALSE),0)</f>
        <v>42</v>
      </c>
      <c r="I1316">
        <f>IFERROR(VLOOKUP(Table_socioeca8.sandag.org_abm2_spd[[#This Row],[hwycov_id]],[1]hwy_speed!$B$2:$G$1648,4,FALSE),0)</f>
        <v>52</v>
      </c>
      <c r="J1316">
        <f>IFERROR(VLOOKUP(Table_socioeca8.sandag.org_abm2_spd[[#This Row],[hwycov_id]],[1]hwy_speed!$B$2:$G$1648,5,FALSE),0)</f>
        <v>53</v>
      </c>
      <c r="K1316">
        <f>IFERROR(VLOOKUP(Table_socioeca8.sandag.org_abm2_spd[[#This Row],[hwycov_id]],[1]hwy_speed!$B$2:$G$1648,6,FALSE),0)</f>
        <v>53</v>
      </c>
    </row>
    <row r="1317" spans="5:11" x14ac:dyDescent="0.25">
      <c r="E1317">
        <f t="shared" si="20"/>
        <v>376</v>
      </c>
      <c r="F1317">
        <v>27985</v>
      </c>
      <c r="G1317">
        <f>IFERROR(VLOOKUP(Table_socioeca8.sandag.org_abm2_spd[[#This Row],[hwycov_id]],[1]hwy_speed!$B$2:$G$1648,2,FALSE),0)</f>
        <v>53</v>
      </c>
      <c r="H1317">
        <f>IFERROR(VLOOKUP(Table_socioeca8.sandag.org_abm2_spd[[#This Row],[hwycov_id]],[1]hwy_speed!$B$2:$G$1648,3,FALSE),0)</f>
        <v>47</v>
      </c>
      <c r="I1317">
        <f>IFERROR(VLOOKUP(Table_socioeca8.sandag.org_abm2_spd[[#This Row],[hwycov_id]],[1]hwy_speed!$B$2:$G$1648,4,FALSE),0)</f>
        <v>53</v>
      </c>
      <c r="J1317">
        <f>IFERROR(VLOOKUP(Table_socioeca8.sandag.org_abm2_spd[[#This Row],[hwycov_id]],[1]hwy_speed!$B$2:$G$1648,5,FALSE),0)</f>
        <v>53</v>
      </c>
      <c r="K1317">
        <f>IFERROR(VLOOKUP(Table_socioeca8.sandag.org_abm2_spd[[#This Row],[hwycov_id]],[1]hwy_speed!$B$2:$G$1648,6,FALSE),0)</f>
        <v>53</v>
      </c>
    </row>
    <row r="1318" spans="5:11" x14ac:dyDescent="0.25">
      <c r="E1318">
        <f t="shared" si="20"/>
        <v>376</v>
      </c>
      <c r="F1318">
        <v>27987</v>
      </c>
      <c r="G1318">
        <f>IFERROR(VLOOKUP(Table_socioeca8.sandag.org_abm2_spd[[#This Row],[hwycov_id]],[1]hwy_speed!$B$2:$G$1648,2,FALSE),0)</f>
        <v>53</v>
      </c>
      <c r="H1318">
        <f>IFERROR(VLOOKUP(Table_socioeca8.sandag.org_abm2_spd[[#This Row],[hwycov_id]],[1]hwy_speed!$B$2:$G$1648,3,FALSE),0)</f>
        <v>44</v>
      </c>
      <c r="I1318">
        <f>IFERROR(VLOOKUP(Table_socioeca8.sandag.org_abm2_spd[[#This Row],[hwycov_id]],[1]hwy_speed!$B$2:$G$1648,4,FALSE),0)</f>
        <v>53</v>
      </c>
      <c r="J1318">
        <f>IFERROR(VLOOKUP(Table_socioeca8.sandag.org_abm2_spd[[#This Row],[hwycov_id]],[1]hwy_speed!$B$2:$G$1648,5,FALSE),0)</f>
        <v>53</v>
      </c>
      <c r="K1318">
        <f>IFERROR(VLOOKUP(Table_socioeca8.sandag.org_abm2_spd[[#This Row],[hwycov_id]],[1]hwy_speed!$B$2:$G$1648,6,FALSE),0)</f>
        <v>53</v>
      </c>
    </row>
    <row r="1319" spans="5:11" x14ac:dyDescent="0.25">
      <c r="E1319">
        <f t="shared" si="20"/>
        <v>376</v>
      </c>
      <c r="F1319">
        <v>27988</v>
      </c>
      <c r="G1319">
        <f>IFERROR(VLOOKUP(Table_socioeca8.sandag.org_abm2_spd[[#This Row],[hwycov_id]],[1]hwy_speed!$B$2:$G$1648,2,FALSE),0)</f>
        <v>53</v>
      </c>
      <c r="H1319">
        <f>IFERROR(VLOOKUP(Table_socioeca8.sandag.org_abm2_spd[[#This Row],[hwycov_id]],[1]hwy_speed!$B$2:$G$1648,3,FALSE),0)</f>
        <v>47</v>
      </c>
      <c r="I1319">
        <f>IFERROR(VLOOKUP(Table_socioeca8.sandag.org_abm2_spd[[#This Row],[hwycov_id]],[1]hwy_speed!$B$2:$G$1648,4,FALSE),0)</f>
        <v>52</v>
      </c>
      <c r="J1319">
        <f>IFERROR(VLOOKUP(Table_socioeca8.sandag.org_abm2_spd[[#This Row],[hwycov_id]],[1]hwy_speed!$B$2:$G$1648,5,FALSE),0)</f>
        <v>53</v>
      </c>
      <c r="K1319">
        <f>IFERROR(VLOOKUP(Table_socioeca8.sandag.org_abm2_spd[[#This Row],[hwycov_id]],[1]hwy_speed!$B$2:$G$1648,6,FALSE),0)</f>
        <v>53</v>
      </c>
    </row>
    <row r="1320" spans="5:11" x14ac:dyDescent="0.25">
      <c r="E1320">
        <f t="shared" si="20"/>
        <v>376</v>
      </c>
      <c r="F1320">
        <v>27989</v>
      </c>
      <c r="G1320">
        <f>IFERROR(VLOOKUP(Table_socioeca8.sandag.org_abm2_spd[[#This Row],[hwycov_id]],[1]hwy_speed!$B$2:$G$1648,2,FALSE),0)</f>
        <v>54</v>
      </c>
      <c r="H1320">
        <f>IFERROR(VLOOKUP(Table_socioeca8.sandag.org_abm2_spd[[#This Row],[hwycov_id]],[1]hwy_speed!$B$2:$G$1648,3,FALSE),0)</f>
        <v>53</v>
      </c>
      <c r="I1320">
        <f>IFERROR(VLOOKUP(Table_socioeca8.sandag.org_abm2_spd[[#This Row],[hwycov_id]],[1]hwy_speed!$B$2:$G$1648,4,FALSE),0)</f>
        <v>53</v>
      </c>
      <c r="J1320">
        <f>IFERROR(VLOOKUP(Table_socioeca8.sandag.org_abm2_spd[[#This Row],[hwycov_id]],[1]hwy_speed!$B$2:$G$1648,5,FALSE),0)</f>
        <v>49</v>
      </c>
      <c r="K1320">
        <f>IFERROR(VLOOKUP(Table_socioeca8.sandag.org_abm2_spd[[#This Row],[hwycov_id]],[1]hwy_speed!$B$2:$G$1648,6,FALSE),0)</f>
        <v>54</v>
      </c>
    </row>
    <row r="1321" spans="5:11" x14ac:dyDescent="0.25">
      <c r="E1321">
        <f t="shared" si="20"/>
        <v>376</v>
      </c>
      <c r="F1321">
        <v>27993</v>
      </c>
      <c r="G1321">
        <f>IFERROR(VLOOKUP(Table_socioeca8.sandag.org_abm2_spd[[#This Row],[hwycov_id]],[1]hwy_speed!$B$2:$G$1648,2,FALSE),0)</f>
        <v>54</v>
      </c>
      <c r="H1321">
        <f>IFERROR(VLOOKUP(Table_socioeca8.sandag.org_abm2_spd[[#This Row],[hwycov_id]],[1]hwy_speed!$B$2:$G$1648,3,FALSE),0)</f>
        <v>53</v>
      </c>
      <c r="I1321">
        <f>IFERROR(VLOOKUP(Table_socioeca8.sandag.org_abm2_spd[[#This Row],[hwycov_id]],[1]hwy_speed!$B$2:$G$1648,4,FALSE),0)</f>
        <v>53</v>
      </c>
      <c r="J1321">
        <f>IFERROR(VLOOKUP(Table_socioeca8.sandag.org_abm2_spd[[#This Row],[hwycov_id]],[1]hwy_speed!$B$2:$G$1648,5,FALSE),0)</f>
        <v>51</v>
      </c>
      <c r="K1321">
        <f>IFERROR(VLOOKUP(Table_socioeca8.sandag.org_abm2_spd[[#This Row],[hwycov_id]],[1]hwy_speed!$B$2:$G$1648,6,FALSE),0)</f>
        <v>54</v>
      </c>
    </row>
    <row r="1322" spans="5:11" x14ac:dyDescent="0.25">
      <c r="E1322">
        <f t="shared" si="20"/>
        <v>376</v>
      </c>
      <c r="F1322">
        <v>27998</v>
      </c>
      <c r="G1322">
        <f>IFERROR(VLOOKUP(Table_socioeca8.sandag.org_abm2_spd[[#This Row],[hwycov_id]],[1]hwy_speed!$B$2:$G$1648,2,FALSE),0)</f>
        <v>53</v>
      </c>
      <c r="H1322">
        <f>IFERROR(VLOOKUP(Table_socioeca8.sandag.org_abm2_spd[[#This Row],[hwycov_id]],[1]hwy_speed!$B$2:$G$1648,3,FALSE),0)</f>
        <v>48</v>
      </c>
      <c r="I1322">
        <f>IFERROR(VLOOKUP(Table_socioeca8.sandag.org_abm2_spd[[#This Row],[hwycov_id]],[1]hwy_speed!$B$2:$G$1648,4,FALSE),0)</f>
        <v>52</v>
      </c>
      <c r="J1322">
        <f>IFERROR(VLOOKUP(Table_socioeca8.sandag.org_abm2_spd[[#This Row],[hwycov_id]],[1]hwy_speed!$B$2:$G$1648,5,FALSE),0)</f>
        <v>53</v>
      </c>
      <c r="K1322">
        <f>IFERROR(VLOOKUP(Table_socioeca8.sandag.org_abm2_spd[[#This Row],[hwycov_id]],[1]hwy_speed!$B$2:$G$1648,6,FALSE),0)</f>
        <v>53</v>
      </c>
    </row>
    <row r="1323" spans="5:11" x14ac:dyDescent="0.25">
      <c r="E1323">
        <f t="shared" si="20"/>
        <v>376</v>
      </c>
      <c r="F1323">
        <v>28000</v>
      </c>
      <c r="G1323">
        <f>IFERROR(VLOOKUP(Table_socioeca8.sandag.org_abm2_spd[[#This Row],[hwycov_id]],[1]hwy_speed!$B$2:$G$1648,2,FALSE),0)</f>
        <v>53</v>
      </c>
      <c r="H1323">
        <f>IFERROR(VLOOKUP(Table_socioeca8.sandag.org_abm2_spd[[#This Row],[hwycov_id]],[1]hwy_speed!$B$2:$G$1648,3,FALSE),0)</f>
        <v>45</v>
      </c>
      <c r="I1323">
        <f>IFERROR(VLOOKUP(Table_socioeca8.sandag.org_abm2_spd[[#This Row],[hwycov_id]],[1]hwy_speed!$B$2:$G$1648,4,FALSE),0)</f>
        <v>52</v>
      </c>
      <c r="J1323">
        <f>IFERROR(VLOOKUP(Table_socioeca8.sandag.org_abm2_spd[[#This Row],[hwycov_id]],[1]hwy_speed!$B$2:$G$1648,5,FALSE),0)</f>
        <v>52</v>
      </c>
      <c r="K1323">
        <f>IFERROR(VLOOKUP(Table_socioeca8.sandag.org_abm2_spd[[#This Row],[hwycov_id]],[1]hwy_speed!$B$2:$G$1648,6,FALSE),0)</f>
        <v>53</v>
      </c>
    </row>
    <row r="1324" spans="5:11" x14ac:dyDescent="0.25">
      <c r="E1324">
        <f t="shared" si="20"/>
        <v>376</v>
      </c>
      <c r="F1324">
        <v>28002</v>
      </c>
      <c r="G1324">
        <f>IFERROR(VLOOKUP(Table_socioeca8.sandag.org_abm2_spd[[#This Row],[hwycov_id]],[1]hwy_speed!$B$2:$G$1648,2,FALSE),0)</f>
        <v>53</v>
      </c>
      <c r="H1324">
        <f>IFERROR(VLOOKUP(Table_socioeca8.sandag.org_abm2_spd[[#This Row],[hwycov_id]],[1]hwy_speed!$B$2:$G$1648,3,FALSE),0)</f>
        <v>53</v>
      </c>
      <c r="I1324">
        <f>IFERROR(VLOOKUP(Table_socioeca8.sandag.org_abm2_spd[[#This Row],[hwycov_id]],[1]hwy_speed!$B$2:$G$1648,4,FALSE),0)</f>
        <v>53</v>
      </c>
      <c r="J1324">
        <f>IFERROR(VLOOKUP(Table_socioeca8.sandag.org_abm2_spd[[#This Row],[hwycov_id]],[1]hwy_speed!$B$2:$G$1648,5,FALSE),0)</f>
        <v>46</v>
      </c>
      <c r="K1324">
        <f>IFERROR(VLOOKUP(Table_socioeca8.sandag.org_abm2_spd[[#This Row],[hwycov_id]],[1]hwy_speed!$B$2:$G$1648,6,FALSE),0)</f>
        <v>53</v>
      </c>
    </row>
    <row r="1325" spans="5:11" x14ac:dyDescent="0.25">
      <c r="E1325">
        <f t="shared" si="20"/>
        <v>376</v>
      </c>
      <c r="F1325">
        <v>28007</v>
      </c>
      <c r="G1325">
        <f>IFERROR(VLOOKUP(Table_socioeca8.sandag.org_abm2_spd[[#This Row],[hwycov_id]],[1]hwy_speed!$B$2:$G$1648,2,FALSE),0)</f>
        <v>53</v>
      </c>
      <c r="H1325">
        <f>IFERROR(VLOOKUP(Table_socioeca8.sandag.org_abm2_spd[[#This Row],[hwycov_id]],[1]hwy_speed!$B$2:$G$1648,3,FALSE),0)</f>
        <v>47</v>
      </c>
      <c r="I1325">
        <f>IFERROR(VLOOKUP(Table_socioeca8.sandag.org_abm2_spd[[#This Row],[hwycov_id]],[1]hwy_speed!$B$2:$G$1648,4,FALSE),0)</f>
        <v>52</v>
      </c>
      <c r="J1325">
        <f>IFERROR(VLOOKUP(Table_socioeca8.sandag.org_abm2_spd[[#This Row],[hwycov_id]],[1]hwy_speed!$B$2:$G$1648,5,FALSE),0)</f>
        <v>52</v>
      </c>
      <c r="K1325">
        <f>IFERROR(VLOOKUP(Table_socioeca8.sandag.org_abm2_spd[[#This Row],[hwycov_id]],[1]hwy_speed!$B$2:$G$1648,6,FALSE),0)</f>
        <v>53</v>
      </c>
    </row>
    <row r="1326" spans="5:11" x14ac:dyDescent="0.25">
      <c r="E1326">
        <f t="shared" si="20"/>
        <v>376</v>
      </c>
      <c r="F1326">
        <v>28011</v>
      </c>
      <c r="G1326">
        <f>IFERROR(VLOOKUP(Table_socioeca8.sandag.org_abm2_spd[[#This Row],[hwycov_id]],[1]hwy_speed!$B$2:$G$1648,2,FALSE),0)</f>
        <v>53</v>
      </c>
      <c r="H1326">
        <f>IFERROR(VLOOKUP(Table_socioeca8.sandag.org_abm2_spd[[#This Row],[hwycov_id]],[1]hwy_speed!$B$2:$G$1648,3,FALSE),0)</f>
        <v>45</v>
      </c>
      <c r="I1326">
        <f>IFERROR(VLOOKUP(Table_socioeca8.sandag.org_abm2_spd[[#This Row],[hwycov_id]],[1]hwy_speed!$B$2:$G$1648,4,FALSE),0)</f>
        <v>51</v>
      </c>
      <c r="J1326">
        <f>IFERROR(VLOOKUP(Table_socioeca8.sandag.org_abm2_spd[[#This Row],[hwycov_id]],[1]hwy_speed!$B$2:$G$1648,5,FALSE),0)</f>
        <v>52</v>
      </c>
      <c r="K1326">
        <f>IFERROR(VLOOKUP(Table_socioeca8.sandag.org_abm2_spd[[#This Row],[hwycov_id]],[1]hwy_speed!$B$2:$G$1648,6,FALSE),0)</f>
        <v>53</v>
      </c>
    </row>
    <row r="1327" spans="5:11" x14ac:dyDescent="0.25">
      <c r="E1327">
        <f t="shared" si="20"/>
        <v>376</v>
      </c>
      <c r="F1327">
        <v>28012</v>
      </c>
      <c r="G1327">
        <f>IFERROR(VLOOKUP(Table_socioeca8.sandag.org_abm2_spd[[#This Row],[hwycov_id]],[1]hwy_speed!$B$2:$G$1648,2,FALSE),0)</f>
        <v>53</v>
      </c>
      <c r="H1327">
        <f>IFERROR(VLOOKUP(Table_socioeca8.sandag.org_abm2_spd[[#This Row],[hwycov_id]],[1]hwy_speed!$B$2:$G$1648,3,FALSE),0)</f>
        <v>52</v>
      </c>
      <c r="I1327">
        <f>IFERROR(VLOOKUP(Table_socioeca8.sandag.org_abm2_spd[[#This Row],[hwycov_id]],[1]hwy_speed!$B$2:$G$1648,4,FALSE),0)</f>
        <v>52</v>
      </c>
      <c r="J1327">
        <f>IFERROR(VLOOKUP(Table_socioeca8.sandag.org_abm2_spd[[#This Row],[hwycov_id]],[1]hwy_speed!$B$2:$G$1648,5,FALSE),0)</f>
        <v>46</v>
      </c>
      <c r="K1327">
        <f>IFERROR(VLOOKUP(Table_socioeca8.sandag.org_abm2_spd[[#This Row],[hwycov_id]],[1]hwy_speed!$B$2:$G$1648,6,FALSE),0)</f>
        <v>53</v>
      </c>
    </row>
    <row r="1328" spans="5:11" x14ac:dyDescent="0.25">
      <c r="E1328">
        <f t="shared" si="20"/>
        <v>376</v>
      </c>
      <c r="F1328">
        <v>28013</v>
      </c>
      <c r="G1328">
        <f>IFERROR(VLOOKUP(Table_socioeca8.sandag.org_abm2_spd[[#This Row],[hwycov_id]],[1]hwy_speed!$B$2:$G$1648,2,FALSE),0)</f>
        <v>53</v>
      </c>
      <c r="H1328">
        <f>IFERROR(VLOOKUP(Table_socioeca8.sandag.org_abm2_spd[[#This Row],[hwycov_id]],[1]hwy_speed!$B$2:$G$1648,3,FALSE),0)</f>
        <v>52</v>
      </c>
      <c r="I1328">
        <f>IFERROR(VLOOKUP(Table_socioeca8.sandag.org_abm2_spd[[#This Row],[hwycov_id]],[1]hwy_speed!$B$2:$G$1648,4,FALSE),0)</f>
        <v>52</v>
      </c>
      <c r="J1328">
        <f>IFERROR(VLOOKUP(Table_socioeca8.sandag.org_abm2_spd[[#This Row],[hwycov_id]],[1]hwy_speed!$B$2:$G$1648,5,FALSE),0)</f>
        <v>47</v>
      </c>
      <c r="K1328">
        <f>IFERROR(VLOOKUP(Table_socioeca8.sandag.org_abm2_spd[[#This Row],[hwycov_id]],[1]hwy_speed!$B$2:$G$1648,6,FALSE),0)</f>
        <v>53</v>
      </c>
    </row>
    <row r="1329" spans="5:11" x14ac:dyDescent="0.25">
      <c r="E1329">
        <f t="shared" si="20"/>
        <v>376</v>
      </c>
      <c r="F1329">
        <v>28016</v>
      </c>
      <c r="G1329">
        <f>IFERROR(VLOOKUP(Table_socioeca8.sandag.org_abm2_spd[[#This Row],[hwycov_id]],[1]hwy_speed!$B$2:$G$1648,2,FALSE),0)</f>
        <v>57</v>
      </c>
      <c r="H1329">
        <f>IFERROR(VLOOKUP(Table_socioeca8.sandag.org_abm2_spd[[#This Row],[hwycov_id]],[1]hwy_speed!$B$2:$G$1648,3,FALSE),0)</f>
        <v>54</v>
      </c>
      <c r="I1329">
        <f>IFERROR(VLOOKUP(Table_socioeca8.sandag.org_abm2_spd[[#This Row],[hwycov_id]],[1]hwy_speed!$B$2:$G$1648,4,FALSE),0)</f>
        <v>56</v>
      </c>
      <c r="J1329">
        <f>IFERROR(VLOOKUP(Table_socioeca8.sandag.org_abm2_spd[[#This Row],[hwycov_id]],[1]hwy_speed!$B$2:$G$1648,5,FALSE),0)</f>
        <v>57</v>
      </c>
      <c r="K1329">
        <f>IFERROR(VLOOKUP(Table_socioeca8.sandag.org_abm2_spd[[#This Row],[hwycov_id]],[1]hwy_speed!$B$2:$G$1648,6,FALSE),0)</f>
        <v>57</v>
      </c>
    </row>
    <row r="1330" spans="5:11" x14ac:dyDescent="0.25">
      <c r="E1330">
        <f t="shared" si="20"/>
        <v>376</v>
      </c>
      <c r="F1330">
        <v>28073</v>
      </c>
      <c r="G1330">
        <f>IFERROR(VLOOKUP(Table_socioeca8.sandag.org_abm2_spd[[#This Row],[hwycov_id]],[1]hwy_speed!$B$2:$G$1648,2,FALSE),0)</f>
        <v>58</v>
      </c>
      <c r="H1330">
        <f>IFERROR(VLOOKUP(Table_socioeca8.sandag.org_abm2_spd[[#This Row],[hwycov_id]],[1]hwy_speed!$B$2:$G$1648,3,FALSE),0)</f>
        <v>55</v>
      </c>
      <c r="I1330">
        <f>IFERROR(VLOOKUP(Table_socioeca8.sandag.org_abm2_spd[[#This Row],[hwycov_id]],[1]hwy_speed!$B$2:$G$1648,4,FALSE),0)</f>
        <v>57</v>
      </c>
      <c r="J1330">
        <f>IFERROR(VLOOKUP(Table_socioeca8.sandag.org_abm2_spd[[#This Row],[hwycov_id]],[1]hwy_speed!$B$2:$G$1648,5,FALSE),0)</f>
        <v>54</v>
      </c>
      <c r="K1330">
        <f>IFERROR(VLOOKUP(Table_socioeca8.sandag.org_abm2_spd[[#This Row],[hwycov_id]],[1]hwy_speed!$B$2:$G$1648,6,FALSE),0)</f>
        <v>58</v>
      </c>
    </row>
    <row r="1331" spans="5:11" x14ac:dyDescent="0.25">
      <c r="E1331">
        <f t="shared" si="20"/>
        <v>376</v>
      </c>
      <c r="F1331">
        <v>28084</v>
      </c>
      <c r="G1331">
        <f>IFERROR(VLOOKUP(Table_socioeca8.sandag.org_abm2_spd[[#This Row],[hwycov_id]],[1]hwy_speed!$B$2:$G$1648,2,FALSE),0)</f>
        <v>58</v>
      </c>
      <c r="H1331">
        <f>IFERROR(VLOOKUP(Table_socioeca8.sandag.org_abm2_spd[[#This Row],[hwycov_id]],[1]hwy_speed!$B$2:$G$1648,3,FALSE),0)</f>
        <v>55</v>
      </c>
      <c r="I1331">
        <f>IFERROR(VLOOKUP(Table_socioeca8.sandag.org_abm2_spd[[#This Row],[hwycov_id]],[1]hwy_speed!$B$2:$G$1648,4,FALSE),0)</f>
        <v>57</v>
      </c>
      <c r="J1331">
        <f>IFERROR(VLOOKUP(Table_socioeca8.sandag.org_abm2_spd[[#This Row],[hwycov_id]],[1]hwy_speed!$B$2:$G$1648,5,FALSE),0)</f>
        <v>57</v>
      </c>
      <c r="K1331">
        <f>IFERROR(VLOOKUP(Table_socioeca8.sandag.org_abm2_spd[[#This Row],[hwycov_id]],[1]hwy_speed!$B$2:$G$1648,6,FALSE),0)</f>
        <v>58</v>
      </c>
    </row>
    <row r="1332" spans="5:11" x14ac:dyDescent="0.25">
      <c r="E1332">
        <f t="shared" si="20"/>
        <v>376</v>
      </c>
      <c r="F1332">
        <v>28085</v>
      </c>
      <c r="G1332">
        <f>IFERROR(VLOOKUP(Table_socioeca8.sandag.org_abm2_spd[[#This Row],[hwycov_id]],[1]hwy_speed!$B$2:$G$1648,2,FALSE),0)</f>
        <v>56</v>
      </c>
      <c r="H1332">
        <f>IFERROR(VLOOKUP(Table_socioeca8.sandag.org_abm2_spd[[#This Row],[hwycov_id]],[1]hwy_speed!$B$2:$G$1648,3,FALSE),0)</f>
        <v>56</v>
      </c>
      <c r="I1332">
        <f>IFERROR(VLOOKUP(Table_socioeca8.sandag.org_abm2_spd[[#This Row],[hwycov_id]],[1]hwy_speed!$B$2:$G$1648,4,FALSE),0)</f>
        <v>56</v>
      </c>
      <c r="J1332">
        <f>IFERROR(VLOOKUP(Table_socioeca8.sandag.org_abm2_spd[[#This Row],[hwycov_id]],[1]hwy_speed!$B$2:$G$1648,5,FALSE),0)</f>
        <v>56</v>
      </c>
      <c r="K1332">
        <f>IFERROR(VLOOKUP(Table_socioeca8.sandag.org_abm2_spd[[#This Row],[hwycov_id]],[1]hwy_speed!$B$2:$G$1648,6,FALSE),0)</f>
        <v>56</v>
      </c>
    </row>
    <row r="1333" spans="5:11" x14ac:dyDescent="0.25">
      <c r="E1333">
        <f t="shared" si="20"/>
        <v>376</v>
      </c>
      <c r="F1333">
        <v>28086</v>
      </c>
      <c r="G1333">
        <f>IFERROR(VLOOKUP(Table_socioeca8.sandag.org_abm2_spd[[#This Row],[hwycov_id]],[1]hwy_speed!$B$2:$G$1648,2,FALSE),0)</f>
        <v>58</v>
      </c>
      <c r="H1333">
        <f>IFERROR(VLOOKUP(Table_socioeca8.sandag.org_abm2_spd[[#This Row],[hwycov_id]],[1]hwy_speed!$B$2:$G$1648,3,FALSE),0)</f>
        <v>56</v>
      </c>
      <c r="I1333">
        <f>IFERROR(VLOOKUP(Table_socioeca8.sandag.org_abm2_spd[[#This Row],[hwycov_id]],[1]hwy_speed!$B$2:$G$1648,4,FALSE),0)</f>
        <v>57</v>
      </c>
      <c r="J1333">
        <f>IFERROR(VLOOKUP(Table_socioeca8.sandag.org_abm2_spd[[#This Row],[hwycov_id]],[1]hwy_speed!$B$2:$G$1648,5,FALSE),0)</f>
        <v>57</v>
      </c>
      <c r="K1333">
        <f>IFERROR(VLOOKUP(Table_socioeca8.sandag.org_abm2_spd[[#This Row],[hwycov_id]],[1]hwy_speed!$B$2:$G$1648,6,FALSE),0)</f>
        <v>58</v>
      </c>
    </row>
    <row r="1334" spans="5:11" x14ac:dyDescent="0.25">
      <c r="E1334">
        <f t="shared" si="20"/>
        <v>376</v>
      </c>
      <c r="F1334">
        <v>28087</v>
      </c>
      <c r="G1334">
        <f>IFERROR(VLOOKUP(Table_socioeca8.sandag.org_abm2_spd[[#This Row],[hwycov_id]],[1]hwy_speed!$B$2:$G$1648,2,FALSE),0)</f>
        <v>57</v>
      </c>
      <c r="H1334">
        <f>IFERROR(VLOOKUP(Table_socioeca8.sandag.org_abm2_spd[[#This Row],[hwycov_id]],[1]hwy_speed!$B$2:$G$1648,3,FALSE),0)</f>
        <v>10</v>
      </c>
      <c r="I1334">
        <f>IFERROR(VLOOKUP(Table_socioeca8.sandag.org_abm2_spd[[#This Row],[hwycov_id]],[1]hwy_speed!$B$2:$G$1648,4,FALSE),0)</f>
        <v>25</v>
      </c>
      <c r="J1334">
        <f>IFERROR(VLOOKUP(Table_socioeca8.sandag.org_abm2_spd[[#This Row],[hwycov_id]],[1]hwy_speed!$B$2:$G$1648,5,FALSE),0)</f>
        <v>30</v>
      </c>
      <c r="K1334">
        <f>IFERROR(VLOOKUP(Table_socioeca8.sandag.org_abm2_spd[[#This Row],[hwycov_id]],[1]hwy_speed!$B$2:$G$1648,6,FALSE),0)</f>
        <v>57</v>
      </c>
    </row>
    <row r="1335" spans="5:11" x14ac:dyDescent="0.25">
      <c r="E1335">
        <f t="shared" si="20"/>
        <v>376</v>
      </c>
      <c r="F1335">
        <v>28093</v>
      </c>
      <c r="G1335">
        <f>IFERROR(VLOOKUP(Table_socioeca8.sandag.org_abm2_spd[[#This Row],[hwycov_id]],[1]hwy_speed!$B$2:$G$1648,2,FALSE),0)</f>
        <v>62</v>
      </c>
      <c r="H1335">
        <f>IFERROR(VLOOKUP(Table_socioeca8.sandag.org_abm2_spd[[#This Row],[hwycov_id]],[1]hwy_speed!$B$2:$G$1648,3,FALSE),0)</f>
        <v>61</v>
      </c>
      <c r="I1335">
        <f>IFERROR(VLOOKUP(Table_socioeca8.sandag.org_abm2_spd[[#This Row],[hwycov_id]],[1]hwy_speed!$B$2:$G$1648,4,FALSE),0)</f>
        <v>61</v>
      </c>
      <c r="J1335">
        <f>IFERROR(VLOOKUP(Table_socioeca8.sandag.org_abm2_spd[[#This Row],[hwycov_id]],[1]hwy_speed!$B$2:$G$1648,5,FALSE),0)</f>
        <v>59</v>
      </c>
      <c r="K1335">
        <f>IFERROR(VLOOKUP(Table_socioeca8.sandag.org_abm2_spd[[#This Row],[hwycov_id]],[1]hwy_speed!$B$2:$G$1648,6,FALSE),0)</f>
        <v>62</v>
      </c>
    </row>
    <row r="1336" spans="5:11" x14ac:dyDescent="0.25">
      <c r="E1336">
        <f t="shared" si="20"/>
        <v>376</v>
      </c>
      <c r="F1336">
        <v>28096</v>
      </c>
      <c r="G1336">
        <f>IFERROR(VLOOKUP(Table_socioeca8.sandag.org_abm2_spd[[#This Row],[hwycov_id]],[1]hwy_speed!$B$2:$G$1648,2,FALSE),0)</f>
        <v>62</v>
      </c>
      <c r="H1336">
        <f>IFERROR(VLOOKUP(Table_socioeca8.sandag.org_abm2_spd[[#This Row],[hwycov_id]],[1]hwy_speed!$B$2:$G$1648,3,FALSE),0)</f>
        <v>61</v>
      </c>
      <c r="I1336">
        <f>IFERROR(VLOOKUP(Table_socioeca8.sandag.org_abm2_spd[[#This Row],[hwycov_id]],[1]hwy_speed!$B$2:$G$1648,4,FALSE),0)</f>
        <v>61</v>
      </c>
      <c r="J1336">
        <f>IFERROR(VLOOKUP(Table_socioeca8.sandag.org_abm2_spd[[#This Row],[hwycov_id]],[1]hwy_speed!$B$2:$G$1648,5,FALSE),0)</f>
        <v>55</v>
      </c>
      <c r="K1336">
        <f>IFERROR(VLOOKUP(Table_socioeca8.sandag.org_abm2_spd[[#This Row],[hwycov_id]],[1]hwy_speed!$B$2:$G$1648,6,FALSE),0)</f>
        <v>62</v>
      </c>
    </row>
    <row r="1337" spans="5:11" x14ac:dyDescent="0.25">
      <c r="E1337">
        <f t="shared" si="20"/>
        <v>376</v>
      </c>
      <c r="F1337">
        <v>28106</v>
      </c>
      <c r="G1337">
        <f>IFERROR(VLOOKUP(Table_socioeca8.sandag.org_abm2_spd[[#This Row],[hwycov_id]],[1]hwy_speed!$B$2:$G$1648,2,FALSE),0)</f>
        <v>61</v>
      </c>
      <c r="H1337">
        <f>IFERROR(VLOOKUP(Table_socioeca8.sandag.org_abm2_spd[[#This Row],[hwycov_id]],[1]hwy_speed!$B$2:$G$1648,3,FALSE),0)</f>
        <v>61</v>
      </c>
      <c r="I1337">
        <f>IFERROR(VLOOKUP(Table_socioeca8.sandag.org_abm2_spd[[#This Row],[hwycov_id]],[1]hwy_speed!$B$2:$G$1648,4,FALSE),0)</f>
        <v>61</v>
      </c>
      <c r="J1337">
        <f>IFERROR(VLOOKUP(Table_socioeca8.sandag.org_abm2_spd[[#This Row],[hwycov_id]],[1]hwy_speed!$B$2:$G$1648,5,FALSE),0)</f>
        <v>52</v>
      </c>
      <c r="K1337">
        <f>IFERROR(VLOOKUP(Table_socioeca8.sandag.org_abm2_spd[[#This Row],[hwycov_id]],[1]hwy_speed!$B$2:$G$1648,6,FALSE),0)</f>
        <v>61</v>
      </c>
    </row>
    <row r="1338" spans="5:11" x14ac:dyDescent="0.25">
      <c r="E1338">
        <f t="shared" si="20"/>
        <v>376</v>
      </c>
      <c r="F1338">
        <v>28118</v>
      </c>
      <c r="G1338">
        <f>IFERROR(VLOOKUP(Table_socioeca8.sandag.org_abm2_spd[[#This Row],[hwycov_id]],[1]hwy_speed!$B$2:$G$1648,2,FALSE),0)</f>
        <v>58</v>
      </c>
      <c r="H1338">
        <f>IFERROR(VLOOKUP(Table_socioeca8.sandag.org_abm2_spd[[#This Row],[hwycov_id]],[1]hwy_speed!$B$2:$G$1648,3,FALSE),0)</f>
        <v>39</v>
      </c>
      <c r="I1338">
        <f>IFERROR(VLOOKUP(Table_socioeca8.sandag.org_abm2_spd[[#This Row],[hwycov_id]],[1]hwy_speed!$B$2:$G$1648,4,FALSE),0)</f>
        <v>54</v>
      </c>
      <c r="J1338">
        <f>IFERROR(VLOOKUP(Table_socioeca8.sandag.org_abm2_spd[[#This Row],[hwycov_id]],[1]hwy_speed!$B$2:$G$1648,5,FALSE),0)</f>
        <v>57</v>
      </c>
      <c r="K1338">
        <f>IFERROR(VLOOKUP(Table_socioeca8.sandag.org_abm2_spd[[#This Row],[hwycov_id]],[1]hwy_speed!$B$2:$G$1648,6,FALSE),0)</f>
        <v>58</v>
      </c>
    </row>
    <row r="1339" spans="5:11" x14ac:dyDescent="0.25">
      <c r="E1339">
        <f t="shared" si="20"/>
        <v>376</v>
      </c>
      <c r="F1339">
        <v>28119</v>
      </c>
      <c r="G1339">
        <f>IFERROR(VLOOKUP(Table_socioeca8.sandag.org_abm2_spd[[#This Row],[hwycov_id]],[1]hwy_speed!$B$2:$G$1648,2,FALSE),0)</f>
        <v>58</v>
      </c>
      <c r="H1339">
        <f>IFERROR(VLOOKUP(Table_socioeca8.sandag.org_abm2_spd[[#This Row],[hwycov_id]],[1]hwy_speed!$B$2:$G$1648,3,FALSE),0)</f>
        <v>54</v>
      </c>
      <c r="I1339">
        <f>IFERROR(VLOOKUP(Table_socioeca8.sandag.org_abm2_spd[[#This Row],[hwycov_id]],[1]hwy_speed!$B$2:$G$1648,4,FALSE),0)</f>
        <v>51</v>
      </c>
      <c r="J1339">
        <f>IFERROR(VLOOKUP(Table_socioeca8.sandag.org_abm2_spd[[#This Row],[hwycov_id]],[1]hwy_speed!$B$2:$G$1648,5,FALSE),0)</f>
        <v>36</v>
      </c>
      <c r="K1339">
        <f>IFERROR(VLOOKUP(Table_socioeca8.sandag.org_abm2_spd[[#This Row],[hwycov_id]],[1]hwy_speed!$B$2:$G$1648,6,FALSE),0)</f>
        <v>58</v>
      </c>
    </row>
    <row r="1340" spans="5:11" x14ac:dyDescent="0.25">
      <c r="E1340">
        <f t="shared" si="20"/>
        <v>376</v>
      </c>
      <c r="F1340">
        <v>28120</v>
      </c>
      <c r="G1340">
        <f>IFERROR(VLOOKUP(Table_socioeca8.sandag.org_abm2_spd[[#This Row],[hwycov_id]],[1]hwy_speed!$B$2:$G$1648,2,FALSE),0)</f>
        <v>58</v>
      </c>
      <c r="H1340">
        <f>IFERROR(VLOOKUP(Table_socioeca8.sandag.org_abm2_spd[[#This Row],[hwycov_id]],[1]hwy_speed!$B$2:$G$1648,3,FALSE),0)</f>
        <v>37</v>
      </c>
      <c r="I1340">
        <f>IFERROR(VLOOKUP(Table_socioeca8.sandag.org_abm2_spd[[#This Row],[hwycov_id]],[1]hwy_speed!$B$2:$G$1648,4,FALSE),0)</f>
        <v>51</v>
      </c>
      <c r="J1340">
        <f>IFERROR(VLOOKUP(Table_socioeca8.sandag.org_abm2_spd[[#This Row],[hwycov_id]],[1]hwy_speed!$B$2:$G$1648,5,FALSE),0)</f>
        <v>56</v>
      </c>
      <c r="K1340">
        <f>IFERROR(VLOOKUP(Table_socioeca8.sandag.org_abm2_spd[[#This Row],[hwycov_id]],[1]hwy_speed!$B$2:$G$1648,6,FALSE),0)</f>
        <v>58</v>
      </c>
    </row>
    <row r="1341" spans="5:11" x14ac:dyDescent="0.25">
      <c r="E1341">
        <f t="shared" si="20"/>
        <v>376</v>
      </c>
      <c r="F1341">
        <v>28123</v>
      </c>
      <c r="G1341">
        <f>IFERROR(VLOOKUP(Table_socioeca8.sandag.org_abm2_spd[[#This Row],[hwycov_id]],[1]hwy_speed!$B$2:$G$1648,2,FALSE),0)</f>
        <v>58</v>
      </c>
      <c r="H1341">
        <f>IFERROR(VLOOKUP(Table_socioeca8.sandag.org_abm2_spd[[#This Row],[hwycov_id]],[1]hwy_speed!$B$2:$G$1648,3,FALSE),0)</f>
        <v>56</v>
      </c>
      <c r="I1341">
        <f>IFERROR(VLOOKUP(Table_socioeca8.sandag.org_abm2_spd[[#This Row],[hwycov_id]],[1]hwy_speed!$B$2:$G$1648,4,FALSE),0)</f>
        <v>55</v>
      </c>
      <c r="J1341">
        <f>IFERROR(VLOOKUP(Table_socioeca8.sandag.org_abm2_spd[[#This Row],[hwycov_id]],[1]hwy_speed!$B$2:$G$1648,5,FALSE),0)</f>
        <v>43</v>
      </c>
      <c r="K1341">
        <f>IFERROR(VLOOKUP(Table_socioeca8.sandag.org_abm2_spd[[#This Row],[hwycov_id]],[1]hwy_speed!$B$2:$G$1648,6,FALSE),0)</f>
        <v>58</v>
      </c>
    </row>
    <row r="1342" spans="5:11" x14ac:dyDescent="0.25">
      <c r="E1342">
        <f t="shared" si="20"/>
        <v>376</v>
      </c>
      <c r="F1342">
        <v>28124</v>
      </c>
      <c r="G1342">
        <f>IFERROR(VLOOKUP(Table_socioeca8.sandag.org_abm2_spd[[#This Row],[hwycov_id]],[1]hwy_speed!$B$2:$G$1648,2,FALSE),0)</f>
        <v>58</v>
      </c>
      <c r="H1342">
        <f>IFERROR(VLOOKUP(Table_socioeca8.sandag.org_abm2_spd[[#This Row],[hwycov_id]],[1]hwy_speed!$B$2:$G$1648,3,FALSE),0)</f>
        <v>43</v>
      </c>
      <c r="I1342">
        <f>IFERROR(VLOOKUP(Table_socioeca8.sandag.org_abm2_spd[[#This Row],[hwycov_id]],[1]hwy_speed!$B$2:$G$1648,4,FALSE),0)</f>
        <v>55</v>
      </c>
      <c r="J1342">
        <f>IFERROR(VLOOKUP(Table_socioeca8.sandag.org_abm2_spd[[#This Row],[hwycov_id]],[1]hwy_speed!$B$2:$G$1648,5,FALSE),0)</f>
        <v>57</v>
      </c>
      <c r="K1342">
        <f>IFERROR(VLOOKUP(Table_socioeca8.sandag.org_abm2_spd[[#This Row],[hwycov_id]],[1]hwy_speed!$B$2:$G$1648,6,FALSE),0)</f>
        <v>58</v>
      </c>
    </row>
    <row r="1343" spans="5:11" x14ac:dyDescent="0.25">
      <c r="E1343">
        <f t="shared" si="20"/>
        <v>376</v>
      </c>
      <c r="F1343">
        <v>28126</v>
      </c>
      <c r="G1343">
        <f>IFERROR(VLOOKUP(Table_socioeca8.sandag.org_abm2_spd[[#This Row],[hwycov_id]],[1]hwy_speed!$B$2:$G$1648,2,FALSE),0)</f>
        <v>58</v>
      </c>
      <c r="H1343">
        <f>IFERROR(VLOOKUP(Table_socioeca8.sandag.org_abm2_spd[[#This Row],[hwycov_id]],[1]hwy_speed!$B$2:$G$1648,3,FALSE),0)</f>
        <v>48</v>
      </c>
      <c r="I1343">
        <f>IFERROR(VLOOKUP(Table_socioeca8.sandag.org_abm2_spd[[#This Row],[hwycov_id]],[1]hwy_speed!$B$2:$G$1648,4,FALSE),0)</f>
        <v>56</v>
      </c>
      <c r="J1343">
        <f>IFERROR(VLOOKUP(Table_socioeca8.sandag.org_abm2_spd[[#This Row],[hwycov_id]],[1]hwy_speed!$B$2:$G$1648,5,FALSE),0)</f>
        <v>57</v>
      </c>
      <c r="K1343">
        <f>IFERROR(VLOOKUP(Table_socioeca8.sandag.org_abm2_spd[[#This Row],[hwycov_id]],[1]hwy_speed!$B$2:$G$1648,6,FALSE),0)</f>
        <v>58</v>
      </c>
    </row>
    <row r="1344" spans="5:11" x14ac:dyDescent="0.25">
      <c r="E1344">
        <f t="shared" si="20"/>
        <v>376</v>
      </c>
      <c r="F1344">
        <v>28127</v>
      </c>
      <c r="G1344">
        <f>IFERROR(VLOOKUP(Table_socioeca8.sandag.org_abm2_spd[[#This Row],[hwycov_id]],[1]hwy_speed!$B$2:$G$1648,2,FALSE),0)</f>
        <v>58</v>
      </c>
      <c r="H1344">
        <f>IFERROR(VLOOKUP(Table_socioeca8.sandag.org_abm2_spd[[#This Row],[hwycov_id]],[1]hwy_speed!$B$2:$G$1648,3,FALSE),0)</f>
        <v>57</v>
      </c>
      <c r="I1344">
        <f>IFERROR(VLOOKUP(Table_socioeca8.sandag.org_abm2_spd[[#This Row],[hwycov_id]],[1]hwy_speed!$B$2:$G$1648,4,FALSE),0)</f>
        <v>56</v>
      </c>
      <c r="J1344">
        <f>IFERROR(VLOOKUP(Table_socioeca8.sandag.org_abm2_spd[[#This Row],[hwycov_id]],[1]hwy_speed!$B$2:$G$1648,5,FALSE),0)</f>
        <v>47</v>
      </c>
      <c r="K1344">
        <f>IFERROR(VLOOKUP(Table_socioeca8.sandag.org_abm2_spd[[#This Row],[hwycov_id]],[1]hwy_speed!$B$2:$G$1648,6,FALSE),0)</f>
        <v>58</v>
      </c>
    </row>
    <row r="1345" spans="5:11" x14ac:dyDescent="0.25">
      <c r="E1345">
        <f t="shared" si="20"/>
        <v>376</v>
      </c>
      <c r="F1345">
        <v>28143</v>
      </c>
      <c r="G1345">
        <f>IFERROR(VLOOKUP(Table_socioeca8.sandag.org_abm2_spd[[#This Row],[hwycov_id]],[1]hwy_speed!$B$2:$G$1648,2,FALSE),0)</f>
        <v>58</v>
      </c>
      <c r="H1345">
        <f>IFERROR(VLOOKUP(Table_socioeca8.sandag.org_abm2_spd[[#This Row],[hwycov_id]],[1]hwy_speed!$B$2:$G$1648,3,FALSE),0)</f>
        <v>57</v>
      </c>
      <c r="I1345">
        <f>IFERROR(VLOOKUP(Table_socioeca8.sandag.org_abm2_spd[[#This Row],[hwycov_id]],[1]hwy_speed!$B$2:$G$1648,4,FALSE),0)</f>
        <v>55</v>
      </c>
      <c r="J1345">
        <f>IFERROR(VLOOKUP(Table_socioeca8.sandag.org_abm2_spd[[#This Row],[hwycov_id]],[1]hwy_speed!$B$2:$G$1648,5,FALSE),0)</f>
        <v>49</v>
      </c>
      <c r="K1345">
        <f>IFERROR(VLOOKUP(Table_socioeca8.sandag.org_abm2_spd[[#This Row],[hwycov_id]],[1]hwy_speed!$B$2:$G$1648,6,FALSE),0)</f>
        <v>58</v>
      </c>
    </row>
    <row r="1346" spans="5:11" x14ac:dyDescent="0.25">
      <c r="E1346">
        <f t="shared" si="20"/>
        <v>376</v>
      </c>
      <c r="F1346">
        <v>28144</v>
      </c>
      <c r="G1346">
        <f>IFERROR(VLOOKUP(Table_socioeca8.sandag.org_abm2_spd[[#This Row],[hwycov_id]],[1]hwy_speed!$B$2:$G$1648,2,FALSE),0)</f>
        <v>57</v>
      </c>
      <c r="H1346">
        <f>IFERROR(VLOOKUP(Table_socioeca8.sandag.org_abm2_spd[[#This Row],[hwycov_id]],[1]hwy_speed!$B$2:$G$1648,3,FALSE),0)</f>
        <v>55</v>
      </c>
      <c r="I1346">
        <f>IFERROR(VLOOKUP(Table_socioeca8.sandag.org_abm2_spd[[#This Row],[hwycov_id]],[1]hwy_speed!$B$2:$G$1648,4,FALSE),0)</f>
        <v>57</v>
      </c>
      <c r="J1346">
        <f>IFERROR(VLOOKUP(Table_socioeca8.sandag.org_abm2_spd[[#This Row],[hwycov_id]],[1]hwy_speed!$B$2:$G$1648,5,FALSE),0)</f>
        <v>57</v>
      </c>
      <c r="K1346">
        <f>IFERROR(VLOOKUP(Table_socioeca8.sandag.org_abm2_spd[[#This Row],[hwycov_id]],[1]hwy_speed!$B$2:$G$1648,6,FALSE),0)</f>
        <v>57</v>
      </c>
    </row>
    <row r="1347" spans="5:11" x14ac:dyDescent="0.25">
      <c r="E1347">
        <f t="shared" si="20"/>
        <v>376</v>
      </c>
      <c r="F1347">
        <v>28167</v>
      </c>
      <c r="G1347">
        <f>IFERROR(VLOOKUP(Table_socioeca8.sandag.org_abm2_spd[[#This Row],[hwycov_id]],[1]hwy_speed!$B$2:$G$1648,2,FALSE),0)</f>
        <v>57</v>
      </c>
      <c r="H1347">
        <f>IFERROR(VLOOKUP(Table_socioeca8.sandag.org_abm2_spd[[#This Row],[hwycov_id]],[1]hwy_speed!$B$2:$G$1648,3,FALSE),0)</f>
        <v>57</v>
      </c>
      <c r="I1347">
        <f>IFERROR(VLOOKUP(Table_socioeca8.sandag.org_abm2_spd[[#This Row],[hwycov_id]],[1]hwy_speed!$B$2:$G$1648,4,FALSE),0)</f>
        <v>57</v>
      </c>
      <c r="J1347">
        <f>IFERROR(VLOOKUP(Table_socioeca8.sandag.org_abm2_spd[[#This Row],[hwycov_id]],[1]hwy_speed!$B$2:$G$1648,5,FALSE),0)</f>
        <v>57</v>
      </c>
      <c r="K1347">
        <f>IFERROR(VLOOKUP(Table_socioeca8.sandag.org_abm2_spd[[#This Row],[hwycov_id]],[1]hwy_speed!$B$2:$G$1648,6,FALSE),0)</f>
        <v>57</v>
      </c>
    </row>
    <row r="1348" spans="5:11" x14ac:dyDescent="0.25">
      <c r="E1348">
        <f t="shared" ref="E1348:E1411" si="21">E1347</f>
        <v>376</v>
      </c>
      <c r="F1348">
        <v>28178</v>
      </c>
      <c r="G1348">
        <f>IFERROR(VLOOKUP(Table_socioeca8.sandag.org_abm2_spd[[#This Row],[hwycov_id]],[1]hwy_speed!$B$2:$G$1648,2,FALSE),0)</f>
        <v>58</v>
      </c>
      <c r="H1348">
        <f>IFERROR(VLOOKUP(Table_socioeca8.sandag.org_abm2_spd[[#This Row],[hwycov_id]],[1]hwy_speed!$B$2:$G$1648,3,FALSE),0)</f>
        <v>53</v>
      </c>
      <c r="I1348">
        <f>IFERROR(VLOOKUP(Table_socioeca8.sandag.org_abm2_spd[[#This Row],[hwycov_id]],[1]hwy_speed!$B$2:$G$1648,4,FALSE),0)</f>
        <v>56</v>
      </c>
      <c r="J1348">
        <f>IFERROR(VLOOKUP(Table_socioeca8.sandag.org_abm2_spd[[#This Row],[hwycov_id]],[1]hwy_speed!$B$2:$G$1648,5,FALSE),0)</f>
        <v>57</v>
      </c>
      <c r="K1348">
        <f>IFERROR(VLOOKUP(Table_socioeca8.sandag.org_abm2_spd[[#This Row],[hwycov_id]],[1]hwy_speed!$B$2:$G$1648,6,FALSE),0)</f>
        <v>58</v>
      </c>
    </row>
    <row r="1349" spans="5:11" x14ac:dyDescent="0.25">
      <c r="E1349">
        <f t="shared" si="21"/>
        <v>376</v>
      </c>
      <c r="F1349">
        <v>28179</v>
      </c>
      <c r="G1349">
        <f>IFERROR(VLOOKUP(Table_socioeca8.sandag.org_abm2_spd[[#This Row],[hwycov_id]],[1]hwy_speed!$B$2:$G$1648,2,FALSE),0)</f>
        <v>57</v>
      </c>
      <c r="H1349">
        <f>IFERROR(VLOOKUP(Table_socioeca8.sandag.org_abm2_spd[[#This Row],[hwycov_id]],[1]hwy_speed!$B$2:$G$1648,3,FALSE),0)</f>
        <v>57</v>
      </c>
      <c r="I1349">
        <f>IFERROR(VLOOKUP(Table_socioeca8.sandag.org_abm2_spd[[#This Row],[hwycov_id]],[1]hwy_speed!$B$2:$G$1648,4,FALSE),0)</f>
        <v>57</v>
      </c>
      <c r="J1349">
        <f>IFERROR(VLOOKUP(Table_socioeca8.sandag.org_abm2_spd[[#This Row],[hwycov_id]],[1]hwy_speed!$B$2:$G$1648,5,FALSE),0)</f>
        <v>54</v>
      </c>
      <c r="K1349">
        <f>IFERROR(VLOOKUP(Table_socioeca8.sandag.org_abm2_spd[[#This Row],[hwycov_id]],[1]hwy_speed!$B$2:$G$1648,6,FALSE),0)</f>
        <v>57</v>
      </c>
    </row>
    <row r="1350" spans="5:11" x14ac:dyDescent="0.25">
      <c r="E1350">
        <f t="shared" si="21"/>
        <v>376</v>
      </c>
      <c r="F1350">
        <v>28182</v>
      </c>
      <c r="G1350">
        <f>IFERROR(VLOOKUP(Table_socioeca8.sandag.org_abm2_spd[[#This Row],[hwycov_id]],[1]hwy_speed!$B$2:$G$1648,2,FALSE),0)</f>
        <v>58</v>
      </c>
      <c r="H1350">
        <f>IFERROR(VLOOKUP(Table_socioeca8.sandag.org_abm2_spd[[#This Row],[hwycov_id]],[1]hwy_speed!$B$2:$G$1648,3,FALSE),0)</f>
        <v>52</v>
      </c>
      <c r="I1350">
        <f>IFERROR(VLOOKUP(Table_socioeca8.sandag.org_abm2_spd[[#This Row],[hwycov_id]],[1]hwy_speed!$B$2:$G$1648,4,FALSE),0)</f>
        <v>57</v>
      </c>
      <c r="J1350">
        <f>IFERROR(VLOOKUP(Table_socioeca8.sandag.org_abm2_spd[[#This Row],[hwycov_id]],[1]hwy_speed!$B$2:$G$1648,5,FALSE),0)</f>
        <v>58</v>
      </c>
      <c r="K1350">
        <f>IFERROR(VLOOKUP(Table_socioeca8.sandag.org_abm2_spd[[#This Row],[hwycov_id]],[1]hwy_speed!$B$2:$G$1648,6,FALSE),0)</f>
        <v>58</v>
      </c>
    </row>
    <row r="1351" spans="5:11" x14ac:dyDescent="0.25">
      <c r="E1351">
        <f t="shared" si="21"/>
        <v>376</v>
      </c>
      <c r="F1351">
        <v>28184</v>
      </c>
      <c r="G1351">
        <f>IFERROR(VLOOKUP(Table_socioeca8.sandag.org_abm2_spd[[#This Row],[hwycov_id]],[1]hwy_speed!$B$2:$G$1648,2,FALSE),0)</f>
        <v>58</v>
      </c>
      <c r="H1351">
        <f>IFERROR(VLOOKUP(Table_socioeca8.sandag.org_abm2_spd[[#This Row],[hwycov_id]],[1]hwy_speed!$B$2:$G$1648,3,FALSE),0)</f>
        <v>57</v>
      </c>
      <c r="I1351">
        <f>IFERROR(VLOOKUP(Table_socioeca8.sandag.org_abm2_spd[[#This Row],[hwycov_id]],[1]hwy_speed!$B$2:$G$1648,4,FALSE),0)</f>
        <v>57</v>
      </c>
      <c r="J1351">
        <f>IFERROR(VLOOKUP(Table_socioeca8.sandag.org_abm2_spd[[#This Row],[hwycov_id]],[1]hwy_speed!$B$2:$G$1648,5,FALSE),0)</f>
        <v>55</v>
      </c>
      <c r="K1351">
        <f>IFERROR(VLOOKUP(Table_socioeca8.sandag.org_abm2_spd[[#This Row],[hwycov_id]],[1]hwy_speed!$B$2:$G$1648,6,FALSE),0)</f>
        <v>58</v>
      </c>
    </row>
    <row r="1352" spans="5:11" x14ac:dyDescent="0.25">
      <c r="E1352">
        <f t="shared" si="21"/>
        <v>376</v>
      </c>
      <c r="F1352">
        <v>28186</v>
      </c>
      <c r="G1352">
        <f>IFERROR(VLOOKUP(Table_socioeca8.sandag.org_abm2_spd[[#This Row],[hwycov_id]],[1]hwy_speed!$B$2:$G$1648,2,FALSE),0)</f>
        <v>58</v>
      </c>
      <c r="H1352">
        <f>IFERROR(VLOOKUP(Table_socioeca8.sandag.org_abm2_spd[[#This Row],[hwycov_id]],[1]hwy_speed!$B$2:$G$1648,3,FALSE),0)</f>
        <v>57</v>
      </c>
      <c r="I1352">
        <f>IFERROR(VLOOKUP(Table_socioeca8.sandag.org_abm2_spd[[#This Row],[hwycov_id]],[1]hwy_speed!$B$2:$G$1648,4,FALSE),0)</f>
        <v>57</v>
      </c>
      <c r="J1352">
        <f>IFERROR(VLOOKUP(Table_socioeca8.sandag.org_abm2_spd[[#This Row],[hwycov_id]],[1]hwy_speed!$B$2:$G$1648,5,FALSE),0)</f>
        <v>54</v>
      </c>
      <c r="K1352">
        <f>IFERROR(VLOOKUP(Table_socioeca8.sandag.org_abm2_spd[[#This Row],[hwycov_id]],[1]hwy_speed!$B$2:$G$1648,6,FALSE),0)</f>
        <v>58</v>
      </c>
    </row>
    <row r="1353" spans="5:11" x14ac:dyDescent="0.25">
      <c r="E1353">
        <f t="shared" si="21"/>
        <v>376</v>
      </c>
      <c r="F1353">
        <v>28188</v>
      </c>
      <c r="G1353">
        <f>IFERROR(VLOOKUP(Table_socioeca8.sandag.org_abm2_spd[[#This Row],[hwycov_id]],[1]hwy_speed!$B$2:$G$1648,2,FALSE),0)</f>
        <v>58</v>
      </c>
      <c r="H1353">
        <f>IFERROR(VLOOKUP(Table_socioeca8.sandag.org_abm2_spd[[#This Row],[hwycov_id]],[1]hwy_speed!$B$2:$G$1648,3,FALSE),0)</f>
        <v>50</v>
      </c>
      <c r="I1353">
        <f>IFERROR(VLOOKUP(Table_socioeca8.sandag.org_abm2_spd[[#This Row],[hwycov_id]],[1]hwy_speed!$B$2:$G$1648,4,FALSE),0)</f>
        <v>56</v>
      </c>
      <c r="J1353">
        <f>IFERROR(VLOOKUP(Table_socioeca8.sandag.org_abm2_spd[[#This Row],[hwycov_id]],[1]hwy_speed!$B$2:$G$1648,5,FALSE),0)</f>
        <v>58</v>
      </c>
      <c r="K1353">
        <f>IFERROR(VLOOKUP(Table_socioeca8.sandag.org_abm2_spd[[#This Row],[hwycov_id]],[1]hwy_speed!$B$2:$G$1648,6,FALSE),0)</f>
        <v>58</v>
      </c>
    </row>
    <row r="1354" spans="5:11" x14ac:dyDescent="0.25">
      <c r="E1354">
        <f t="shared" si="21"/>
        <v>376</v>
      </c>
      <c r="F1354">
        <v>28191</v>
      </c>
      <c r="G1354">
        <f>IFERROR(VLOOKUP(Table_socioeca8.sandag.org_abm2_spd[[#This Row],[hwycov_id]],[1]hwy_speed!$B$2:$G$1648,2,FALSE),0)</f>
        <v>58</v>
      </c>
      <c r="H1354">
        <f>IFERROR(VLOOKUP(Table_socioeca8.sandag.org_abm2_spd[[#This Row],[hwycov_id]],[1]hwy_speed!$B$2:$G$1648,3,FALSE),0)</f>
        <v>58</v>
      </c>
      <c r="I1354">
        <f>IFERROR(VLOOKUP(Table_socioeca8.sandag.org_abm2_spd[[#This Row],[hwycov_id]],[1]hwy_speed!$B$2:$G$1648,4,FALSE),0)</f>
        <v>58</v>
      </c>
      <c r="J1354">
        <f>IFERROR(VLOOKUP(Table_socioeca8.sandag.org_abm2_spd[[#This Row],[hwycov_id]],[1]hwy_speed!$B$2:$G$1648,5,FALSE),0)</f>
        <v>57</v>
      </c>
      <c r="K1354">
        <f>IFERROR(VLOOKUP(Table_socioeca8.sandag.org_abm2_spd[[#This Row],[hwycov_id]],[1]hwy_speed!$B$2:$G$1648,6,FALSE),0)</f>
        <v>58</v>
      </c>
    </row>
    <row r="1355" spans="5:11" x14ac:dyDescent="0.25">
      <c r="E1355">
        <f t="shared" si="21"/>
        <v>376</v>
      </c>
      <c r="F1355">
        <v>28193</v>
      </c>
      <c r="G1355">
        <f>IFERROR(VLOOKUP(Table_socioeca8.sandag.org_abm2_spd[[#This Row],[hwycov_id]],[1]hwy_speed!$B$2:$G$1648,2,FALSE),0)</f>
        <v>58</v>
      </c>
      <c r="H1355">
        <f>IFERROR(VLOOKUP(Table_socioeca8.sandag.org_abm2_spd[[#This Row],[hwycov_id]],[1]hwy_speed!$B$2:$G$1648,3,FALSE),0)</f>
        <v>42</v>
      </c>
      <c r="I1355">
        <f>IFERROR(VLOOKUP(Table_socioeca8.sandag.org_abm2_spd[[#This Row],[hwycov_id]],[1]hwy_speed!$B$2:$G$1648,4,FALSE),0)</f>
        <v>57</v>
      </c>
      <c r="J1355">
        <f>IFERROR(VLOOKUP(Table_socioeca8.sandag.org_abm2_spd[[#This Row],[hwycov_id]],[1]hwy_speed!$B$2:$G$1648,5,FALSE),0)</f>
        <v>57</v>
      </c>
      <c r="K1355">
        <f>IFERROR(VLOOKUP(Table_socioeca8.sandag.org_abm2_spd[[#This Row],[hwycov_id]],[1]hwy_speed!$B$2:$G$1648,6,FALSE),0)</f>
        <v>58</v>
      </c>
    </row>
    <row r="1356" spans="5:11" x14ac:dyDescent="0.25">
      <c r="E1356">
        <f t="shared" si="21"/>
        <v>376</v>
      </c>
      <c r="F1356">
        <v>28195</v>
      </c>
      <c r="G1356">
        <f>IFERROR(VLOOKUP(Table_socioeca8.sandag.org_abm2_spd[[#This Row],[hwycov_id]],[1]hwy_speed!$B$2:$G$1648,2,FALSE),0)</f>
        <v>58</v>
      </c>
      <c r="H1356">
        <f>IFERROR(VLOOKUP(Table_socioeca8.sandag.org_abm2_spd[[#This Row],[hwycov_id]],[1]hwy_speed!$B$2:$G$1648,3,FALSE),0)</f>
        <v>37</v>
      </c>
      <c r="I1356">
        <f>IFERROR(VLOOKUP(Table_socioeca8.sandag.org_abm2_spd[[#This Row],[hwycov_id]],[1]hwy_speed!$B$2:$G$1648,4,FALSE),0)</f>
        <v>51</v>
      </c>
      <c r="J1356">
        <f>IFERROR(VLOOKUP(Table_socioeca8.sandag.org_abm2_spd[[#This Row],[hwycov_id]],[1]hwy_speed!$B$2:$G$1648,5,FALSE),0)</f>
        <v>56</v>
      </c>
      <c r="K1356">
        <f>IFERROR(VLOOKUP(Table_socioeca8.sandag.org_abm2_spd[[#This Row],[hwycov_id]],[1]hwy_speed!$B$2:$G$1648,6,FALSE),0)</f>
        <v>58</v>
      </c>
    </row>
    <row r="1357" spans="5:11" x14ac:dyDescent="0.25">
      <c r="E1357">
        <f t="shared" si="21"/>
        <v>376</v>
      </c>
      <c r="F1357">
        <v>28197</v>
      </c>
      <c r="G1357">
        <f>IFERROR(VLOOKUP(Table_socioeca8.sandag.org_abm2_spd[[#This Row],[hwycov_id]],[1]hwy_speed!$B$2:$G$1648,2,FALSE),0)</f>
        <v>58</v>
      </c>
      <c r="H1357">
        <f>IFERROR(VLOOKUP(Table_socioeca8.sandag.org_abm2_spd[[#This Row],[hwycov_id]],[1]hwy_speed!$B$2:$G$1648,3,FALSE),0)</f>
        <v>37</v>
      </c>
      <c r="I1357">
        <f>IFERROR(VLOOKUP(Table_socioeca8.sandag.org_abm2_spd[[#This Row],[hwycov_id]],[1]hwy_speed!$B$2:$G$1648,4,FALSE),0)</f>
        <v>51</v>
      </c>
      <c r="J1357">
        <f>IFERROR(VLOOKUP(Table_socioeca8.sandag.org_abm2_spd[[#This Row],[hwycov_id]],[1]hwy_speed!$B$2:$G$1648,5,FALSE),0)</f>
        <v>56</v>
      </c>
      <c r="K1357">
        <f>IFERROR(VLOOKUP(Table_socioeca8.sandag.org_abm2_spd[[#This Row],[hwycov_id]],[1]hwy_speed!$B$2:$G$1648,6,FALSE),0)</f>
        <v>58</v>
      </c>
    </row>
    <row r="1358" spans="5:11" x14ac:dyDescent="0.25">
      <c r="E1358">
        <f t="shared" si="21"/>
        <v>376</v>
      </c>
      <c r="F1358">
        <v>28199</v>
      </c>
      <c r="G1358">
        <f>IFERROR(VLOOKUP(Table_socioeca8.sandag.org_abm2_spd[[#This Row],[hwycov_id]],[1]hwy_speed!$B$2:$G$1648,2,FALSE),0)</f>
        <v>58</v>
      </c>
      <c r="H1358">
        <f>IFERROR(VLOOKUP(Table_socioeca8.sandag.org_abm2_spd[[#This Row],[hwycov_id]],[1]hwy_speed!$B$2:$G$1648,3,FALSE),0)</f>
        <v>58</v>
      </c>
      <c r="I1358">
        <f>IFERROR(VLOOKUP(Table_socioeca8.sandag.org_abm2_spd[[#This Row],[hwycov_id]],[1]hwy_speed!$B$2:$G$1648,4,FALSE),0)</f>
        <v>57</v>
      </c>
      <c r="J1358">
        <f>IFERROR(VLOOKUP(Table_socioeca8.sandag.org_abm2_spd[[#This Row],[hwycov_id]],[1]hwy_speed!$B$2:$G$1648,5,FALSE),0)</f>
        <v>54</v>
      </c>
      <c r="K1358">
        <f>IFERROR(VLOOKUP(Table_socioeca8.sandag.org_abm2_spd[[#This Row],[hwycov_id]],[1]hwy_speed!$B$2:$G$1648,6,FALSE),0)</f>
        <v>58</v>
      </c>
    </row>
    <row r="1359" spans="5:11" x14ac:dyDescent="0.25">
      <c r="E1359">
        <f t="shared" si="21"/>
        <v>376</v>
      </c>
      <c r="F1359">
        <v>28200</v>
      </c>
      <c r="G1359">
        <f>IFERROR(VLOOKUP(Table_socioeca8.sandag.org_abm2_spd[[#This Row],[hwycov_id]],[1]hwy_speed!$B$2:$G$1648,2,FALSE),0)</f>
        <v>58</v>
      </c>
      <c r="H1359">
        <f>IFERROR(VLOOKUP(Table_socioeca8.sandag.org_abm2_spd[[#This Row],[hwycov_id]],[1]hwy_speed!$B$2:$G$1648,3,FALSE),0)</f>
        <v>47</v>
      </c>
      <c r="I1359">
        <f>IFERROR(VLOOKUP(Table_socioeca8.sandag.org_abm2_spd[[#This Row],[hwycov_id]],[1]hwy_speed!$B$2:$G$1648,4,FALSE),0)</f>
        <v>57</v>
      </c>
      <c r="J1359">
        <f>IFERROR(VLOOKUP(Table_socioeca8.sandag.org_abm2_spd[[#This Row],[hwycov_id]],[1]hwy_speed!$B$2:$G$1648,5,FALSE),0)</f>
        <v>58</v>
      </c>
      <c r="K1359">
        <f>IFERROR(VLOOKUP(Table_socioeca8.sandag.org_abm2_spd[[#This Row],[hwycov_id]],[1]hwy_speed!$B$2:$G$1648,6,FALSE),0)</f>
        <v>58</v>
      </c>
    </row>
    <row r="1360" spans="5:11" x14ac:dyDescent="0.25">
      <c r="E1360">
        <f t="shared" si="21"/>
        <v>376</v>
      </c>
      <c r="F1360">
        <v>28203</v>
      </c>
      <c r="G1360">
        <f>IFERROR(VLOOKUP(Table_socioeca8.sandag.org_abm2_spd[[#This Row],[hwycov_id]],[1]hwy_speed!$B$2:$G$1648,2,FALSE),0)</f>
        <v>58</v>
      </c>
      <c r="H1360">
        <f>IFERROR(VLOOKUP(Table_socioeca8.sandag.org_abm2_spd[[#This Row],[hwycov_id]],[1]hwy_speed!$B$2:$G$1648,3,FALSE),0)</f>
        <v>58</v>
      </c>
      <c r="I1360">
        <f>IFERROR(VLOOKUP(Table_socioeca8.sandag.org_abm2_spd[[#This Row],[hwycov_id]],[1]hwy_speed!$B$2:$G$1648,4,FALSE),0)</f>
        <v>58</v>
      </c>
      <c r="J1360">
        <f>IFERROR(VLOOKUP(Table_socioeca8.sandag.org_abm2_spd[[#This Row],[hwycov_id]],[1]hwy_speed!$B$2:$G$1648,5,FALSE),0)</f>
        <v>56</v>
      </c>
      <c r="K1360">
        <f>IFERROR(VLOOKUP(Table_socioeca8.sandag.org_abm2_spd[[#This Row],[hwycov_id]],[1]hwy_speed!$B$2:$G$1648,6,FALSE),0)</f>
        <v>58</v>
      </c>
    </row>
    <row r="1361" spans="5:11" x14ac:dyDescent="0.25">
      <c r="E1361">
        <f t="shared" si="21"/>
        <v>376</v>
      </c>
      <c r="F1361">
        <v>28205</v>
      </c>
      <c r="G1361">
        <f>IFERROR(VLOOKUP(Table_socioeca8.sandag.org_abm2_spd[[#This Row],[hwycov_id]],[1]hwy_speed!$B$2:$G$1648,2,FALSE),0)</f>
        <v>58</v>
      </c>
      <c r="H1361">
        <f>IFERROR(VLOOKUP(Table_socioeca8.sandag.org_abm2_spd[[#This Row],[hwycov_id]],[1]hwy_speed!$B$2:$G$1648,3,FALSE),0)</f>
        <v>56</v>
      </c>
      <c r="I1361">
        <f>IFERROR(VLOOKUP(Table_socioeca8.sandag.org_abm2_spd[[#This Row],[hwycov_id]],[1]hwy_speed!$B$2:$G$1648,4,FALSE),0)</f>
        <v>58</v>
      </c>
      <c r="J1361">
        <f>IFERROR(VLOOKUP(Table_socioeca8.sandag.org_abm2_spd[[#This Row],[hwycov_id]],[1]hwy_speed!$B$2:$G$1648,5,FALSE),0)</f>
        <v>58</v>
      </c>
      <c r="K1361">
        <f>IFERROR(VLOOKUP(Table_socioeca8.sandag.org_abm2_spd[[#This Row],[hwycov_id]],[1]hwy_speed!$B$2:$G$1648,6,FALSE),0)</f>
        <v>58</v>
      </c>
    </row>
    <row r="1362" spans="5:11" x14ac:dyDescent="0.25">
      <c r="E1362">
        <f t="shared" si="21"/>
        <v>376</v>
      </c>
      <c r="F1362">
        <v>28206</v>
      </c>
      <c r="G1362">
        <f>IFERROR(VLOOKUP(Table_socioeca8.sandag.org_abm2_spd[[#This Row],[hwycov_id]],[1]hwy_speed!$B$2:$G$1648,2,FALSE),0)</f>
        <v>58</v>
      </c>
      <c r="H1362">
        <f>IFERROR(VLOOKUP(Table_socioeca8.sandag.org_abm2_spd[[#This Row],[hwycov_id]],[1]hwy_speed!$B$2:$G$1648,3,FALSE),0)</f>
        <v>52</v>
      </c>
      <c r="I1362">
        <f>IFERROR(VLOOKUP(Table_socioeca8.sandag.org_abm2_spd[[#This Row],[hwycov_id]],[1]hwy_speed!$B$2:$G$1648,4,FALSE),0)</f>
        <v>58</v>
      </c>
      <c r="J1362">
        <f>IFERROR(VLOOKUP(Table_socioeca8.sandag.org_abm2_spd[[#This Row],[hwycov_id]],[1]hwy_speed!$B$2:$G$1648,5,FALSE),0)</f>
        <v>58</v>
      </c>
      <c r="K1362">
        <f>IFERROR(VLOOKUP(Table_socioeca8.sandag.org_abm2_spd[[#This Row],[hwycov_id]],[1]hwy_speed!$B$2:$G$1648,6,FALSE),0)</f>
        <v>58</v>
      </c>
    </row>
    <row r="1363" spans="5:11" x14ac:dyDescent="0.25">
      <c r="E1363">
        <f t="shared" si="21"/>
        <v>376</v>
      </c>
      <c r="F1363">
        <v>28208</v>
      </c>
      <c r="G1363">
        <f>IFERROR(VLOOKUP(Table_socioeca8.sandag.org_abm2_spd[[#This Row],[hwycov_id]],[1]hwy_speed!$B$2:$G$1648,2,FALSE),0)</f>
        <v>58</v>
      </c>
      <c r="H1363">
        <f>IFERROR(VLOOKUP(Table_socioeca8.sandag.org_abm2_spd[[#This Row],[hwycov_id]],[1]hwy_speed!$B$2:$G$1648,3,FALSE),0)</f>
        <v>58</v>
      </c>
      <c r="I1363">
        <f>IFERROR(VLOOKUP(Table_socioeca8.sandag.org_abm2_spd[[#This Row],[hwycov_id]],[1]hwy_speed!$B$2:$G$1648,4,FALSE),0)</f>
        <v>58</v>
      </c>
      <c r="J1363">
        <f>IFERROR(VLOOKUP(Table_socioeca8.sandag.org_abm2_spd[[#This Row],[hwycov_id]],[1]hwy_speed!$B$2:$G$1648,5,FALSE),0)</f>
        <v>56</v>
      </c>
      <c r="K1363">
        <f>IFERROR(VLOOKUP(Table_socioeca8.sandag.org_abm2_spd[[#This Row],[hwycov_id]],[1]hwy_speed!$B$2:$G$1648,6,FALSE),0)</f>
        <v>58</v>
      </c>
    </row>
    <row r="1364" spans="5:11" x14ac:dyDescent="0.25">
      <c r="E1364">
        <f t="shared" si="21"/>
        <v>376</v>
      </c>
      <c r="F1364">
        <v>28209</v>
      </c>
      <c r="G1364">
        <f>IFERROR(VLOOKUP(Table_socioeca8.sandag.org_abm2_spd[[#This Row],[hwycov_id]],[1]hwy_speed!$B$2:$G$1648,2,FALSE),0)</f>
        <v>58</v>
      </c>
      <c r="H1364">
        <f>IFERROR(VLOOKUP(Table_socioeca8.sandag.org_abm2_spd[[#This Row],[hwycov_id]],[1]hwy_speed!$B$2:$G$1648,3,FALSE),0)</f>
        <v>58</v>
      </c>
      <c r="I1364">
        <f>IFERROR(VLOOKUP(Table_socioeca8.sandag.org_abm2_spd[[#This Row],[hwycov_id]],[1]hwy_speed!$B$2:$G$1648,4,FALSE),0)</f>
        <v>58</v>
      </c>
      <c r="J1364">
        <f>IFERROR(VLOOKUP(Table_socioeca8.sandag.org_abm2_spd[[#This Row],[hwycov_id]],[1]hwy_speed!$B$2:$G$1648,5,FALSE),0)</f>
        <v>57</v>
      </c>
      <c r="K1364">
        <f>IFERROR(VLOOKUP(Table_socioeca8.sandag.org_abm2_spd[[#This Row],[hwycov_id]],[1]hwy_speed!$B$2:$G$1648,6,FALSE),0)</f>
        <v>58</v>
      </c>
    </row>
    <row r="1365" spans="5:11" x14ac:dyDescent="0.25">
      <c r="E1365">
        <f t="shared" si="21"/>
        <v>376</v>
      </c>
      <c r="F1365">
        <v>28211</v>
      </c>
      <c r="G1365">
        <f>IFERROR(VLOOKUP(Table_socioeca8.sandag.org_abm2_spd[[#This Row],[hwycov_id]],[1]hwy_speed!$B$2:$G$1648,2,FALSE),0)</f>
        <v>58</v>
      </c>
      <c r="H1365">
        <f>IFERROR(VLOOKUP(Table_socioeca8.sandag.org_abm2_spd[[#This Row],[hwycov_id]],[1]hwy_speed!$B$2:$G$1648,3,FALSE),0)</f>
        <v>57</v>
      </c>
      <c r="I1365">
        <f>IFERROR(VLOOKUP(Table_socioeca8.sandag.org_abm2_spd[[#This Row],[hwycov_id]],[1]hwy_speed!$B$2:$G$1648,4,FALSE),0)</f>
        <v>58</v>
      </c>
      <c r="J1365">
        <f>IFERROR(VLOOKUP(Table_socioeca8.sandag.org_abm2_spd[[#This Row],[hwycov_id]],[1]hwy_speed!$B$2:$G$1648,5,FALSE),0)</f>
        <v>58</v>
      </c>
      <c r="K1365">
        <f>IFERROR(VLOOKUP(Table_socioeca8.sandag.org_abm2_spd[[#This Row],[hwycov_id]],[1]hwy_speed!$B$2:$G$1648,6,FALSE),0)</f>
        <v>58</v>
      </c>
    </row>
    <row r="1366" spans="5:11" x14ac:dyDescent="0.25">
      <c r="E1366">
        <f t="shared" si="21"/>
        <v>376</v>
      </c>
      <c r="F1366">
        <v>28214</v>
      </c>
      <c r="G1366">
        <f>IFERROR(VLOOKUP(Table_socioeca8.sandag.org_abm2_spd[[#This Row],[hwycov_id]],[1]hwy_speed!$B$2:$G$1648,2,FALSE),0)</f>
        <v>58</v>
      </c>
      <c r="H1366">
        <f>IFERROR(VLOOKUP(Table_socioeca8.sandag.org_abm2_spd[[#This Row],[hwycov_id]],[1]hwy_speed!$B$2:$G$1648,3,FALSE),0)</f>
        <v>58</v>
      </c>
      <c r="I1366">
        <f>IFERROR(VLOOKUP(Table_socioeca8.sandag.org_abm2_spd[[#This Row],[hwycov_id]],[1]hwy_speed!$B$2:$G$1648,4,FALSE),0)</f>
        <v>58</v>
      </c>
      <c r="J1366">
        <f>IFERROR(VLOOKUP(Table_socioeca8.sandag.org_abm2_spd[[#This Row],[hwycov_id]],[1]hwy_speed!$B$2:$G$1648,5,FALSE),0)</f>
        <v>57</v>
      </c>
      <c r="K1366">
        <f>IFERROR(VLOOKUP(Table_socioeca8.sandag.org_abm2_spd[[#This Row],[hwycov_id]],[1]hwy_speed!$B$2:$G$1648,6,FALSE),0)</f>
        <v>58</v>
      </c>
    </row>
    <row r="1367" spans="5:11" x14ac:dyDescent="0.25">
      <c r="E1367">
        <f t="shared" si="21"/>
        <v>376</v>
      </c>
      <c r="F1367">
        <v>28215</v>
      </c>
      <c r="G1367">
        <f>IFERROR(VLOOKUP(Table_socioeca8.sandag.org_abm2_spd[[#This Row],[hwycov_id]],[1]hwy_speed!$B$2:$G$1648,2,FALSE),0)</f>
        <v>62</v>
      </c>
      <c r="H1367">
        <f>IFERROR(VLOOKUP(Table_socioeca8.sandag.org_abm2_spd[[#This Row],[hwycov_id]],[1]hwy_speed!$B$2:$G$1648,3,FALSE),0)</f>
        <v>57</v>
      </c>
      <c r="I1367">
        <f>IFERROR(VLOOKUP(Table_socioeca8.sandag.org_abm2_spd[[#This Row],[hwycov_id]],[1]hwy_speed!$B$2:$G$1648,4,FALSE),0)</f>
        <v>62</v>
      </c>
      <c r="J1367">
        <f>IFERROR(VLOOKUP(Table_socioeca8.sandag.org_abm2_spd[[#This Row],[hwycov_id]],[1]hwy_speed!$B$2:$G$1648,5,FALSE),0)</f>
        <v>62</v>
      </c>
      <c r="K1367">
        <f>IFERROR(VLOOKUP(Table_socioeca8.sandag.org_abm2_spd[[#This Row],[hwycov_id]],[1]hwy_speed!$B$2:$G$1648,6,FALSE),0)</f>
        <v>62</v>
      </c>
    </row>
    <row r="1368" spans="5:11" x14ac:dyDescent="0.25">
      <c r="E1368">
        <f t="shared" si="21"/>
        <v>376</v>
      </c>
      <c r="F1368">
        <v>28216</v>
      </c>
      <c r="G1368">
        <f>IFERROR(VLOOKUP(Table_socioeca8.sandag.org_abm2_spd[[#This Row],[hwycov_id]],[1]hwy_speed!$B$2:$G$1648,2,FALSE),0)</f>
        <v>62</v>
      </c>
      <c r="H1368">
        <f>IFERROR(VLOOKUP(Table_socioeca8.sandag.org_abm2_spd[[#This Row],[hwycov_id]],[1]hwy_speed!$B$2:$G$1648,3,FALSE),0)</f>
        <v>62</v>
      </c>
      <c r="I1368">
        <f>IFERROR(VLOOKUP(Table_socioeca8.sandag.org_abm2_spd[[#This Row],[hwycov_id]],[1]hwy_speed!$B$2:$G$1648,4,FALSE),0)</f>
        <v>62</v>
      </c>
      <c r="J1368">
        <f>IFERROR(VLOOKUP(Table_socioeca8.sandag.org_abm2_spd[[#This Row],[hwycov_id]],[1]hwy_speed!$B$2:$G$1648,5,FALSE),0)</f>
        <v>59</v>
      </c>
      <c r="K1368">
        <f>IFERROR(VLOOKUP(Table_socioeca8.sandag.org_abm2_spd[[#This Row],[hwycov_id]],[1]hwy_speed!$B$2:$G$1648,6,FALSE),0)</f>
        <v>62</v>
      </c>
    </row>
    <row r="1369" spans="5:11" x14ac:dyDescent="0.25">
      <c r="E1369">
        <f t="shared" si="21"/>
        <v>376</v>
      </c>
      <c r="F1369">
        <v>28219</v>
      </c>
      <c r="G1369">
        <f>IFERROR(VLOOKUP(Table_socioeca8.sandag.org_abm2_spd[[#This Row],[hwycov_id]],[1]hwy_speed!$B$2:$G$1648,2,FALSE),0)</f>
        <v>62</v>
      </c>
      <c r="H1369">
        <f>IFERROR(VLOOKUP(Table_socioeca8.sandag.org_abm2_spd[[#This Row],[hwycov_id]],[1]hwy_speed!$B$2:$G$1648,3,FALSE),0)</f>
        <v>60</v>
      </c>
      <c r="I1369">
        <f>IFERROR(VLOOKUP(Table_socioeca8.sandag.org_abm2_spd[[#This Row],[hwycov_id]],[1]hwy_speed!$B$2:$G$1648,4,FALSE),0)</f>
        <v>62</v>
      </c>
      <c r="J1369">
        <f>IFERROR(VLOOKUP(Table_socioeca8.sandag.org_abm2_spd[[#This Row],[hwycov_id]],[1]hwy_speed!$B$2:$G$1648,5,FALSE),0)</f>
        <v>62</v>
      </c>
      <c r="K1369">
        <f>IFERROR(VLOOKUP(Table_socioeca8.sandag.org_abm2_spd[[#This Row],[hwycov_id]],[1]hwy_speed!$B$2:$G$1648,6,FALSE),0)</f>
        <v>62</v>
      </c>
    </row>
    <row r="1370" spans="5:11" x14ac:dyDescent="0.25">
      <c r="E1370">
        <f t="shared" si="21"/>
        <v>376</v>
      </c>
      <c r="F1370">
        <v>28222</v>
      </c>
      <c r="G1370">
        <f>IFERROR(VLOOKUP(Table_socioeca8.sandag.org_abm2_spd[[#This Row],[hwycov_id]],[1]hwy_speed!$B$2:$G$1648,2,FALSE),0)</f>
        <v>62</v>
      </c>
      <c r="H1370">
        <f>IFERROR(VLOOKUP(Table_socioeca8.sandag.org_abm2_spd[[#This Row],[hwycov_id]],[1]hwy_speed!$B$2:$G$1648,3,FALSE),0)</f>
        <v>62</v>
      </c>
      <c r="I1370">
        <f>IFERROR(VLOOKUP(Table_socioeca8.sandag.org_abm2_spd[[#This Row],[hwycov_id]],[1]hwy_speed!$B$2:$G$1648,4,FALSE),0)</f>
        <v>62</v>
      </c>
      <c r="J1370">
        <f>IFERROR(VLOOKUP(Table_socioeca8.sandag.org_abm2_spd[[#This Row],[hwycov_id]],[1]hwy_speed!$B$2:$G$1648,5,FALSE),0)</f>
        <v>62</v>
      </c>
      <c r="K1370">
        <f>IFERROR(VLOOKUP(Table_socioeca8.sandag.org_abm2_spd[[#This Row],[hwycov_id]],[1]hwy_speed!$B$2:$G$1648,6,FALSE),0)</f>
        <v>62</v>
      </c>
    </row>
    <row r="1371" spans="5:11" x14ac:dyDescent="0.25">
      <c r="E1371">
        <f t="shared" si="21"/>
        <v>376</v>
      </c>
      <c r="F1371">
        <v>28223</v>
      </c>
      <c r="G1371">
        <f>IFERROR(VLOOKUP(Table_socioeca8.sandag.org_abm2_spd[[#This Row],[hwycov_id]],[1]hwy_speed!$B$2:$G$1648,2,FALSE),0)</f>
        <v>62</v>
      </c>
      <c r="H1371">
        <f>IFERROR(VLOOKUP(Table_socioeca8.sandag.org_abm2_spd[[#This Row],[hwycov_id]],[1]hwy_speed!$B$2:$G$1648,3,FALSE),0)</f>
        <v>60</v>
      </c>
      <c r="I1371">
        <f>IFERROR(VLOOKUP(Table_socioeca8.sandag.org_abm2_spd[[#This Row],[hwycov_id]],[1]hwy_speed!$B$2:$G$1648,4,FALSE),0)</f>
        <v>62</v>
      </c>
      <c r="J1371">
        <f>IFERROR(VLOOKUP(Table_socioeca8.sandag.org_abm2_spd[[#This Row],[hwycov_id]],[1]hwy_speed!$B$2:$G$1648,5,FALSE),0)</f>
        <v>62</v>
      </c>
      <c r="K1371">
        <f>IFERROR(VLOOKUP(Table_socioeca8.sandag.org_abm2_spd[[#This Row],[hwycov_id]],[1]hwy_speed!$B$2:$G$1648,6,FALSE),0)</f>
        <v>62</v>
      </c>
    </row>
    <row r="1372" spans="5:11" x14ac:dyDescent="0.25">
      <c r="E1372">
        <f t="shared" si="21"/>
        <v>376</v>
      </c>
      <c r="F1372">
        <v>28227</v>
      </c>
      <c r="G1372">
        <f>IFERROR(VLOOKUP(Table_socioeca8.sandag.org_abm2_spd[[#This Row],[hwycov_id]],[1]hwy_speed!$B$2:$G$1648,2,FALSE),0)</f>
        <v>62</v>
      </c>
      <c r="H1372">
        <f>IFERROR(VLOOKUP(Table_socioeca8.sandag.org_abm2_spd[[#This Row],[hwycov_id]],[1]hwy_speed!$B$2:$G$1648,3,FALSE),0)</f>
        <v>62</v>
      </c>
      <c r="I1372">
        <f>IFERROR(VLOOKUP(Table_socioeca8.sandag.org_abm2_spd[[#This Row],[hwycov_id]],[1]hwy_speed!$B$2:$G$1648,4,FALSE),0)</f>
        <v>62</v>
      </c>
      <c r="J1372">
        <f>IFERROR(VLOOKUP(Table_socioeca8.sandag.org_abm2_spd[[#This Row],[hwycov_id]],[1]hwy_speed!$B$2:$G$1648,5,FALSE),0)</f>
        <v>62</v>
      </c>
      <c r="K1372">
        <f>IFERROR(VLOOKUP(Table_socioeca8.sandag.org_abm2_spd[[#This Row],[hwycov_id]],[1]hwy_speed!$B$2:$G$1648,6,FALSE),0)</f>
        <v>62</v>
      </c>
    </row>
    <row r="1373" spans="5:11" x14ac:dyDescent="0.25">
      <c r="E1373">
        <f t="shared" si="21"/>
        <v>376</v>
      </c>
      <c r="F1373">
        <v>28229</v>
      </c>
      <c r="G1373">
        <f>IFERROR(VLOOKUP(Table_socioeca8.sandag.org_abm2_spd[[#This Row],[hwycov_id]],[1]hwy_speed!$B$2:$G$1648,2,FALSE),0)</f>
        <v>62</v>
      </c>
      <c r="H1373">
        <f>IFERROR(VLOOKUP(Table_socioeca8.sandag.org_abm2_spd[[#This Row],[hwycov_id]],[1]hwy_speed!$B$2:$G$1648,3,FALSE),0)</f>
        <v>62</v>
      </c>
      <c r="I1373">
        <f>IFERROR(VLOOKUP(Table_socioeca8.sandag.org_abm2_spd[[#This Row],[hwycov_id]],[1]hwy_speed!$B$2:$G$1648,4,FALSE),0)</f>
        <v>62</v>
      </c>
      <c r="J1373">
        <f>IFERROR(VLOOKUP(Table_socioeca8.sandag.org_abm2_spd[[#This Row],[hwycov_id]],[1]hwy_speed!$B$2:$G$1648,5,FALSE),0)</f>
        <v>62</v>
      </c>
      <c r="K1373">
        <f>IFERROR(VLOOKUP(Table_socioeca8.sandag.org_abm2_spd[[#This Row],[hwycov_id]],[1]hwy_speed!$B$2:$G$1648,6,FALSE),0)</f>
        <v>62</v>
      </c>
    </row>
    <row r="1374" spans="5:11" x14ac:dyDescent="0.25">
      <c r="E1374">
        <f t="shared" si="21"/>
        <v>376</v>
      </c>
      <c r="F1374">
        <v>28231</v>
      </c>
      <c r="G1374">
        <f>IFERROR(VLOOKUP(Table_socioeca8.sandag.org_abm2_spd[[#This Row],[hwycov_id]],[1]hwy_speed!$B$2:$G$1648,2,FALSE),0)</f>
        <v>62</v>
      </c>
      <c r="H1374">
        <f>IFERROR(VLOOKUP(Table_socioeca8.sandag.org_abm2_spd[[#This Row],[hwycov_id]],[1]hwy_speed!$B$2:$G$1648,3,FALSE),0)</f>
        <v>62</v>
      </c>
      <c r="I1374">
        <f>IFERROR(VLOOKUP(Table_socioeca8.sandag.org_abm2_spd[[#This Row],[hwycov_id]],[1]hwy_speed!$B$2:$G$1648,4,FALSE),0)</f>
        <v>62</v>
      </c>
      <c r="J1374">
        <f>IFERROR(VLOOKUP(Table_socioeca8.sandag.org_abm2_spd[[#This Row],[hwycov_id]],[1]hwy_speed!$B$2:$G$1648,5,FALSE),0)</f>
        <v>62</v>
      </c>
      <c r="K1374">
        <f>IFERROR(VLOOKUP(Table_socioeca8.sandag.org_abm2_spd[[#This Row],[hwycov_id]],[1]hwy_speed!$B$2:$G$1648,6,FALSE),0)</f>
        <v>62</v>
      </c>
    </row>
    <row r="1375" spans="5:11" x14ac:dyDescent="0.25">
      <c r="E1375">
        <f t="shared" si="21"/>
        <v>376</v>
      </c>
      <c r="F1375">
        <v>28232</v>
      </c>
      <c r="G1375">
        <f>IFERROR(VLOOKUP(Table_socioeca8.sandag.org_abm2_spd[[#This Row],[hwycov_id]],[1]hwy_speed!$B$2:$G$1648,2,FALSE),0)</f>
        <v>62</v>
      </c>
      <c r="H1375">
        <f>IFERROR(VLOOKUP(Table_socioeca8.sandag.org_abm2_spd[[#This Row],[hwycov_id]],[1]hwy_speed!$B$2:$G$1648,3,FALSE),0)</f>
        <v>62</v>
      </c>
      <c r="I1375">
        <f>IFERROR(VLOOKUP(Table_socioeca8.sandag.org_abm2_spd[[#This Row],[hwycov_id]],[1]hwy_speed!$B$2:$G$1648,4,FALSE),0)</f>
        <v>62</v>
      </c>
      <c r="J1375">
        <f>IFERROR(VLOOKUP(Table_socioeca8.sandag.org_abm2_spd[[#This Row],[hwycov_id]],[1]hwy_speed!$B$2:$G$1648,5,FALSE),0)</f>
        <v>62</v>
      </c>
      <c r="K1375">
        <f>IFERROR(VLOOKUP(Table_socioeca8.sandag.org_abm2_spd[[#This Row],[hwycov_id]],[1]hwy_speed!$B$2:$G$1648,6,FALSE),0)</f>
        <v>62</v>
      </c>
    </row>
    <row r="1376" spans="5:11" x14ac:dyDescent="0.25">
      <c r="E1376">
        <f t="shared" si="21"/>
        <v>376</v>
      </c>
      <c r="F1376">
        <v>28235</v>
      </c>
      <c r="G1376">
        <f>IFERROR(VLOOKUP(Table_socioeca8.sandag.org_abm2_spd[[#This Row],[hwycov_id]],[1]hwy_speed!$B$2:$G$1648,2,FALSE),0)</f>
        <v>62</v>
      </c>
      <c r="H1376">
        <f>IFERROR(VLOOKUP(Table_socioeca8.sandag.org_abm2_spd[[#This Row],[hwycov_id]],[1]hwy_speed!$B$2:$G$1648,3,FALSE),0)</f>
        <v>62</v>
      </c>
      <c r="I1376">
        <f>IFERROR(VLOOKUP(Table_socioeca8.sandag.org_abm2_spd[[#This Row],[hwycov_id]],[1]hwy_speed!$B$2:$G$1648,4,FALSE),0)</f>
        <v>62</v>
      </c>
      <c r="J1376">
        <f>IFERROR(VLOOKUP(Table_socioeca8.sandag.org_abm2_spd[[#This Row],[hwycov_id]],[1]hwy_speed!$B$2:$G$1648,5,FALSE),0)</f>
        <v>62</v>
      </c>
      <c r="K1376">
        <f>IFERROR(VLOOKUP(Table_socioeca8.sandag.org_abm2_spd[[#This Row],[hwycov_id]],[1]hwy_speed!$B$2:$G$1648,6,FALSE),0)</f>
        <v>62</v>
      </c>
    </row>
    <row r="1377" spans="5:11" x14ac:dyDescent="0.25">
      <c r="E1377">
        <f t="shared" si="21"/>
        <v>376</v>
      </c>
      <c r="F1377">
        <v>28237</v>
      </c>
      <c r="G1377">
        <f>IFERROR(VLOOKUP(Table_socioeca8.sandag.org_abm2_spd[[#This Row],[hwycov_id]],[1]hwy_speed!$B$2:$G$1648,2,FALSE),0)</f>
        <v>62</v>
      </c>
      <c r="H1377">
        <f>IFERROR(VLOOKUP(Table_socioeca8.sandag.org_abm2_spd[[#This Row],[hwycov_id]],[1]hwy_speed!$B$2:$G$1648,3,FALSE),0)</f>
        <v>62</v>
      </c>
      <c r="I1377">
        <f>IFERROR(VLOOKUP(Table_socioeca8.sandag.org_abm2_spd[[#This Row],[hwycov_id]],[1]hwy_speed!$B$2:$G$1648,4,FALSE),0)</f>
        <v>62</v>
      </c>
      <c r="J1377">
        <f>IFERROR(VLOOKUP(Table_socioeca8.sandag.org_abm2_spd[[#This Row],[hwycov_id]],[1]hwy_speed!$B$2:$G$1648,5,FALSE),0)</f>
        <v>62</v>
      </c>
      <c r="K1377">
        <f>IFERROR(VLOOKUP(Table_socioeca8.sandag.org_abm2_spd[[#This Row],[hwycov_id]],[1]hwy_speed!$B$2:$G$1648,6,FALSE),0)</f>
        <v>62</v>
      </c>
    </row>
    <row r="1378" spans="5:11" x14ac:dyDescent="0.25">
      <c r="E1378">
        <f t="shared" si="21"/>
        <v>376</v>
      </c>
      <c r="F1378">
        <v>28239</v>
      </c>
      <c r="G1378">
        <f>IFERROR(VLOOKUP(Table_socioeca8.sandag.org_abm2_spd[[#This Row],[hwycov_id]],[1]hwy_speed!$B$2:$G$1648,2,FALSE),0)</f>
        <v>62</v>
      </c>
      <c r="H1378">
        <f>IFERROR(VLOOKUP(Table_socioeca8.sandag.org_abm2_spd[[#This Row],[hwycov_id]],[1]hwy_speed!$B$2:$G$1648,3,FALSE),0)</f>
        <v>62</v>
      </c>
      <c r="I1378">
        <f>IFERROR(VLOOKUP(Table_socioeca8.sandag.org_abm2_spd[[#This Row],[hwycov_id]],[1]hwy_speed!$B$2:$G$1648,4,FALSE),0)</f>
        <v>62</v>
      </c>
      <c r="J1378">
        <f>IFERROR(VLOOKUP(Table_socioeca8.sandag.org_abm2_spd[[#This Row],[hwycov_id]],[1]hwy_speed!$B$2:$G$1648,5,FALSE),0)</f>
        <v>62</v>
      </c>
      <c r="K1378">
        <f>IFERROR(VLOOKUP(Table_socioeca8.sandag.org_abm2_spd[[#This Row],[hwycov_id]],[1]hwy_speed!$B$2:$G$1648,6,FALSE),0)</f>
        <v>62</v>
      </c>
    </row>
    <row r="1379" spans="5:11" x14ac:dyDescent="0.25">
      <c r="E1379">
        <f t="shared" si="21"/>
        <v>376</v>
      </c>
      <c r="F1379">
        <v>28240</v>
      </c>
      <c r="G1379">
        <f>IFERROR(VLOOKUP(Table_socioeca8.sandag.org_abm2_spd[[#This Row],[hwycov_id]],[1]hwy_speed!$B$2:$G$1648,2,FALSE),0)</f>
        <v>62</v>
      </c>
      <c r="H1379">
        <f>IFERROR(VLOOKUP(Table_socioeca8.sandag.org_abm2_spd[[#This Row],[hwycov_id]],[1]hwy_speed!$B$2:$G$1648,3,FALSE),0)</f>
        <v>62</v>
      </c>
      <c r="I1379">
        <f>IFERROR(VLOOKUP(Table_socioeca8.sandag.org_abm2_spd[[#This Row],[hwycov_id]],[1]hwy_speed!$B$2:$G$1648,4,FALSE),0)</f>
        <v>62</v>
      </c>
      <c r="J1379">
        <f>IFERROR(VLOOKUP(Table_socioeca8.sandag.org_abm2_spd[[#This Row],[hwycov_id]],[1]hwy_speed!$B$2:$G$1648,5,FALSE),0)</f>
        <v>62</v>
      </c>
      <c r="K1379">
        <f>IFERROR(VLOOKUP(Table_socioeca8.sandag.org_abm2_spd[[#This Row],[hwycov_id]],[1]hwy_speed!$B$2:$G$1648,6,FALSE),0)</f>
        <v>62</v>
      </c>
    </row>
    <row r="1380" spans="5:11" x14ac:dyDescent="0.25">
      <c r="E1380">
        <f t="shared" si="21"/>
        <v>376</v>
      </c>
      <c r="F1380">
        <v>28244</v>
      </c>
      <c r="G1380">
        <f>IFERROR(VLOOKUP(Table_socioeca8.sandag.org_abm2_spd[[#This Row],[hwycov_id]],[1]hwy_speed!$B$2:$G$1648,2,FALSE),0)</f>
        <v>62</v>
      </c>
      <c r="H1380">
        <f>IFERROR(VLOOKUP(Table_socioeca8.sandag.org_abm2_spd[[#This Row],[hwycov_id]],[1]hwy_speed!$B$2:$G$1648,3,FALSE),0)</f>
        <v>62</v>
      </c>
      <c r="I1380">
        <f>IFERROR(VLOOKUP(Table_socioeca8.sandag.org_abm2_spd[[#This Row],[hwycov_id]],[1]hwy_speed!$B$2:$G$1648,4,FALSE),0)</f>
        <v>62</v>
      </c>
      <c r="J1380">
        <f>IFERROR(VLOOKUP(Table_socioeca8.sandag.org_abm2_spd[[#This Row],[hwycov_id]],[1]hwy_speed!$B$2:$G$1648,5,FALSE),0)</f>
        <v>62</v>
      </c>
      <c r="K1380">
        <f>IFERROR(VLOOKUP(Table_socioeca8.sandag.org_abm2_spd[[#This Row],[hwycov_id]],[1]hwy_speed!$B$2:$G$1648,6,FALSE),0)</f>
        <v>62</v>
      </c>
    </row>
    <row r="1381" spans="5:11" x14ac:dyDescent="0.25">
      <c r="E1381">
        <f t="shared" si="21"/>
        <v>376</v>
      </c>
      <c r="F1381">
        <v>28245</v>
      </c>
      <c r="G1381">
        <f>IFERROR(VLOOKUP(Table_socioeca8.sandag.org_abm2_spd[[#This Row],[hwycov_id]],[1]hwy_speed!$B$2:$G$1648,2,FALSE),0)</f>
        <v>62</v>
      </c>
      <c r="H1381">
        <f>IFERROR(VLOOKUP(Table_socioeca8.sandag.org_abm2_spd[[#This Row],[hwycov_id]],[1]hwy_speed!$B$2:$G$1648,3,FALSE),0)</f>
        <v>62</v>
      </c>
      <c r="I1381">
        <f>IFERROR(VLOOKUP(Table_socioeca8.sandag.org_abm2_spd[[#This Row],[hwycov_id]],[1]hwy_speed!$B$2:$G$1648,4,FALSE),0)</f>
        <v>62</v>
      </c>
      <c r="J1381">
        <f>IFERROR(VLOOKUP(Table_socioeca8.sandag.org_abm2_spd[[#This Row],[hwycov_id]],[1]hwy_speed!$B$2:$G$1648,5,FALSE),0)</f>
        <v>62</v>
      </c>
      <c r="K1381">
        <f>IFERROR(VLOOKUP(Table_socioeca8.sandag.org_abm2_spd[[#This Row],[hwycov_id]],[1]hwy_speed!$B$2:$G$1648,6,FALSE),0)</f>
        <v>62</v>
      </c>
    </row>
    <row r="1382" spans="5:11" x14ac:dyDescent="0.25">
      <c r="E1382">
        <f t="shared" si="21"/>
        <v>376</v>
      </c>
      <c r="F1382">
        <v>28246</v>
      </c>
      <c r="G1382">
        <f>IFERROR(VLOOKUP(Table_socioeca8.sandag.org_abm2_spd[[#This Row],[hwycov_id]],[1]hwy_speed!$B$2:$G$1648,2,FALSE),0)</f>
        <v>62</v>
      </c>
      <c r="H1382">
        <f>IFERROR(VLOOKUP(Table_socioeca8.sandag.org_abm2_spd[[#This Row],[hwycov_id]],[1]hwy_speed!$B$2:$G$1648,3,FALSE),0)</f>
        <v>62</v>
      </c>
      <c r="I1382">
        <f>IFERROR(VLOOKUP(Table_socioeca8.sandag.org_abm2_spd[[#This Row],[hwycov_id]],[1]hwy_speed!$B$2:$G$1648,4,FALSE),0)</f>
        <v>62</v>
      </c>
      <c r="J1382">
        <f>IFERROR(VLOOKUP(Table_socioeca8.sandag.org_abm2_spd[[#This Row],[hwycov_id]],[1]hwy_speed!$B$2:$G$1648,5,FALSE),0)</f>
        <v>62</v>
      </c>
      <c r="K1382">
        <f>IFERROR(VLOOKUP(Table_socioeca8.sandag.org_abm2_spd[[#This Row],[hwycov_id]],[1]hwy_speed!$B$2:$G$1648,6,FALSE),0)</f>
        <v>62</v>
      </c>
    </row>
    <row r="1383" spans="5:11" x14ac:dyDescent="0.25">
      <c r="E1383">
        <f t="shared" si="21"/>
        <v>376</v>
      </c>
      <c r="F1383">
        <v>28247</v>
      </c>
      <c r="G1383">
        <f>IFERROR(VLOOKUP(Table_socioeca8.sandag.org_abm2_spd[[#This Row],[hwycov_id]],[1]hwy_speed!$B$2:$G$1648,2,FALSE),0)</f>
        <v>62</v>
      </c>
      <c r="H1383">
        <f>IFERROR(VLOOKUP(Table_socioeca8.sandag.org_abm2_spd[[#This Row],[hwycov_id]],[1]hwy_speed!$B$2:$G$1648,3,FALSE),0)</f>
        <v>62</v>
      </c>
      <c r="I1383">
        <f>IFERROR(VLOOKUP(Table_socioeca8.sandag.org_abm2_spd[[#This Row],[hwycov_id]],[1]hwy_speed!$B$2:$G$1648,4,FALSE),0)</f>
        <v>62</v>
      </c>
      <c r="J1383">
        <f>IFERROR(VLOOKUP(Table_socioeca8.sandag.org_abm2_spd[[#This Row],[hwycov_id]],[1]hwy_speed!$B$2:$G$1648,5,FALSE),0)</f>
        <v>62</v>
      </c>
      <c r="K1383">
        <f>IFERROR(VLOOKUP(Table_socioeca8.sandag.org_abm2_spd[[#This Row],[hwycov_id]],[1]hwy_speed!$B$2:$G$1648,6,FALSE),0)</f>
        <v>62</v>
      </c>
    </row>
    <row r="1384" spans="5:11" x14ac:dyDescent="0.25">
      <c r="E1384">
        <f t="shared" si="21"/>
        <v>376</v>
      </c>
      <c r="F1384">
        <v>28250</v>
      </c>
      <c r="G1384">
        <f>IFERROR(VLOOKUP(Table_socioeca8.sandag.org_abm2_spd[[#This Row],[hwycov_id]],[1]hwy_speed!$B$2:$G$1648,2,FALSE),0)</f>
        <v>62</v>
      </c>
      <c r="H1384">
        <f>IFERROR(VLOOKUP(Table_socioeca8.sandag.org_abm2_spd[[#This Row],[hwycov_id]],[1]hwy_speed!$B$2:$G$1648,3,FALSE),0)</f>
        <v>62</v>
      </c>
      <c r="I1384">
        <f>IFERROR(VLOOKUP(Table_socioeca8.sandag.org_abm2_spd[[#This Row],[hwycov_id]],[1]hwy_speed!$B$2:$G$1648,4,FALSE),0)</f>
        <v>62</v>
      </c>
      <c r="J1384">
        <f>IFERROR(VLOOKUP(Table_socioeca8.sandag.org_abm2_spd[[#This Row],[hwycov_id]],[1]hwy_speed!$B$2:$G$1648,5,FALSE),0)</f>
        <v>62</v>
      </c>
      <c r="K1384">
        <f>IFERROR(VLOOKUP(Table_socioeca8.sandag.org_abm2_spd[[#This Row],[hwycov_id]],[1]hwy_speed!$B$2:$G$1648,6,FALSE),0)</f>
        <v>62</v>
      </c>
    </row>
    <row r="1385" spans="5:11" x14ac:dyDescent="0.25">
      <c r="E1385">
        <f t="shared" si="21"/>
        <v>376</v>
      </c>
      <c r="F1385">
        <v>28253</v>
      </c>
      <c r="G1385">
        <f>IFERROR(VLOOKUP(Table_socioeca8.sandag.org_abm2_spd[[#This Row],[hwycov_id]],[1]hwy_speed!$B$2:$G$1648,2,FALSE),0)</f>
        <v>62</v>
      </c>
      <c r="H1385">
        <f>IFERROR(VLOOKUP(Table_socioeca8.sandag.org_abm2_spd[[#This Row],[hwycov_id]],[1]hwy_speed!$B$2:$G$1648,3,FALSE),0)</f>
        <v>62</v>
      </c>
      <c r="I1385">
        <f>IFERROR(VLOOKUP(Table_socioeca8.sandag.org_abm2_spd[[#This Row],[hwycov_id]],[1]hwy_speed!$B$2:$G$1648,4,FALSE),0)</f>
        <v>62</v>
      </c>
      <c r="J1385">
        <f>IFERROR(VLOOKUP(Table_socioeca8.sandag.org_abm2_spd[[#This Row],[hwycov_id]],[1]hwy_speed!$B$2:$G$1648,5,FALSE),0)</f>
        <v>62</v>
      </c>
      <c r="K1385">
        <f>IFERROR(VLOOKUP(Table_socioeca8.sandag.org_abm2_spd[[#This Row],[hwycov_id]],[1]hwy_speed!$B$2:$G$1648,6,FALSE),0)</f>
        <v>62</v>
      </c>
    </row>
    <row r="1386" spans="5:11" x14ac:dyDescent="0.25">
      <c r="E1386">
        <f t="shared" si="21"/>
        <v>376</v>
      </c>
      <c r="F1386">
        <v>28254</v>
      </c>
      <c r="G1386">
        <f>IFERROR(VLOOKUP(Table_socioeca8.sandag.org_abm2_spd[[#This Row],[hwycov_id]],[1]hwy_speed!$B$2:$G$1648,2,FALSE),0)</f>
        <v>62</v>
      </c>
      <c r="H1386">
        <f>IFERROR(VLOOKUP(Table_socioeca8.sandag.org_abm2_spd[[#This Row],[hwycov_id]],[1]hwy_speed!$B$2:$G$1648,3,FALSE),0)</f>
        <v>62</v>
      </c>
      <c r="I1386">
        <f>IFERROR(VLOOKUP(Table_socioeca8.sandag.org_abm2_spd[[#This Row],[hwycov_id]],[1]hwy_speed!$B$2:$G$1648,4,FALSE),0)</f>
        <v>62</v>
      </c>
      <c r="J1386">
        <f>IFERROR(VLOOKUP(Table_socioeca8.sandag.org_abm2_spd[[#This Row],[hwycov_id]],[1]hwy_speed!$B$2:$G$1648,5,FALSE),0)</f>
        <v>62</v>
      </c>
      <c r="K1386">
        <f>IFERROR(VLOOKUP(Table_socioeca8.sandag.org_abm2_spd[[#This Row],[hwycov_id]],[1]hwy_speed!$B$2:$G$1648,6,FALSE),0)</f>
        <v>62</v>
      </c>
    </row>
    <row r="1387" spans="5:11" x14ac:dyDescent="0.25">
      <c r="E1387">
        <f t="shared" si="21"/>
        <v>376</v>
      </c>
      <c r="F1387">
        <v>28257</v>
      </c>
      <c r="G1387">
        <f>IFERROR(VLOOKUP(Table_socioeca8.sandag.org_abm2_spd[[#This Row],[hwycov_id]],[1]hwy_speed!$B$2:$G$1648,2,FALSE),0)</f>
        <v>62</v>
      </c>
      <c r="H1387">
        <f>IFERROR(VLOOKUP(Table_socioeca8.sandag.org_abm2_spd[[#This Row],[hwycov_id]],[1]hwy_speed!$B$2:$G$1648,3,FALSE),0)</f>
        <v>62</v>
      </c>
      <c r="I1387">
        <f>IFERROR(VLOOKUP(Table_socioeca8.sandag.org_abm2_spd[[#This Row],[hwycov_id]],[1]hwy_speed!$B$2:$G$1648,4,FALSE),0)</f>
        <v>62</v>
      </c>
      <c r="J1387">
        <f>IFERROR(VLOOKUP(Table_socioeca8.sandag.org_abm2_spd[[#This Row],[hwycov_id]],[1]hwy_speed!$B$2:$G$1648,5,FALSE),0)</f>
        <v>62</v>
      </c>
      <c r="K1387">
        <f>IFERROR(VLOOKUP(Table_socioeca8.sandag.org_abm2_spd[[#This Row],[hwycov_id]],[1]hwy_speed!$B$2:$G$1648,6,FALSE),0)</f>
        <v>62</v>
      </c>
    </row>
    <row r="1388" spans="5:11" x14ac:dyDescent="0.25">
      <c r="E1388">
        <f t="shared" si="21"/>
        <v>376</v>
      </c>
      <c r="F1388">
        <v>28258</v>
      </c>
      <c r="G1388">
        <f>IFERROR(VLOOKUP(Table_socioeca8.sandag.org_abm2_spd[[#This Row],[hwycov_id]],[1]hwy_speed!$B$2:$G$1648,2,FALSE),0)</f>
        <v>62</v>
      </c>
      <c r="H1388">
        <f>IFERROR(VLOOKUP(Table_socioeca8.sandag.org_abm2_spd[[#This Row],[hwycov_id]],[1]hwy_speed!$B$2:$G$1648,3,FALSE),0)</f>
        <v>62</v>
      </c>
      <c r="I1388">
        <f>IFERROR(VLOOKUP(Table_socioeca8.sandag.org_abm2_spd[[#This Row],[hwycov_id]],[1]hwy_speed!$B$2:$G$1648,4,FALSE),0)</f>
        <v>62</v>
      </c>
      <c r="J1388">
        <f>IFERROR(VLOOKUP(Table_socioeca8.sandag.org_abm2_spd[[#This Row],[hwycov_id]],[1]hwy_speed!$B$2:$G$1648,5,FALSE),0)</f>
        <v>62</v>
      </c>
      <c r="K1388">
        <f>IFERROR(VLOOKUP(Table_socioeca8.sandag.org_abm2_spd[[#This Row],[hwycov_id]],[1]hwy_speed!$B$2:$G$1648,6,FALSE),0)</f>
        <v>62</v>
      </c>
    </row>
    <row r="1389" spans="5:11" x14ac:dyDescent="0.25">
      <c r="E1389">
        <f t="shared" si="21"/>
        <v>376</v>
      </c>
      <c r="F1389">
        <v>28260</v>
      </c>
      <c r="G1389">
        <f>IFERROR(VLOOKUP(Table_socioeca8.sandag.org_abm2_spd[[#This Row],[hwycov_id]],[1]hwy_speed!$B$2:$G$1648,2,FALSE),0)</f>
        <v>62</v>
      </c>
      <c r="H1389">
        <f>IFERROR(VLOOKUP(Table_socioeca8.sandag.org_abm2_spd[[#This Row],[hwycov_id]],[1]hwy_speed!$B$2:$G$1648,3,FALSE),0)</f>
        <v>62</v>
      </c>
      <c r="I1389">
        <f>IFERROR(VLOOKUP(Table_socioeca8.sandag.org_abm2_spd[[#This Row],[hwycov_id]],[1]hwy_speed!$B$2:$G$1648,4,FALSE),0)</f>
        <v>62</v>
      </c>
      <c r="J1389">
        <f>IFERROR(VLOOKUP(Table_socioeca8.sandag.org_abm2_spd[[#This Row],[hwycov_id]],[1]hwy_speed!$B$2:$G$1648,5,FALSE),0)</f>
        <v>62</v>
      </c>
      <c r="K1389">
        <f>IFERROR(VLOOKUP(Table_socioeca8.sandag.org_abm2_spd[[#This Row],[hwycov_id]],[1]hwy_speed!$B$2:$G$1648,6,FALSE),0)</f>
        <v>62</v>
      </c>
    </row>
    <row r="1390" spans="5:11" x14ac:dyDescent="0.25">
      <c r="E1390">
        <f t="shared" si="21"/>
        <v>376</v>
      </c>
      <c r="F1390">
        <v>28261</v>
      </c>
      <c r="G1390">
        <f>IFERROR(VLOOKUP(Table_socioeca8.sandag.org_abm2_spd[[#This Row],[hwycov_id]],[1]hwy_speed!$B$2:$G$1648,2,FALSE),0)</f>
        <v>62</v>
      </c>
      <c r="H1390">
        <f>IFERROR(VLOOKUP(Table_socioeca8.sandag.org_abm2_spd[[#This Row],[hwycov_id]],[1]hwy_speed!$B$2:$G$1648,3,FALSE),0)</f>
        <v>62</v>
      </c>
      <c r="I1390">
        <f>IFERROR(VLOOKUP(Table_socioeca8.sandag.org_abm2_spd[[#This Row],[hwycov_id]],[1]hwy_speed!$B$2:$G$1648,4,FALSE),0)</f>
        <v>62</v>
      </c>
      <c r="J1390">
        <f>IFERROR(VLOOKUP(Table_socioeca8.sandag.org_abm2_spd[[#This Row],[hwycov_id]],[1]hwy_speed!$B$2:$G$1648,5,FALSE),0)</f>
        <v>62</v>
      </c>
      <c r="K1390">
        <f>IFERROR(VLOOKUP(Table_socioeca8.sandag.org_abm2_spd[[#This Row],[hwycov_id]],[1]hwy_speed!$B$2:$G$1648,6,FALSE),0)</f>
        <v>62</v>
      </c>
    </row>
    <row r="1391" spans="5:11" x14ac:dyDescent="0.25">
      <c r="E1391">
        <f t="shared" si="21"/>
        <v>376</v>
      </c>
      <c r="F1391">
        <v>28264</v>
      </c>
      <c r="G1391">
        <f>IFERROR(VLOOKUP(Table_socioeca8.sandag.org_abm2_spd[[#This Row],[hwycov_id]],[1]hwy_speed!$B$2:$G$1648,2,FALSE),0)</f>
        <v>62</v>
      </c>
      <c r="H1391">
        <f>IFERROR(VLOOKUP(Table_socioeca8.sandag.org_abm2_spd[[#This Row],[hwycov_id]],[1]hwy_speed!$B$2:$G$1648,3,FALSE),0)</f>
        <v>62</v>
      </c>
      <c r="I1391">
        <f>IFERROR(VLOOKUP(Table_socioeca8.sandag.org_abm2_spd[[#This Row],[hwycov_id]],[1]hwy_speed!$B$2:$G$1648,4,FALSE),0)</f>
        <v>62</v>
      </c>
      <c r="J1391">
        <f>IFERROR(VLOOKUP(Table_socioeca8.sandag.org_abm2_spd[[#This Row],[hwycov_id]],[1]hwy_speed!$B$2:$G$1648,5,FALSE),0)</f>
        <v>62</v>
      </c>
      <c r="K1391">
        <f>IFERROR(VLOOKUP(Table_socioeca8.sandag.org_abm2_spd[[#This Row],[hwycov_id]],[1]hwy_speed!$B$2:$G$1648,6,FALSE),0)</f>
        <v>62</v>
      </c>
    </row>
    <row r="1392" spans="5:11" x14ac:dyDescent="0.25">
      <c r="E1392">
        <f t="shared" si="21"/>
        <v>376</v>
      </c>
      <c r="F1392">
        <v>28265</v>
      </c>
      <c r="G1392">
        <f>IFERROR(VLOOKUP(Table_socioeca8.sandag.org_abm2_spd[[#This Row],[hwycov_id]],[1]hwy_speed!$B$2:$G$1648,2,FALSE),0)</f>
        <v>62</v>
      </c>
      <c r="H1392">
        <f>IFERROR(VLOOKUP(Table_socioeca8.sandag.org_abm2_spd[[#This Row],[hwycov_id]],[1]hwy_speed!$B$2:$G$1648,3,FALSE),0)</f>
        <v>62</v>
      </c>
      <c r="I1392">
        <f>IFERROR(VLOOKUP(Table_socioeca8.sandag.org_abm2_spd[[#This Row],[hwycov_id]],[1]hwy_speed!$B$2:$G$1648,4,FALSE),0)</f>
        <v>62</v>
      </c>
      <c r="J1392">
        <f>IFERROR(VLOOKUP(Table_socioeca8.sandag.org_abm2_spd[[#This Row],[hwycov_id]],[1]hwy_speed!$B$2:$G$1648,5,FALSE),0)</f>
        <v>62</v>
      </c>
      <c r="K1392">
        <f>IFERROR(VLOOKUP(Table_socioeca8.sandag.org_abm2_spd[[#This Row],[hwycov_id]],[1]hwy_speed!$B$2:$G$1648,6,FALSE),0)</f>
        <v>62</v>
      </c>
    </row>
    <row r="1393" spans="5:11" x14ac:dyDescent="0.25">
      <c r="E1393">
        <f t="shared" si="21"/>
        <v>376</v>
      </c>
      <c r="F1393">
        <v>28267</v>
      </c>
      <c r="G1393">
        <f>IFERROR(VLOOKUP(Table_socioeca8.sandag.org_abm2_spd[[#This Row],[hwycov_id]],[1]hwy_speed!$B$2:$G$1648,2,FALSE),0)</f>
        <v>62</v>
      </c>
      <c r="H1393">
        <f>IFERROR(VLOOKUP(Table_socioeca8.sandag.org_abm2_spd[[#This Row],[hwycov_id]],[1]hwy_speed!$B$2:$G$1648,3,FALSE),0)</f>
        <v>62</v>
      </c>
      <c r="I1393">
        <f>IFERROR(VLOOKUP(Table_socioeca8.sandag.org_abm2_spd[[#This Row],[hwycov_id]],[1]hwy_speed!$B$2:$G$1648,4,FALSE),0)</f>
        <v>62</v>
      </c>
      <c r="J1393">
        <f>IFERROR(VLOOKUP(Table_socioeca8.sandag.org_abm2_spd[[#This Row],[hwycov_id]],[1]hwy_speed!$B$2:$G$1648,5,FALSE),0)</f>
        <v>62</v>
      </c>
      <c r="K1393">
        <f>IFERROR(VLOOKUP(Table_socioeca8.sandag.org_abm2_spd[[#This Row],[hwycov_id]],[1]hwy_speed!$B$2:$G$1648,6,FALSE),0)</f>
        <v>62</v>
      </c>
    </row>
    <row r="1394" spans="5:11" x14ac:dyDescent="0.25">
      <c r="E1394">
        <f t="shared" si="21"/>
        <v>376</v>
      </c>
      <c r="F1394">
        <v>28269</v>
      </c>
      <c r="G1394">
        <f>IFERROR(VLOOKUP(Table_socioeca8.sandag.org_abm2_spd[[#This Row],[hwycov_id]],[1]hwy_speed!$B$2:$G$1648,2,FALSE),0)</f>
        <v>62</v>
      </c>
      <c r="H1394">
        <f>IFERROR(VLOOKUP(Table_socioeca8.sandag.org_abm2_spd[[#This Row],[hwycov_id]],[1]hwy_speed!$B$2:$G$1648,3,FALSE),0)</f>
        <v>62</v>
      </c>
      <c r="I1394">
        <f>IFERROR(VLOOKUP(Table_socioeca8.sandag.org_abm2_spd[[#This Row],[hwycov_id]],[1]hwy_speed!$B$2:$G$1648,4,FALSE),0)</f>
        <v>62</v>
      </c>
      <c r="J1394">
        <f>IFERROR(VLOOKUP(Table_socioeca8.sandag.org_abm2_spd[[#This Row],[hwycov_id]],[1]hwy_speed!$B$2:$G$1648,5,FALSE),0)</f>
        <v>62</v>
      </c>
      <c r="K1394">
        <f>IFERROR(VLOOKUP(Table_socioeca8.sandag.org_abm2_spd[[#This Row],[hwycov_id]],[1]hwy_speed!$B$2:$G$1648,6,FALSE),0)</f>
        <v>62</v>
      </c>
    </row>
    <row r="1395" spans="5:11" x14ac:dyDescent="0.25">
      <c r="E1395">
        <f t="shared" si="21"/>
        <v>376</v>
      </c>
      <c r="F1395">
        <v>28270</v>
      </c>
      <c r="G1395">
        <f>IFERROR(VLOOKUP(Table_socioeca8.sandag.org_abm2_spd[[#This Row],[hwycov_id]],[1]hwy_speed!$B$2:$G$1648,2,FALSE),0)</f>
        <v>62</v>
      </c>
      <c r="H1395">
        <f>IFERROR(VLOOKUP(Table_socioeca8.sandag.org_abm2_spd[[#This Row],[hwycov_id]],[1]hwy_speed!$B$2:$G$1648,3,FALSE),0)</f>
        <v>62</v>
      </c>
      <c r="I1395">
        <f>IFERROR(VLOOKUP(Table_socioeca8.sandag.org_abm2_spd[[#This Row],[hwycov_id]],[1]hwy_speed!$B$2:$G$1648,4,FALSE),0)</f>
        <v>62</v>
      </c>
      <c r="J1395">
        <f>IFERROR(VLOOKUP(Table_socioeca8.sandag.org_abm2_spd[[#This Row],[hwycov_id]],[1]hwy_speed!$B$2:$G$1648,5,FALSE),0)</f>
        <v>62</v>
      </c>
      <c r="K1395">
        <f>IFERROR(VLOOKUP(Table_socioeca8.sandag.org_abm2_spd[[#This Row],[hwycov_id]],[1]hwy_speed!$B$2:$G$1648,6,FALSE),0)</f>
        <v>62</v>
      </c>
    </row>
    <row r="1396" spans="5:11" x14ac:dyDescent="0.25">
      <c r="E1396">
        <f t="shared" si="21"/>
        <v>376</v>
      </c>
      <c r="F1396">
        <v>28276</v>
      </c>
      <c r="G1396">
        <f>IFERROR(VLOOKUP(Table_socioeca8.sandag.org_abm2_spd[[#This Row],[hwycov_id]],[1]hwy_speed!$B$2:$G$1648,2,FALSE),0)</f>
        <v>62</v>
      </c>
      <c r="H1396">
        <f>IFERROR(VLOOKUP(Table_socioeca8.sandag.org_abm2_spd[[#This Row],[hwycov_id]],[1]hwy_speed!$B$2:$G$1648,3,FALSE),0)</f>
        <v>60</v>
      </c>
      <c r="I1396">
        <f>IFERROR(VLOOKUP(Table_socioeca8.sandag.org_abm2_spd[[#This Row],[hwycov_id]],[1]hwy_speed!$B$2:$G$1648,4,FALSE),0)</f>
        <v>61</v>
      </c>
      <c r="J1396">
        <f>IFERROR(VLOOKUP(Table_socioeca8.sandag.org_abm2_spd[[#This Row],[hwycov_id]],[1]hwy_speed!$B$2:$G$1648,5,FALSE),0)</f>
        <v>59</v>
      </c>
      <c r="K1396">
        <f>IFERROR(VLOOKUP(Table_socioeca8.sandag.org_abm2_spd[[#This Row],[hwycov_id]],[1]hwy_speed!$B$2:$G$1648,6,FALSE),0)</f>
        <v>62</v>
      </c>
    </row>
    <row r="1397" spans="5:11" x14ac:dyDescent="0.25">
      <c r="E1397">
        <f t="shared" si="21"/>
        <v>376</v>
      </c>
      <c r="F1397">
        <v>28279</v>
      </c>
      <c r="G1397">
        <f>IFERROR(VLOOKUP(Table_socioeca8.sandag.org_abm2_spd[[#This Row],[hwycov_id]],[1]hwy_speed!$B$2:$G$1648,2,FALSE),0)</f>
        <v>62</v>
      </c>
      <c r="H1397">
        <f>IFERROR(VLOOKUP(Table_socioeca8.sandag.org_abm2_spd[[#This Row],[hwycov_id]],[1]hwy_speed!$B$2:$G$1648,3,FALSE),0)</f>
        <v>52</v>
      </c>
      <c r="I1397">
        <f>IFERROR(VLOOKUP(Table_socioeca8.sandag.org_abm2_spd[[#This Row],[hwycov_id]],[1]hwy_speed!$B$2:$G$1648,4,FALSE),0)</f>
        <v>60</v>
      </c>
      <c r="J1397">
        <f>IFERROR(VLOOKUP(Table_socioeca8.sandag.org_abm2_spd[[#This Row],[hwycov_id]],[1]hwy_speed!$B$2:$G$1648,5,FALSE),0)</f>
        <v>61</v>
      </c>
      <c r="K1397">
        <f>IFERROR(VLOOKUP(Table_socioeca8.sandag.org_abm2_spd[[#This Row],[hwycov_id]],[1]hwy_speed!$B$2:$G$1648,6,FALSE),0)</f>
        <v>62</v>
      </c>
    </row>
    <row r="1398" spans="5:11" x14ac:dyDescent="0.25">
      <c r="E1398">
        <f t="shared" si="21"/>
        <v>376</v>
      </c>
      <c r="F1398">
        <v>28280</v>
      </c>
      <c r="G1398">
        <f>IFERROR(VLOOKUP(Table_socioeca8.sandag.org_abm2_spd[[#This Row],[hwycov_id]],[1]hwy_speed!$B$2:$G$1648,2,FALSE),0)</f>
        <v>62</v>
      </c>
      <c r="H1398">
        <f>IFERROR(VLOOKUP(Table_socioeca8.sandag.org_abm2_spd[[#This Row],[hwycov_id]],[1]hwy_speed!$B$2:$G$1648,3,FALSE),0)</f>
        <v>46</v>
      </c>
      <c r="I1398">
        <f>IFERROR(VLOOKUP(Table_socioeca8.sandag.org_abm2_spd[[#This Row],[hwycov_id]],[1]hwy_speed!$B$2:$G$1648,4,FALSE),0)</f>
        <v>54</v>
      </c>
      <c r="J1398">
        <f>IFERROR(VLOOKUP(Table_socioeca8.sandag.org_abm2_spd[[#This Row],[hwycov_id]],[1]hwy_speed!$B$2:$G$1648,5,FALSE),0)</f>
        <v>58</v>
      </c>
      <c r="K1398">
        <f>IFERROR(VLOOKUP(Table_socioeca8.sandag.org_abm2_spd[[#This Row],[hwycov_id]],[1]hwy_speed!$B$2:$G$1648,6,FALSE),0)</f>
        <v>62</v>
      </c>
    </row>
    <row r="1399" spans="5:11" x14ac:dyDescent="0.25">
      <c r="E1399">
        <f t="shared" si="21"/>
        <v>376</v>
      </c>
      <c r="F1399">
        <v>28281</v>
      </c>
      <c r="G1399">
        <f>IFERROR(VLOOKUP(Table_socioeca8.sandag.org_abm2_spd[[#This Row],[hwycov_id]],[1]hwy_speed!$B$2:$G$1648,2,FALSE),0)</f>
        <v>62</v>
      </c>
      <c r="H1399">
        <f>IFERROR(VLOOKUP(Table_socioeca8.sandag.org_abm2_spd[[#This Row],[hwycov_id]],[1]hwy_speed!$B$2:$G$1648,3,FALSE),0)</f>
        <v>49</v>
      </c>
      <c r="I1399">
        <f>IFERROR(VLOOKUP(Table_socioeca8.sandag.org_abm2_spd[[#This Row],[hwycov_id]],[1]hwy_speed!$B$2:$G$1648,4,FALSE),0)</f>
        <v>57</v>
      </c>
      <c r="J1399">
        <f>IFERROR(VLOOKUP(Table_socioeca8.sandag.org_abm2_spd[[#This Row],[hwycov_id]],[1]hwy_speed!$B$2:$G$1648,5,FALSE),0)</f>
        <v>54</v>
      </c>
      <c r="K1399">
        <f>IFERROR(VLOOKUP(Table_socioeca8.sandag.org_abm2_spd[[#This Row],[hwycov_id]],[1]hwy_speed!$B$2:$G$1648,6,FALSE),0)</f>
        <v>62</v>
      </c>
    </row>
    <row r="1400" spans="5:11" x14ac:dyDescent="0.25">
      <c r="E1400">
        <f t="shared" si="21"/>
        <v>376</v>
      </c>
      <c r="F1400">
        <v>28284</v>
      </c>
      <c r="G1400">
        <f>IFERROR(VLOOKUP(Table_socioeca8.sandag.org_abm2_spd[[#This Row],[hwycov_id]],[1]hwy_speed!$B$2:$G$1648,2,FALSE),0)</f>
        <v>62</v>
      </c>
      <c r="H1400">
        <f>IFERROR(VLOOKUP(Table_socioeca8.sandag.org_abm2_spd[[#This Row],[hwycov_id]],[1]hwy_speed!$B$2:$G$1648,3,FALSE),0)</f>
        <v>54</v>
      </c>
      <c r="I1400">
        <f>IFERROR(VLOOKUP(Table_socioeca8.sandag.org_abm2_spd[[#This Row],[hwycov_id]],[1]hwy_speed!$B$2:$G$1648,4,FALSE),0)</f>
        <v>60</v>
      </c>
      <c r="J1400">
        <f>IFERROR(VLOOKUP(Table_socioeca8.sandag.org_abm2_spd[[#This Row],[hwycov_id]],[1]hwy_speed!$B$2:$G$1648,5,FALSE),0)</f>
        <v>58</v>
      </c>
      <c r="K1400">
        <f>IFERROR(VLOOKUP(Table_socioeca8.sandag.org_abm2_spd[[#This Row],[hwycov_id]],[1]hwy_speed!$B$2:$G$1648,6,FALSE),0)</f>
        <v>62</v>
      </c>
    </row>
    <row r="1401" spans="5:11" x14ac:dyDescent="0.25">
      <c r="E1401">
        <f t="shared" si="21"/>
        <v>376</v>
      </c>
      <c r="F1401">
        <v>28292</v>
      </c>
      <c r="G1401">
        <f>IFERROR(VLOOKUP(Table_socioeca8.sandag.org_abm2_spd[[#This Row],[hwycov_id]],[1]hwy_speed!$B$2:$G$1648,2,FALSE),0)</f>
        <v>61</v>
      </c>
      <c r="H1401">
        <f>IFERROR(VLOOKUP(Table_socioeca8.sandag.org_abm2_spd[[#This Row],[hwycov_id]],[1]hwy_speed!$B$2:$G$1648,3,FALSE),0)</f>
        <v>51</v>
      </c>
      <c r="I1401">
        <f>IFERROR(VLOOKUP(Table_socioeca8.sandag.org_abm2_spd[[#This Row],[hwycov_id]],[1]hwy_speed!$B$2:$G$1648,4,FALSE),0)</f>
        <v>61</v>
      </c>
      <c r="J1401">
        <f>IFERROR(VLOOKUP(Table_socioeca8.sandag.org_abm2_spd[[#This Row],[hwycov_id]],[1]hwy_speed!$B$2:$G$1648,5,FALSE),0)</f>
        <v>61</v>
      </c>
      <c r="K1401">
        <f>IFERROR(VLOOKUP(Table_socioeca8.sandag.org_abm2_spd[[#This Row],[hwycov_id]],[1]hwy_speed!$B$2:$G$1648,6,FALSE),0)</f>
        <v>61</v>
      </c>
    </row>
    <row r="1402" spans="5:11" x14ac:dyDescent="0.25">
      <c r="E1402">
        <f t="shared" si="21"/>
        <v>376</v>
      </c>
      <c r="F1402">
        <v>28379</v>
      </c>
      <c r="G1402">
        <f>IFERROR(VLOOKUP(Table_socioeca8.sandag.org_abm2_spd[[#This Row],[hwycov_id]],[1]hwy_speed!$B$2:$G$1648,2,FALSE),0)</f>
        <v>58</v>
      </c>
      <c r="H1402">
        <f>IFERROR(VLOOKUP(Table_socioeca8.sandag.org_abm2_spd[[#This Row],[hwycov_id]],[1]hwy_speed!$B$2:$G$1648,3,FALSE),0)</f>
        <v>41</v>
      </c>
      <c r="I1402">
        <f>IFERROR(VLOOKUP(Table_socioeca8.sandag.org_abm2_spd[[#This Row],[hwycov_id]],[1]hwy_speed!$B$2:$G$1648,4,FALSE),0)</f>
        <v>56</v>
      </c>
      <c r="J1402">
        <f>IFERROR(VLOOKUP(Table_socioeca8.sandag.org_abm2_spd[[#This Row],[hwycov_id]],[1]hwy_speed!$B$2:$G$1648,5,FALSE),0)</f>
        <v>57</v>
      </c>
      <c r="K1402">
        <f>IFERROR(VLOOKUP(Table_socioeca8.sandag.org_abm2_spd[[#This Row],[hwycov_id]],[1]hwy_speed!$B$2:$G$1648,6,FALSE),0)</f>
        <v>58</v>
      </c>
    </row>
    <row r="1403" spans="5:11" x14ac:dyDescent="0.25">
      <c r="E1403">
        <f t="shared" si="21"/>
        <v>376</v>
      </c>
      <c r="F1403">
        <v>28380</v>
      </c>
      <c r="G1403">
        <f>IFERROR(VLOOKUP(Table_socioeca8.sandag.org_abm2_spd[[#This Row],[hwycov_id]],[1]hwy_speed!$B$2:$G$1648,2,FALSE),0)</f>
        <v>58</v>
      </c>
      <c r="H1403">
        <f>IFERROR(VLOOKUP(Table_socioeca8.sandag.org_abm2_spd[[#This Row],[hwycov_id]],[1]hwy_speed!$B$2:$G$1648,3,FALSE),0)</f>
        <v>58</v>
      </c>
      <c r="I1403">
        <f>IFERROR(VLOOKUP(Table_socioeca8.sandag.org_abm2_spd[[#This Row],[hwycov_id]],[1]hwy_speed!$B$2:$G$1648,4,FALSE),0)</f>
        <v>58</v>
      </c>
      <c r="J1403">
        <f>IFERROR(VLOOKUP(Table_socioeca8.sandag.org_abm2_spd[[#This Row],[hwycov_id]],[1]hwy_speed!$B$2:$G$1648,5,FALSE),0)</f>
        <v>57</v>
      </c>
      <c r="K1403">
        <f>IFERROR(VLOOKUP(Table_socioeca8.sandag.org_abm2_spd[[#This Row],[hwycov_id]],[1]hwy_speed!$B$2:$G$1648,6,FALSE),0)</f>
        <v>58</v>
      </c>
    </row>
    <row r="1404" spans="5:11" x14ac:dyDescent="0.25">
      <c r="E1404">
        <f t="shared" si="21"/>
        <v>376</v>
      </c>
      <c r="F1404">
        <v>28381</v>
      </c>
      <c r="G1404">
        <f>IFERROR(VLOOKUP(Table_socioeca8.sandag.org_abm2_spd[[#This Row],[hwycov_id]],[1]hwy_speed!$B$2:$G$1648,2,FALSE),0)</f>
        <v>58</v>
      </c>
      <c r="H1404">
        <f>IFERROR(VLOOKUP(Table_socioeca8.sandag.org_abm2_spd[[#This Row],[hwycov_id]],[1]hwy_speed!$B$2:$G$1648,3,FALSE),0)</f>
        <v>58</v>
      </c>
      <c r="I1404">
        <f>IFERROR(VLOOKUP(Table_socioeca8.sandag.org_abm2_spd[[#This Row],[hwycov_id]],[1]hwy_speed!$B$2:$G$1648,4,FALSE),0)</f>
        <v>58</v>
      </c>
      <c r="J1404">
        <f>IFERROR(VLOOKUP(Table_socioeca8.sandag.org_abm2_spd[[#This Row],[hwycov_id]],[1]hwy_speed!$B$2:$G$1648,5,FALSE),0)</f>
        <v>57</v>
      </c>
      <c r="K1404">
        <f>IFERROR(VLOOKUP(Table_socioeca8.sandag.org_abm2_spd[[#This Row],[hwycov_id]],[1]hwy_speed!$B$2:$G$1648,6,FALSE),0)</f>
        <v>58</v>
      </c>
    </row>
    <row r="1405" spans="5:11" x14ac:dyDescent="0.25">
      <c r="E1405">
        <f t="shared" si="21"/>
        <v>376</v>
      </c>
      <c r="F1405">
        <v>28390</v>
      </c>
      <c r="G1405">
        <f>IFERROR(VLOOKUP(Table_socioeca8.sandag.org_abm2_spd[[#This Row],[hwycov_id]],[1]hwy_speed!$B$2:$G$1648,2,FALSE),0)</f>
        <v>58</v>
      </c>
      <c r="H1405">
        <f>IFERROR(VLOOKUP(Table_socioeca8.sandag.org_abm2_spd[[#This Row],[hwycov_id]],[1]hwy_speed!$B$2:$G$1648,3,FALSE),0)</f>
        <v>57</v>
      </c>
      <c r="I1405">
        <f>IFERROR(VLOOKUP(Table_socioeca8.sandag.org_abm2_spd[[#This Row],[hwycov_id]],[1]hwy_speed!$B$2:$G$1648,4,FALSE),0)</f>
        <v>57</v>
      </c>
      <c r="J1405">
        <f>IFERROR(VLOOKUP(Table_socioeca8.sandag.org_abm2_spd[[#This Row],[hwycov_id]],[1]hwy_speed!$B$2:$G$1648,5,FALSE),0)</f>
        <v>52</v>
      </c>
      <c r="K1405">
        <f>IFERROR(VLOOKUP(Table_socioeca8.sandag.org_abm2_spd[[#This Row],[hwycov_id]],[1]hwy_speed!$B$2:$G$1648,6,FALSE),0)</f>
        <v>58</v>
      </c>
    </row>
    <row r="1406" spans="5:11" x14ac:dyDescent="0.25">
      <c r="E1406">
        <f t="shared" si="21"/>
        <v>376</v>
      </c>
      <c r="F1406">
        <v>28396</v>
      </c>
      <c r="G1406">
        <f>IFERROR(VLOOKUP(Table_socioeca8.sandag.org_abm2_spd[[#This Row],[hwycov_id]],[1]hwy_speed!$B$2:$G$1648,2,FALSE),0)</f>
        <v>57</v>
      </c>
      <c r="H1406">
        <f>IFERROR(VLOOKUP(Table_socioeca8.sandag.org_abm2_spd[[#This Row],[hwycov_id]],[1]hwy_speed!$B$2:$G$1648,3,FALSE),0)</f>
        <v>55</v>
      </c>
      <c r="I1406">
        <f>IFERROR(VLOOKUP(Table_socioeca8.sandag.org_abm2_spd[[#This Row],[hwycov_id]],[1]hwy_speed!$B$2:$G$1648,4,FALSE),0)</f>
        <v>56</v>
      </c>
      <c r="J1406">
        <f>IFERROR(VLOOKUP(Table_socioeca8.sandag.org_abm2_spd[[#This Row],[hwycov_id]],[1]hwy_speed!$B$2:$G$1648,5,FALSE),0)</f>
        <v>57</v>
      </c>
      <c r="K1406">
        <f>IFERROR(VLOOKUP(Table_socioeca8.sandag.org_abm2_spd[[#This Row],[hwycov_id]],[1]hwy_speed!$B$2:$G$1648,6,FALSE),0)</f>
        <v>57</v>
      </c>
    </row>
    <row r="1407" spans="5:11" x14ac:dyDescent="0.25">
      <c r="E1407">
        <f t="shared" si="21"/>
        <v>376</v>
      </c>
      <c r="F1407">
        <v>28397</v>
      </c>
      <c r="G1407">
        <f>IFERROR(VLOOKUP(Table_socioeca8.sandag.org_abm2_spd[[#This Row],[hwycov_id]],[1]hwy_speed!$B$2:$G$1648,2,FALSE),0)</f>
        <v>56</v>
      </c>
      <c r="H1407">
        <f>IFERROR(VLOOKUP(Table_socioeca8.sandag.org_abm2_spd[[#This Row],[hwycov_id]],[1]hwy_speed!$B$2:$G$1648,3,FALSE),0)</f>
        <v>53</v>
      </c>
      <c r="I1407">
        <f>IFERROR(VLOOKUP(Table_socioeca8.sandag.org_abm2_spd[[#This Row],[hwycov_id]],[1]hwy_speed!$B$2:$G$1648,4,FALSE),0)</f>
        <v>56</v>
      </c>
      <c r="J1407">
        <f>IFERROR(VLOOKUP(Table_socioeca8.sandag.org_abm2_spd[[#This Row],[hwycov_id]],[1]hwy_speed!$B$2:$G$1648,5,FALSE),0)</f>
        <v>56</v>
      </c>
      <c r="K1407">
        <f>IFERROR(VLOOKUP(Table_socioeca8.sandag.org_abm2_spd[[#This Row],[hwycov_id]],[1]hwy_speed!$B$2:$G$1648,6,FALSE),0)</f>
        <v>56</v>
      </c>
    </row>
    <row r="1408" spans="5:11" x14ac:dyDescent="0.25">
      <c r="E1408">
        <f t="shared" si="21"/>
        <v>376</v>
      </c>
      <c r="F1408">
        <v>28417</v>
      </c>
      <c r="G1408">
        <f>IFERROR(VLOOKUP(Table_socioeca8.sandag.org_abm2_spd[[#This Row],[hwycov_id]],[1]hwy_speed!$B$2:$G$1648,2,FALSE),0)</f>
        <v>53</v>
      </c>
      <c r="H1408">
        <f>IFERROR(VLOOKUP(Table_socioeca8.sandag.org_abm2_spd[[#This Row],[hwycov_id]],[1]hwy_speed!$B$2:$G$1648,3,FALSE),0)</f>
        <v>40</v>
      </c>
      <c r="I1408">
        <f>IFERROR(VLOOKUP(Table_socioeca8.sandag.org_abm2_spd[[#This Row],[hwycov_id]],[1]hwy_speed!$B$2:$G$1648,4,FALSE),0)</f>
        <v>50</v>
      </c>
      <c r="J1408">
        <f>IFERROR(VLOOKUP(Table_socioeca8.sandag.org_abm2_spd[[#This Row],[hwycov_id]],[1]hwy_speed!$B$2:$G$1648,5,FALSE),0)</f>
        <v>47</v>
      </c>
      <c r="K1408">
        <f>IFERROR(VLOOKUP(Table_socioeca8.sandag.org_abm2_spd[[#This Row],[hwycov_id]],[1]hwy_speed!$B$2:$G$1648,6,FALSE),0)</f>
        <v>53</v>
      </c>
    </row>
    <row r="1409" spans="5:11" x14ac:dyDescent="0.25">
      <c r="E1409">
        <f t="shared" si="21"/>
        <v>376</v>
      </c>
      <c r="F1409">
        <v>28418</v>
      </c>
      <c r="G1409">
        <f>IFERROR(VLOOKUP(Table_socioeca8.sandag.org_abm2_spd[[#This Row],[hwycov_id]],[1]hwy_speed!$B$2:$G$1648,2,FALSE),0)</f>
        <v>52</v>
      </c>
      <c r="H1409">
        <f>IFERROR(VLOOKUP(Table_socioeca8.sandag.org_abm2_spd[[#This Row],[hwycov_id]],[1]hwy_speed!$B$2:$G$1648,3,FALSE),0)</f>
        <v>40</v>
      </c>
      <c r="I1409">
        <f>IFERROR(VLOOKUP(Table_socioeca8.sandag.org_abm2_spd[[#This Row],[hwycov_id]],[1]hwy_speed!$B$2:$G$1648,4,FALSE),0)</f>
        <v>49</v>
      </c>
      <c r="J1409">
        <f>IFERROR(VLOOKUP(Table_socioeca8.sandag.org_abm2_spd[[#This Row],[hwycov_id]],[1]hwy_speed!$B$2:$G$1648,5,FALSE),0)</f>
        <v>47</v>
      </c>
      <c r="K1409">
        <f>IFERROR(VLOOKUP(Table_socioeca8.sandag.org_abm2_spd[[#This Row],[hwycov_id]],[1]hwy_speed!$B$2:$G$1648,6,FALSE),0)</f>
        <v>52</v>
      </c>
    </row>
    <row r="1410" spans="5:11" x14ac:dyDescent="0.25">
      <c r="E1410">
        <f t="shared" si="21"/>
        <v>376</v>
      </c>
      <c r="F1410">
        <v>28453</v>
      </c>
      <c r="G1410">
        <f>IFERROR(VLOOKUP(Table_socioeca8.sandag.org_abm2_spd[[#This Row],[hwycov_id]],[1]hwy_speed!$B$2:$G$1648,2,FALSE),0)</f>
        <v>55</v>
      </c>
      <c r="H1410">
        <f>IFERROR(VLOOKUP(Table_socioeca8.sandag.org_abm2_spd[[#This Row],[hwycov_id]],[1]hwy_speed!$B$2:$G$1648,3,FALSE),0)</f>
        <v>40</v>
      </c>
      <c r="I1410">
        <f>IFERROR(VLOOKUP(Table_socioeca8.sandag.org_abm2_spd[[#This Row],[hwycov_id]],[1]hwy_speed!$B$2:$G$1648,4,FALSE),0)</f>
        <v>42</v>
      </c>
      <c r="J1410">
        <f>IFERROR(VLOOKUP(Table_socioeca8.sandag.org_abm2_spd[[#This Row],[hwycov_id]],[1]hwy_speed!$B$2:$G$1648,5,FALSE),0)</f>
        <v>38</v>
      </c>
      <c r="K1410">
        <f>IFERROR(VLOOKUP(Table_socioeca8.sandag.org_abm2_spd[[#This Row],[hwycov_id]],[1]hwy_speed!$B$2:$G$1648,6,FALSE),0)</f>
        <v>55</v>
      </c>
    </row>
    <row r="1411" spans="5:11" x14ac:dyDescent="0.25">
      <c r="E1411">
        <f t="shared" si="21"/>
        <v>376</v>
      </c>
      <c r="F1411">
        <v>28455</v>
      </c>
      <c r="G1411">
        <f>IFERROR(VLOOKUP(Table_socioeca8.sandag.org_abm2_spd[[#This Row],[hwycov_id]],[1]hwy_speed!$B$2:$G$1648,2,FALSE),0)</f>
        <v>44</v>
      </c>
      <c r="H1411">
        <f>IFERROR(VLOOKUP(Table_socioeca8.sandag.org_abm2_spd[[#This Row],[hwycov_id]],[1]hwy_speed!$B$2:$G$1648,3,FALSE),0)</f>
        <v>41</v>
      </c>
      <c r="I1411">
        <f>IFERROR(VLOOKUP(Table_socioeca8.sandag.org_abm2_spd[[#This Row],[hwycov_id]],[1]hwy_speed!$B$2:$G$1648,4,FALSE),0)</f>
        <v>44</v>
      </c>
      <c r="J1411">
        <f>IFERROR(VLOOKUP(Table_socioeca8.sandag.org_abm2_spd[[#This Row],[hwycov_id]],[1]hwy_speed!$B$2:$G$1648,5,FALSE),0)</f>
        <v>44</v>
      </c>
      <c r="K1411">
        <f>IFERROR(VLOOKUP(Table_socioeca8.sandag.org_abm2_spd[[#This Row],[hwycov_id]],[1]hwy_speed!$B$2:$G$1648,6,FALSE),0)</f>
        <v>44</v>
      </c>
    </row>
    <row r="1412" spans="5:11" x14ac:dyDescent="0.25">
      <c r="E1412">
        <f t="shared" ref="E1412:E1475" si="22">E1411</f>
        <v>376</v>
      </c>
      <c r="F1412">
        <v>28465</v>
      </c>
      <c r="G1412">
        <f>IFERROR(VLOOKUP(Table_socioeca8.sandag.org_abm2_spd[[#This Row],[hwycov_id]],[1]hwy_speed!$B$2:$G$1648,2,FALSE),0)</f>
        <v>61</v>
      </c>
      <c r="H1412">
        <f>IFERROR(VLOOKUP(Table_socioeca8.sandag.org_abm2_spd[[#This Row],[hwycov_id]],[1]hwy_speed!$B$2:$G$1648,3,FALSE),0)</f>
        <v>60</v>
      </c>
      <c r="I1412">
        <f>IFERROR(VLOOKUP(Table_socioeca8.sandag.org_abm2_spd[[#This Row],[hwycov_id]],[1]hwy_speed!$B$2:$G$1648,4,FALSE),0)</f>
        <v>60</v>
      </c>
      <c r="J1412">
        <f>IFERROR(VLOOKUP(Table_socioeca8.sandag.org_abm2_spd[[#This Row],[hwycov_id]],[1]hwy_speed!$B$2:$G$1648,5,FALSE),0)</f>
        <v>60</v>
      </c>
      <c r="K1412">
        <f>IFERROR(VLOOKUP(Table_socioeca8.sandag.org_abm2_spd[[#This Row],[hwycov_id]],[1]hwy_speed!$B$2:$G$1648,6,FALSE),0)</f>
        <v>61</v>
      </c>
    </row>
    <row r="1413" spans="5:11" x14ac:dyDescent="0.25">
      <c r="E1413">
        <f t="shared" si="22"/>
        <v>376</v>
      </c>
      <c r="F1413">
        <v>28466</v>
      </c>
      <c r="G1413">
        <f>IFERROR(VLOOKUP(Table_socioeca8.sandag.org_abm2_spd[[#This Row],[hwycov_id]],[1]hwy_speed!$B$2:$G$1648,2,FALSE),0)</f>
        <v>39</v>
      </c>
      <c r="H1413">
        <f>IFERROR(VLOOKUP(Table_socioeca8.sandag.org_abm2_spd[[#This Row],[hwycov_id]],[1]hwy_speed!$B$2:$G$1648,3,FALSE),0)</f>
        <v>37</v>
      </c>
      <c r="I1413">
        <f>IFERROR(VLOOKUP(Table_socioeca8.sandag.org_abm2_spd[[#This Row],[hwycov_id]],[1]hwy_speed!$B$2:$G$1648,4,FALSE),0)</f>
        <v>39</v>
      </c>
      <c r="J1413">
        <f>IFERROR(VLOOKUP(Table_socioeca8.sandag.org_abm2_spd[[#This Row],[hwycov_id]],[1]hwy_speed!$B$2:$G$1648,5,FALSE),0)</f>
        <v>36</v>
      </c>
      <c r="K1413">
        <f>IFERROR(VLOOKUP(Table_socioeca8.sandag.org_abm2_spd[[#This Row],[hwycov_id]],[1]hwy_speed!$B$2:$G$1648,6,FALSE),0)</f>
        <v>39</v>
      </c>
    </row>
    <row r="1414" spans="5:11" x14ac:dyDescent="0.25">
      <c r="E1414">
        <f t="shared" si="22"/>
        <v>376</v>
      </c>
      <c r="F1414">
        <v>28472</v>
      </c>
      <c r="G1414">
        <f>IFERROR(VLOOKUP(Table_socioeca8.sandag.org_abm2_spd[[#This Row],[hwycov_id]],[1]hwy_speed!$B$2:$G$1648,2,FALSE),0)</f>
        <v>49</v>
      </c>
      <c r="H1414">
        <f>IFERROR(VLOOKUP(Table_socioeca8.sandag.org_abm2_spd[[#This Row],[hwycov_id]],[1]hwy_speed!$B$2:$G$1648,3,FALSE),0)</f>
        <v>49</v>
      </c>
      <c r="I1414">
        <f>IFERROR(VLOOKUP(Table_socioeca8.sandag.org_abm2_spd[[#This Row],[hwycov_id]],[1]hwy_speed!$B$2:$G$1648,4,FALSE),0)</f>
        <v>49</v>
      </c>
      <c r="J1414">
        <f>IFERROR(VLOOKUP(Table_socioeca8.sandag.org_abm2_spd[[#This Row],[hwycov_id]],[1]hwy_speed!$B$2:$G$1648,5,FALSE),0)</f>
        <v>49</v>
      </c>
      <c r="K1414">
        <f>IFERROR(VLOOKUP(Table_socioeca8.sandag.org_abm2_spd[[#This Row],[hwycov_id]],[1]hwy_speed!$B$2:$G$1648,6,FALSE),0)</f>
        <v>49</v>
      </c>
    </row>
    <row r="1415" spans="5:11" x14ac:dyDescent="0.25">
      <c r="E1415">
        <f t="shared" si="22"/>
        <v>376</v>
      </c>
      <c r="F1415">
        <v>28473</v>
      </c>
      <c r="G1415">
        <f>IFERROR(VLOOKUP(Table_socioeca8.sandag.org_abm2_spd[[#This Row],[hwycov_id]],[1]hwy_speed!$B$2:$G$1648,2,FALSE),0)</f>
        <v>62</v>
      </c>
      <c r="H1415">
        <f>IFERROR(VLOOKUP(Table_socioeca8.sandag.org_abm2_spd[[#This Row],[hwycov_id]],[1]hwy_speed!$B$2:$G$1648,3,FALSE),0)</f>
        <v>53</v>
      </c>
      <c r="I1415">
        <f>IFERROR(VLOOKUP(Table_socioeca8.sandag.org_abm2_spd[[#This Row],[hwycov_id]],[1]hwy_speed!$B$2:$G$1648,4,FALSE),0)</f>
        <v>60</v>
      </c>
      <c r="J1415">
        <f>IFERROR(VLOOKUP(Table_socioeca8.sandag.org_abm2_spd[[#This Row],[hwycov_id]],[1]hwy_speed!$B$2:$G$1648,5,FALSE),0)</f>
        <v>61</v>
      </c>
      <c r="K1415">
        <f>IFERROR(VLOOKUP(Table_socioeca8.sandag.org_abm2_spd[[#This Row],[hwycov_id]],[1]hwy_speed!$B$2:$G$1648,6,FALSE),0)</f>
        <v>62</v>
      </c>
    </row>
    <row r="1416" spans="5:11" x14ac:dyDescent="0.25">
      <c r="E1416">
        <f t="shared" si="22"/>
        <v>376</v>
      </c>
      <c r="F1416">
        <v>28477</v>
      </c>
      <c r="G1416">
        <f>IFERROR(VLOOKUP(Table_socioeca8.sandag.org_abm2_spd[[#This Row],[hwycov_id]],[1]hwy_speed!$B$2:$G$1648,2,FALSE),0)</f>
        <v>58</v>
      </c>
      <c r="H1416">
        <f>IFERROR(VLOOKUP(Table_socioeca8.sandag.org_abm2_spd[[#This Row],[hwycov_id]],[1]hwy_speed!$B$2:$G$1648,3,FALSE),0)</f>
        <v>54</v>
      </c>
      <c r="I1416">
        <f>IFERROR(VLOOKUP(Table_socioeca8.sandag.org_abm2_spd[[#This Row],[hwycov_id]],[1]hwy_speed!$B$2:$G$1648,4,FALSE),0)</f>
        <v>57</v>
      </c>
      <c r="J1416">
        <f>IFERROR(VLOOKUP(Table_socioeca8.sandag.org_abm2_spd[[#This Row],[hwycov_id]],[1]hwy_speed!$B$2:$G$1648,5,FALSE),0)</f>
        <v>54</v>
      </c>
      <c r="K1416">
        <f>IFERROR(VLOOKUP(Table_socioeca8.sandag.org_abm2_spd[[#This Row],[hwycov_id]],[1]hwy_speed!$B$2:$G$1648,6,FALSE),0)</f>
        <v>58</v>
      </c>
    </row>
    <row r="1417" spans="5:11" x14ac:dyDescent="0.25">
      <c r="E1417">
        <f t="shared" si="22"/>
        <v>376</v>
      </c>
      <c r="F1417">
        <v>28479</v>
      </c>
      <c r="G1417">
        <f>IFERROR(VLOOKUP(Table_socioeca8.sandag.org_abm2_spd[[#This Row],[hwycov_id]],[1]hwy_speed!$B$2:$G$1648,2,FALSE),0)</f>
        <v>53</v>
      </c>
      <c r="H1417">
        <f>IFERROR(VLOOKUP(Table_socioeca8.sandag.org_abm2_spd[[#This Row],[hwycov_id]],[1]hwy_speed!$B$2:$G$1648,3,FALSE),0)</f>
        <v>44</v>
      </c>
      <c r="I1417">
        <f>IFERROR(VLOOKUP(Table_socioeca8.sandag.org_abm2_spd[[#This Row],[hwycov_id]],[1]hwy_speed!$B$2:$G$1648,4,FALSE),0)</f>
        <v>52</v>
      </c>
      <c r="J1417">
        <f>IFERROR(VLOOKUP(Table_socioeca8.sandag.org_abm2_spd[[#This Row],[hwycov_id]],[1]hwy_speed!$B$2:$G$1648,5,FALSE),0)</f>
        <v>49</v>
      </c>
      <c r="K1417">
        <f>IFERROR(VLOOKUP(Table_socioeca8.sandag.org_abm2_spd[[#This Row],[hwycov_id]],[1]hwy_speed!$B$2:$G$1648,6,FALSE),0)</f>
        <v>53</v>
      </c>
    </row>
    <row r="1418" spans="5:11" x14ac:dyDescent="0.25">
      <c r="E1418">
        <f t="shared" si="22"/>
        <v>376</v>
      </c>
      <c r="F1418">
        <v>28486</v>
      </c>
      <c r="G1418">
        <f>IFERROR(VLOOKUP(Table_socioeca8.sandag.org_abm2_spd[[#This Row],[hwycov_id]],[1]hwy_speed!$B$2:$G$1648,2,FALSE),0)</f>
        <v>58</v>
      </c>
      <c r="H1418">
        <f>IFERROR(VLOOKUP(Table_socioeca8.sandag.org_abm2_spd[[#This Row],[hwycov_id]],[1]hwy_speed!$B$2:$G$1648,3,FALSE),0)</f>
        <v>57</v>
      </c>
      <c r="I1418">
        <f>IFERROR(VLOOKUP(Table_socioeca8.sandag.org_abm2_spd[[#This Row],[hwycov_id]],[1]hwy_speed!$B$2:$G$1648,4,FALSE),0)</f>
        <v>57</v>
      </c>
      <c r="J1418">
        <f>IFERROR(VLOOKUP(Table_socioeca8.sandag.org_abm2_spd[[#This Row],[hwycov_id]],[1]hwy_speed!$B$2:$G$1648,5,FALSE),0)</f>
        <v>57</v>
      </c>
      <c r="K1418">
        <f>IFERROR(VLOOKUP(Table_socioeca8.sandag.org_abm2_spd[[#This Row],[hwycov_id]],[1]hwy_speed!$B$2:$G$1648,6,FALSE),0)</f>
        <v>58</v>
      </c>
    </row>
    <row r="1419" spans="5:11" x14ac:dyDescent="0.25">
      <c r="E1419">
        <f t="shared" si="22"/>
        <v>376</v>
      </c>
      <c r="F1419">
        <v>28490</v>
      </c>
      <c r="G1419">
        <f>IFERROR(VLOOKUP(Table_socioeca8.sandag.org_abm2_spd[[#This Row],[hwycov_id]],[1]hwy_speed!$B$2:$G$1648,2,FALSE),0)</f>
        <v>58</v>
      </c>
      <c r="H1419">
        <f>IFERROR(VLOOKUP(Table_socioeca8.sandag.org_abm2_spd[[#This Row],[hwycov_id]],[1]hwy_speed!$B$2:$G$1648,3,FALSE),0)</f>
        <v>53</v>
      </c>
      <c r="I1419">
        <f>IFERROR(VLOOKUP(Table_socioeca8.sandag.org_abm2_spd[[#This Row],[hwycov_id]],[1]hwy_speed!$B$2:$G$1648,4,FALSE),0)</f>
        <v>57</v>
      </c>
      <c r="J1419">
        <f>IFERROR(VLOOKUP(Table_socioeca8.sandag.org_abm2_spd[[#This Row],[hwycov_id]],[1]hwy_speed!$B$2:$G$1648,5,FALSE),0)</f>
        <v>57</v>
      </c>
      <c r="K1419">
        <f>IFERROR(VLOOKUP(Table_socioeca8.sandag.org_abm2_spd[[#This Row],[hwycov_id]],[1]hwy_speed!$B$2:$G$1648,6,FALSE),0)</f>
        <v>58</v>
      </c>
    </row>
    <row r="1420" spans="5:11" x14ac:dyDescent="0.25">
      <c r="E1420">
        <f t="shared" si="22"/>
        <v>376</v>
      </c>
      <c r="F1420">
        <v>28492</v>
      </c>
      <c r="G1420">
        <f>IFERROR(VLOOKUP(Table_socioeca8.sandag.org_abm2_spd[[#This Row],[hwycov_id]],[1]hwy_speed!$B$2:$G$1648,2,FALSE),0)</f>
        <v>58</v>
      </c>
      <c r="H1420">
        <f>IFERROR(VLOOKUP(Table_socioeca8.sandag.org_abm2_spd[[#This Row],[hwycov_id]],[1]hwy_speed!$B$2:$G$1648,3,FALSE),0)</f>
        <v>45</v>
      </c>
      <c r="I1420">
        <f>IFERROR(VLOOKUP(Table_socioeca8.sandag.org_abm2_spd[[#This Row],[hwycov_id]],[1]hwy_speed!$B$2:$G$1648,4,FALSE),0)</f>
        <v>53</v>
      </c>
      <c r="J1420">
        <f>IFERROR(VLOOKUP(Table_socioeca8.sandag.org_abm2_spd[[#This Row],[hwycov_id]],[1]hwy_speed!$B$2:$G$1648,5,FALSE),0)</f>
        <v>55</v>
      </c>
      <c r="K1420">
        <f>IFERROR(VLOOKUP(Table_socioeca8.sandag.org_abm2_spd[[#This Row],[hwycov_id]],[1]hwy_speed!$B$2:$G$1648,6,FALSE),0)</f>
        <v>58</v>
      </c>
    </row>
    <row r="1421" spans="5:11" x14ac:dyDescent="0.25">
      <c r="E1421">
        <f t="shared" si="22"/>
        <v>376</v>
      </c>
      <c r="F1421">
        <v>28493</v>
      </c>
      <c r="G1421">
        <f>IFERROR(VLOOKUP(Table_socioeca8.sandag.org_abm2_spd[[#This Row],[hwycov_id]],[1]hwy_speed!$B$2:$G$1648,2,FALSE),0)</f>
        <v>58</v>
      </c>
      <c r="H1421">
        <f>IFERROR(VLOOKUP(Table_socioeca8.sandag.org_abm2_spd[[#This Row],[hwycov_id]],[1]hwy_speed!$B$2:$G$1648,3,FALSE),0)</f>
        <v>49</v>
      </c>
      <c r="I1421">
        <f>IFERROR(VLOOKUP(Table_socioeca8.sandag.org_abm2_spd[[#This Row],[hwycov_id]],[1]hwy_speed!$B$2:$G$1648,4,FALSE),0)</f>
        <v>56</v>
      </c>
      <c r="J1421">
        <f>IFERROR(VLOOKUP(Table_socioeca8.sandag.org_abm2_spd[[#This Row],[hwycov_id]],[1]hwy_speed!$B$2:$G$1648,5,FALSE),0)</f>
        <v>56</v>
      </c>
      <c r="K1421">
        <f>IFERROR(VLOOKUP(Table_socioeca8.sandag.org_abm2_spd[[#This Row],[hwycov_id]],[1]hwy_speed!$B$2:$G$1648,6,FALSE),0)</f>
        <v>58</v>
      </c>
    </row>
    <row r="1422" spans="5:11" x14ac:dyDescent="0.25">
      <c r="E1422">
        <f t="shared" si="22"/>
        <v>376</v>
      </c>
      <c r="F1422">
        <v>28495</v>
      </c>
      <c r="G1422">
        <f>IFERROR(VLOOKUP(Table_socioeca8.sandag.org_abm2_spd[[#This Row],[hwycov_id]],[1]hwy_speed!$B$2:$G$1648,2,FALSE),0)</f>
        <v>58</v>
      </c>
      <c r="H1422">
        <f>IFERROR(VLOOKUP(Table_socioeca8.sandag.org_abm2_spd[[#This Row],[hwycov_id]],[1]hwy_speed!$B$2:$G$1648,3,FALSE),0)</f>
        <v>56</v>
      </c>
      <c r="I1422">
        <f>IFERROR(VLOOKUP(Table_socioeca8.sandag.org_abm2_spd[[#This Row],[hwycov_id]],[1]hwy_speed!$B$2:$G$1648,4,FALSE),0)</f>
        <v>56</v>
      </c>
      <c r="J1422">
        <f>IFERROR(VLOOKUP(Table_socioeca8.sandag.org_abm2_spd[[#This Row],[hwycov_id]],[1]hwy_speed!$B$2:$G$1648,5,FALSE),0)</f>
        <v>53</v>
      </c>
      <c r="K1422">
        <f>IFERROR(VLOOKUP(Table_socioeca8.sandag.org_abm2_spd[[#This Row],[hwycov_id]],[1]hwy_speed!$B$2:$G$1648,6,FALSE),0)</f>
        <v>58</v>
      </c>
    </row>
    <row r="1423" spans="5:11" x14ac:dyDescent="0.25">
      <c r="E1423">
        <f t="shared" si="22"/>
        <v>376</v>
      </c>
      <c r="F1423">
        <v>28511</v>
      </c>
      <c r="G1423">
        <f>IFERROR(VLOOKUP(Table_socioeca8.sandag.org_abm2_spd[[#This Row],[hwycov_id]],[1]hwy_speed!$B$2:$G$1648,2,FALSE),0)</f>
        <v>58</v>
      </c>
      <c r="H1423">
        <f>IFERROR(VLOOKUP(Table_socioeca8.sandag.org_abm2_spd[[#This Row],[hwycov_id]],[1]hwy_speed!$B$2:$G$1648,3,FALSE),0)</f>
        <v>56</v>
      </c>
      <c r="I1423">
        <f>IFERROR(VLOOKUP(Table_socioeca8.sandag.org_abm2_spd[[#This Row],[hwycov_id]],[1]hwy_speed!$B$2:$G$1648,4,FALSE),0)</f>
        <v>56</v>
      </c>
      <c r="J1423">
        <f>IFERROR(VLOOKUP(Table_socioeca8.sandag.org_abm2_spd[[#This Row],[hwycov_id]],[1]hwy_speed!$B$2:$G$1648,5,FALSE),0)</f>
        <v>52</v>
      </c>
      <c r="K1423">
        <f>IFERROR(VLOOKUP(Table_socioeca8.sandag.org_abm2_spd[[#This Row],[hwycov_id]],[1]hwy_speed!$B$2:$G$1648,6,FALSE),0)</f>
        <v>58</v>
      </c>
    </row>
    <row r="1424" spans="5:11" x14ac:dyDescent="0.25">
      <c r="E1424">
        <f t="shared" si="22"/>
        <v>376</v>
      </c>
      <c r="F1424">
        <v>28512</v>
      </c>
      <c r="G1424">
        <f>IFERROR(VLOOKUP(Table_socioeca8.sandag.org_abm2_spd[[#This Row],[hwycov_id]],[1]hwy_speed!$B$2:$G$1648,2,FALSE),0)</f>
        <v>58</v>
      </c>
      <c r="H1424">
        <f>IFERROR(VLOOKUP(Table_socioeca8.sandag.org_abm2_spd[[#This Row],[hwycov_id]],[1]hwy_speed!$B$2:$G$1648,3,FALSE),0)</f>
        <v>57</v>
      </c>
      <c r="I1424">
        <f>IFERROR(VLOOKUP(Table_socioeca8.sandag.org_abm2_spd[[#This Row],[hwycov_id]],[1]hwy_speed!$B$2:$G$1648,4,FALSE),0)</f>
        <v>57</v>
      </c>
      <c r="J1424">
        <f>IFERROR(VLOOKUP(Table_socioeca8.sandag.org_abm2_spd[[#This Row],[hwycov_id]],[1]hwy_speed!$B$2:$G$1648,5,FALSE),0)</f>
        <v>56</v>
      </c>
      <c r="K1424">
        <f>IFERROR(VLOOKUP(Table_socioeca8.sandag.org_abm2_spd[[#This Row],[hwycov_id]],[1]hwy_speed!$B$2:$G$1648,6,FALSE),0)</f>
        <v>58</v>
      </c>
    </row>
    <row r="1425" spans="5:11" x14ac:dyDescent="0.25">
      <c r="E1425">
        <f t="shared" si="22"/>
        <v>376</v>
      </c>
      <c r="F1425">
        <v>28515</v>
      </c>
      <c r="G1425">
        <f>IFERROR(VLOOKUP(Table_socioeca8.sandag.org_abm2_spd[[#This Row],[hwycov_id]],[1]hwy_speed!$B$2:$G$1648,2,FALSE),0)</f>
        <v>58</v>
      </c>
      <c r="H1425">
        <f>IFERROR(VLOOKUP(Table_socioeca8.sandag.org_abm2_spd[[#This Row],[hwycov_id]],[1]hwy_speed!$B$2:$G$1648,3,FALSE),0)</f>
        <v>55</v>
      </c>
      <c r="I1425">
        <f>IFERROR(VLOOKUP(Table_socioeca8.sandag.org_abm2_spd[[#This Row],[hwycov_id]],[1]hwy_speed!$B$2:$G$1648,4,FALSE),0)</f>
        <v>57</v>
      </c>
      <c r="J1425">
        <f>IFERROR(VLOOKUP(Table_socioeca8.sandag.org_abm2_spd[[#This Row],[hwycov_id]],[1]hwy_speed!$B$2:$G$1648,5,FALSE),0)</f>
        <v>57</v>
      </c>
      <c r="K1425">
        <f>IFERROR(VLOOKUP(Table_socioeca8.sandag.org_abm2_spd[[#This Row],[hwycov_id]],[1]hwy_speed!$B$2:$G$1648,6,FALSE),0)</f>
        <v>58</v>
      </c>
    </row>
    <row r="1426" spans="5:11" x14ac:dyDescent="0.25">
      <c r="E1426">
        <f t="shared" si="22"/>
        <v>376</v>
      </c>
      <c r="F1426">
        <v>28534</v>
      </c>
      <c r="G1426">
        <f>IFERROR(VLOOKUP(Table_socioeca8.sandag.org_abm2_spd[[#This Row],[hwycov_id]],[1]hwy_speed!$B$2:$G$1648,2,FALSE),0)</f>
        <v>58</v>
      </c>
      <c r="H1426">
        <f>IFERROR(VLOOKUP(Table_socioeca8.sandag.org_abm2_spd[[#This Row],[hwycov_id]],[1]hwy_speed!$B$2:$G$1648,3,FALSE),0)</f>
        <v>53</v>
      </c>
      <c r="I1426">
        <f>IFERROR(VLOOKUP(Table_socioeca8.sandag.org_abm2_spd[[#This Row],[hwycov_id]],[1]hwy_speed!$B$2:$G$1648,4,FALSE),0)</f>
        <v>55</v>
      </c>
      <c r="J1426">
        <f>IFERROR(VLOOKUP(Table_socioeca8.sandag.org_abm2_spd[[#This Row],[hwycov_id]],[1]hwy_speed!$B$2:$G$1648,5,FALSE),0)</f>
        <v>57</v>
      </c>
      <c r="K1426">
        <f>IFERROR(VLOOKUP(Table_socioeca8.sandag.org_abm2_spd[[#This Row],[hwycov_id]],[1]hwy_speed!$B$2:$G$1648,6,FALSE),0)</f>
        <v>58</v>
      </c>
    </row>
    <row r="1427" spans="5:11" x14ac:dyDescent="0.25">
      <c r="E1427">
        <f t="shared" si="22"/>
        <v>376</v>
      </c>
      <c r="F1427">
        <v>28535</v>
      </c>
      <c r="G1427">
        <f>IFERROR(VLOOKUP(Table_socioeca8.sandag.org_abm2_spd[[#This Row],[hwycov_id]],[1]hwy_speed!$B$2:$G$1648,2,FALSE),0)</f>
        <v>57</v>
      </c>
      <c r="H1427">
        <f>IFERROR(VLOOKUP(Table_socioeca8.sandag.org_abm2_spd[[#This Row],[hwycov_id]],[1]hwy_speed!$B$2:$G$1648,3,FALSE),0)</f>
        <v>55</v>
      </c>
      <c r="I1427">
        <f>IFERROR(VLOOKUP(Table_socioeca8.sandag.org_abm2_spd[[#This Row],[hwycov_id]],[1]hwy_speed!$B$2:$G$1648,4,FALSE),0)</f>
        <v>56</v>
      </c>
      <c r="J1427">
        <f>IFERROR(VLOOKUP(Table_socioeca8.sandag.org_abm2_spd[[#This Row],[hwycov_id]],[1]hwy_speed!$B$2:$G$1648,5,FALSE),0)</f>
        <v>53</v>
      </c>
      <c r="K1427">
        <f>IFERROR(VLOOKUP(Table_socioeca8.sandag.org_abm2_spd[[#This Row],[hwycov_id]],[1]hwy_speed!$B$2:$G$1648,6,FALSE),0)</f>
        <v>57</v>
      </c>
    </row>
    <row r="1428" spans="5:11" x14ac:dyDescent="0.25">
      <c r="E1428">
        <f t="shared" si="22"/>
        <v>376</v>
      </c>
      <c r="F1428">
        <v>28540</v>
      </c>
      <c r="G1428">
        <f>IFERROR(VLOOKUP(Table_socioeca8.sandag.org_abm2_spd[[#This Row],[hwycov_id]],[1]hwy_speed!$B$2:$G$1648,2,FALSE),0)</f>
        <v>58</v>
      </c>
      <c r="H1428">
        <f>IFERROR(VLOOKUP(Table_socioeca8.sandag.org_abm2_spd[[#This Row],[hwycov_id]],[1]hwy_speed!$B$2:$G$1648,3,FALSE),0)</f>
        <v>52</v>
      </c>
      <c r="I1428">
        <f>IFERROR(VLOOKUP(Table_socioeca8.sandag.org_abm2_spd[[#This Row],[hwycov_id]],[1]hwy_speed!$B$2:$G$1648,4,FALSE),0)</f>
        <v>55</v>
      </c>
      <c r="J1428">
        <f>IFERROR(VLOOKUP(Table_socioeca8.sandag.org_abm2_spd[[#This Row],[hwycov_id]],[1]hwy_speed!$B$2:$G$1648,5,FALSE),0)</f>
        <v>57</v>
      </c>
      <c r="K1428">
        <f>IFERROR(VLOOKUP(Table_socioeca8.sandag.org_abm2_spd[[#This Row],[hwycov_id]],[1]hwy_speed!$B$2:$G$1648,6,FALSE),0)</f>
        <v>58</v>
      </c>
    </row>
    <row r="1429" spans="5:11" x14ac:dyDescent="0.25">
      <c r="E1429">
        <f t="shared" si="22"/>
        <v>376</v>
      </c>
      <c r="F1429">
        <v>28564</v>
      </c>
      <c r="G1429">
        <f>IFERROR(VLOOKUP(Table_socioeca8.sandag.org_abm2_spd[[#This Row],[hwycov_id]],[1]hwy_speed!$B$2:$G$1648,2,FALSE),0)</f>
        <v>62</v>
      </c>
      <c r="H1429">
        <f>IFERROR(VLOOKUP(Table_socioeca8.sandag.org_abm2_spd[[#This Row],[hwycov_id]],[1]hwy_speed!$B$2:$G$1648,3,FALSE),0)</f>
        <v>61</v>
      </c>
      <c r="I1429">
        <f>IFERROR(VLOOKUP(Table_socioeca8.sandag.org_abm2_spd[[#This Row],[hwycov_id]],[1]hwy_speed!$B$2:$G$1648,4,FALSE),0)</f>
        <v>62</v>
      </c>
      <c r="J1429">
        <f>IFERROR(VLOOKUP(Table_socioeca8.sandag.org_abm2_spd[[#This Row],[hwycov_id]],[1]hwy_speed!$B$2:$G$1648,5,FALSE),0)</f>
        <v>62</v>
      </c>
      <c r="K1429">
        <f>IFERROR(VLOOKUP(Table_socioeca8.sandag.org_abm2_spd[[#This Row],[hwycov_id]],[1]hwy_speed!$B$2:$G$1648,6,FALSE),0)</f>
        <v>62</v>
      </c>
    </row>
    <row r="1430" spans="5:11" x14ac:dyDescent="0.25">
      <c r="E1430">
        <f t="shared" si="22"/>
        <v>376</v>
      </c>
      <c r="F1430">
        <v>28565</v>
      </c>
      <c r="G1430">
        <f>IFERROR(VLOOKUP(Table_socioeca8.sandag.org_abm2_spd[[#This Row],[hwycov_id]],[1]hwy_speed!$B$2:$G$1648,2,FALSE),0)</f>
        <v>62</v>
      </c>
      <c r="H1430">
        <f>IFERROR(VLOOKUP(Table_socioeca8.sandag.org_abm2_spd[[#This Row],[hwycov_id]],[1]hwy_speed!$B$2:$G$1648,3,FALSE),0)</f>
        <v>61</v>
      </c>
      <c r="I1430">
        <f>IFERROR(VLOOKUP(Table_socioeca8.sandag.org_abm2_spd[[#This Row],[hwycov_id]],[1]hwy_speed!$B$2:$G$1648,4,FALSE),0)</f>
        <v>61</v>
      </c>
      <c r="J1430">
        <f>IFERROR(VLOOKUP(Table_socioeca8.sandag.org_abm2_spd[[#This Row],[hwycov_id]],[1]hwy_speed!$B$2:$G$1648,5,FALSE),0)</f>
        <v>61</v>
      </c>
      <c r="K1430">
        <f>IFERROR(VLOOKUP(Table_socioeca8.sandag.org_abm2_spd[[#This Row],[hwycov_id]],[1]hwy_speed!$B$2:$G$1648,6,FALSE),0)</f>
        <v>62</v>
      </c>
    </row>
    <row r="1431" spans="5:11" x14ac:dyDescent="0.25">
      <c r="E1431">
        <f t="shared" si="22"/>
        <v>376</v>
      </c>
      <c r="F1431">
        <v>28568</v>
      </c>
      <c r="G1431">
        <f>IFERROR(VLOOKUP(Table_socioeca8.sandag.org_abm2_spd[[#This Row],[hwycov_id]],[1]hwy_speed!$B$2:$G$1648,2,FALSE),0)</f>
        <v>57</v>
      </c>
      <c r="H1431">
        <f>IFERROR(VLOOKUP(Table_socioeca8.sandag.org_abm2_spd[[#This Row],[hwycov_id]],[1]hwy_speed!$B$2:$G$1648,3,FALSE),0)</f>
        <v>57</v>
      </c>
      <c r="I1431">
        <f>IFERROR(VLOOKUP(Table_socioeca8.sandag.org_abm2_spd[[#This Row],[hwycov_id]],[1]hwy_speed!$B$2:$G$1648,4,FALSE),0)</f>
        <v>57</v>
      </c>
      <c r="J1431">
        <f>IFERROR(VLOOKUP(Table_socioeca8.sandag.org_abm2_spd[[#This Row],[hwycov_id]],[1]hwy_speed!$B$2:$G$1648,5,FALSE),0)</f>
        <v>55</v>
      </c>
      <c r="K1431">
        <f>IFERROR(VLOOKUP(Table_socioeca8.sandag.org_abm2_spd[[#This Row],[hwycov_id]],[1]hwy_speed!$B$2:$G$1648,6,FALSE),0)</f>
        <v>57</v>
      </c>
    </row>
    <row r="1432" spans="5:11" x14ac:dyDescent="0.25">
      <c r="E1432">
        <f t="shared" si="22"/>
        <v>376</v>
      </c>
      <c r="F1432">
        <v>28569</v>
      </c>
      <c r="G1432">
        <f>IFERROR(VLOOKUP(Table_socioeca8.sandag.org_abm2_spd[[#This Row],[hwycov_id]],[1]hwy_speed!$B$2:$G$1648,2,FALSE),0)</f>
        <v>58</v>
      </c>
      <c r="H1432">
        <f>IFERROR(VLOOKUP(Table_socioeca8.sandag.org_abm2_spd[[#This Row],[hwycov_id]],[1]hwy_speed!$B$2:$G$1648,3,FALSE),0)</f>
        <v>56</v>
      </c>
      <c r="I1432">
        <f>IFERROR(VLOOKUP(Table_socioeca8.sandag.org_abm2_spd[[#This Row],[hwycov_id]],[1]hwy_speed!$B$2:$G$1648,4,FALSE),0)</f>
        <v>57</v>
      </c>
      <c r="J1432">
        <f>IFERROR(VLOOKUP(Table_socioeca8.sandag.org_abm2_spd[[#This Row],[hwycov_id]],[1]hwy_speed!$B$2:$G$1648,5,FALSE),0)</f>
        <v>58</v>
      </c>
      <c r="K1432">
        <f>IFERROR(VLOOKUP(Table_socioeca8.sandag.org_abm2_spd[[#This Row],[hwycov_id]],[1]hwy_speed!$B$2:$G$1648,6,FALSE),0)</f>
        <v>58</v>
      </c>
    </row>
    <row r="1433" spans="5:11" x14ac:dyDescent="0.25">
      <c r="E1433">
        <f t="shared" si="22"/>
        <v>376</v>
      </c>
      <c r="F1433">
        <v>28587</v>
      </c>
      <c r="G1433">
        <f>IFERROR(VLOOKUP(Table_socioeca8.sandag.org_abm2_spd[[#This Row],[hwycov_id]],[1]hwy_speed!$B$2:$G$1648,2,FALSE),0)</f>
        <v>56</v>
      </c>
      <c r="H1433">
        <f>IFERROR(VLOOKUP(Table_socioeca8.sandag.org_abm2_spd[[#This Row],[hwycov_id]],[1]hwy_speed!$B$2:$G$1648,3,FALSE),0)</f>
        <v>45</v>
      </c>
      <c r="I1433">
        <f>IFERROR(VLOOKUP(Table_socioeca8.sandag.org_abm2_spd[[#This Row],[hwycov_id]],[1]hwy_speed!$B$2:$G$1648,4,FALSE),0)</f>
        <v>55</v>
      </c>
      <c r="J1433">
        <f>IFERROR(VLOOKUP(Table_socioeca8.sandag.org_abm2_spd[[#This Row],[hwycov_id]],[1]hwy_speed!$B$2:$G$1648,5,FALSE),0)</f>
        <v>55</v>
      </c>
      <c r="K1433">
        <f>IFERROR(VLOOKUP(Table_socioeca8.sandag.org_abm2_spd[[#This Row],[hwycov_id]],[1]hwy_speed!$B$2:$G$1648,6,FALSE),0)</f>
        <v>56</v>
      </c>
    </row>
    <row r="1434" spans="5:11" x14ac:dyDescent="0.25">
      <c r="E1434">
        <f t="shared" si="22"/>
        <v>376</v>
      </c>
      <c r="F1434">
        <v>28588</v>
      </c>
      <c r="G1434">
        <f>IFERROR(VLOOKUP(Table_socioeca8.sandag.org_abm2_spd[[#This Row],[hwycov_id]],[1]hwy_speed!$B$2:$G$1648,2,FALSE),0)</f>
        <v>58</v>
      </c>
      <c r="H1434">
        <f>IFERROR(VLOOKUP(Table_socioeca8.sandag.org_abm2_spd[[#This Row],[hwycov_id]],[1]hwy_speed!$B$2:$G$1648,3,FALSE),0)</f>
        <v>57</v>
      </c>
      <c r="I1434">
        <f>IFERROR(VLOOKUP(Table_socioeca8.sandag.org_abm2_spd[[#This Row],[hwycov_id]],[1]hwy_speed!$B$2:$G$1648,4,FALSE),0)</f>
        <v>57</v>
      </c>
      <c r="J1434">
        <f>IFERROR(VLOOKUP(Table_socioeca8.sandag.org_abm2_spd[[#This Row],[hwycov_id]],[1]hwy_speed!$B$2:$G$1648,5,FALSE),0)</f>
        <v>55</v>
      </c>
      <c r="K1434">
        <f>IFERROR(VLOOKUP(Table_socioeca8.sandag.org_abm2_spd[[#This Row],[hwycov_id]],[1]hwy_speed!$B$2:$G$1648,6,FALSE),0)</f>
        <v>58</v>
      </c>
    </row>
    <row r="1435" spans="5:11" x14ac:dyDescent="0.25">
      <c r="E1435">
        <f t="shared" si="22"/>
        <v>376</v>
      </c>
      <c r="F1435">
        <v>28601</v>
      </c>
      <c r="G1435">
        <f>IFERROR(VLOOKUP(Table_socioeca8.sandag.org_abm2_spd[[#This Row],[hwycov_id]],[1]hwy_speed!$B$2:$G$1648,2,FALSE),0)</f>
        <v>44</v>
      </c>
      <c r="H1435">
        <f>IFERROR(VLOOKUP(Table_socioeca8.sandag.org_abm2_spd[[#This Row],[hwycov_id]],[1]hwy_speed!$B$2:$G$1648,3,FALSE),0)</f>
        <v>39</v>
      </c>
      <c r="I1435">
        <f>IFERROR(VLOOKUP(Table_socioeca8.sandag.org_abm2_spd[[#This Row],[hwycov_id]],[1]hwy_speed!$B$2:$G$1648,4,FALSE),0)</f>
        <v>38</v>
      </c>
      <c r="J1435">
        <f>IFERROR(VLOOKUP(Table_socioeca8.sandag.org_abm2_spd[[#This Row],[hwycov_id]],[1]hwy_speed!$B$2:$G$1648,5,FALSE),0)</f>
        <v>31</v>
      </c>
      <c r="K1435">
        <f>IFERROR(VLOOKUP(Table_socioeca8.sandag.org_abm2_spd[[#This Row],[hwycov_id]],[1]hwy_speed!$B$2:$G$1648,6,FALSE),0)</f>
        <v>44</v>
      </c>
    </row>
    <row r="1436" spans="5:11" x14ac:dyDescent="0.25">
      <c r="E1436">
        <f t="shared" si="22"/>
        <v>376</v>
      </c>
      <c r="F1436">
        <v>28611</v>
      </c>
      <c r="G1436">
        <f>IFERROR(VLOOKUP(Table_socioeca8.sandag.org_abm2_spd[[#This Row],[hwycov_id]],[1]hwy_speed!$B$2:$G$1648,2,FALSE),0)</f>
        <v>58</v>
      </c>
      <c r="H1436">
        <f>IFERROR(VLOOKUP(Table_socioeca8.sandag.org_abm2_spd[[#This Row],[hwycov_id]],[1]hwy_speed!$B$2:$G$1648,3,FALSE),0)</f>
        <v>57</v>
      </c>
      <c r="I1436">
        <f>IFERROR(VLOOKUP(Table_socioeca8.sandag.org_abm2_spd[[#This Row],[hwycov_id]],[1]hwy_speed!$B$2:$G$1648,4,FALSE),0)</f>
        <v>57</v>
      </c>
      <c r="J1436">
        <f>IFERROR(VLOOKUP(Table_socioeca8.sandag.org_abm2_spd[[#This Row],[hwycov_id]],[1]hwy_speed!$B$2:$G$1648,5,FALSE),0)</f>
        <v>54</v>
      </c>
      <c r="K1436">
        <f>IFERROR(VLOOKUP(Table_socioeca8.sandag.org_abm2_spd[[#This Row],[hwycov_id]],[1]hwy_speed!$B$2:$G$1648,6,FALSE),0)</f>
        <v>58</v>
      </c>
    </row>
    <row r="1437" spans="5:11" x14ac:dyDescent="0.25">
      <c r="E1437">
        <f t="shared" si="22"/>
        <v>376</v>
      </c>
      <c r="F1437">
        <v>28613</v>
      </c>
      <c r="G1437">
        <f>IFERROR(VLOOKUP(Table_socioeca8.sandag.org_abm2_spd[[#This Row],[hwycov_id]],[1]hwy_speed!$B$2:$G$1648,2,FALSE),0)</f>
        <v>58</v>
      </c>
      <c r="H1437">
        <f>IFERROR(VLOOKUP(Table_socioeca8.sandag.org_abm2_spd[[#This Row],[hwycov_id]],[1]hwy_speed!$B$2:$G$1648,3,FALSE),0)</f>
        <v>57</v>
      </c>
      <c r="I1437">
        <f>IFERROR(VLOOKUP(Table_socioeca8.sandag.org_abm2_spd[[#This Row],[hwycov_id]],[1]hwy_speed!$B$2:$G$1648,4,FALSE),0)</f>
        <v>57</v>
      </c>
      <c r="J1437">
        <f>IFERROR(VLOOKUP(Table_socioeca8.sandag.org_abm2_spd[[#This Row],[hwycov_id]],[1]hwy_speed!$B$2:$G$1648,5,FALSE),0)</f>
        <v>52</v>
      </c>
      <c r="K1437">
        <f>IFERROR(VLOOKUP(Table_socioeca8.sandag.org_abm2_spd[[#This Row],[hwycov_id]],[1]hwy_speed!$B$2:$G$1648,6,FALSE),0)</f>
        <v>58</v>
      </c>
    </row>
    <row r="1438" spans="5:11" x14ac:dyDescent="0.25">
      <c r="E1438">
        <f t="shared" si="22"/>
        <v>376</v>
      </c>
      <c r="F1438">
        <v>28615</v>
      </c>
      <c r="G1438">
        <f>IFERROR(VLOOKUP(Table_socioeca8.sandag.org_abm2_spd[[#This Row],[hwycov_id]],[1]hwy_speed!$B$2:$G$1648,2,FALSE),0)</f>
        <v>58</v>
      </c>
      <c r="H1438">
        <f>IFERROR(VLOOKUP(Table_socioeca8.sandag.org_abm2_spd[[#This Row],[hwycov_id]],[1]hwy_speed!$B$2:$G$1648,3,FALSE),0)</f>
        <v>58</v>
      </c>
      <c r="I1438">
        <f>IFERROR(VLOOKUP(Table_socioeca8.sandag.org_abm2_spd[[#This Row],[hwycov_id]],[1]hwy_speed!$B$2:$G$1648,4,FALSE),0)</f>
        <v>58</v>
      </c>
      <c r="J1438">
        <f>IFERROR(VLOOKUP(Table_socioeca8.sandag.org_abm2_spd[[#This Row],[hwycov_id]],[1]hwy_speed!$B$2:$G$1648,5,FALSE),0)</f>
        <v>57</v>
      </c>
      <c r="K1438">
        <f>IFERROR(VLOOKUP(Table_socioeca8.sandag.org_abm2_spd[[#This Row],[hwycov_id]],[1]hwy_speed!$B$2:$G$1648,6,FALSE),0)</f>
        <v>58</v>
      </c>
    </row>
    <row r="1439" spans="5:11" x14ac:dyDescent="0.25">
      <c r="E1439">
        <f t="shared" si="22"/>
        <v>376</v>
      </c>
      <c r="F1439">
        <v>28619</v>
      </c>
      <c r="G1439">
        <f>IFERROR(VLOOKUP(Table_socioeca8.sandag.org_abm2_spd[[#This Row],[hwycov_id]],[1]hwy_speed!$B$2:$G$1648,2,FALSE),0)</f>
        <v>58</v>
      </c>
      <c r="H1439">
        <f>IFERROR(VLOOKUP(Table_socioeca8.sandag.org_abm2_spd[[#This Row],[hwycov_id]],[1]hwy_speed!$B$2:$G$1648,3,FALSE),0)</f>
        <v>58</v>
      </c>
      <c r="I1439">
        <f>IFERROR(VLOOKUP(Table_socioeca8.sandag.org_abm2_spd[[#This Row],[hwycov_id]],[1]hwy_speed!$B$2:$G$1648,4,FALSE),0)</f>
        <v>58</v>
      </c>
      <c r="J1439">
        <f>IFERROR(VLOOKUP(Table_socioeca8.sandag.org_abm2_spd[[#This Row],[hwycov_id]],[1]hwy_speed!$B$2:$G$1648,5,FALSE),0)</f>
        <v>58</v>
      </c>
      <c r="K1439">
        <f>IFERROR(VLOOKUP(Table_socioeca8.sandag.org_abm2_spd[[#This Row],[hwycov_id]],[1]hwy_speed!$B$2:$G$1648,6,FALSE),0)</f>
        <v>58</v>
      </c>
    </row>
    <row r="1440" spans="5:11" x14ac:dyDescent="0.25">
      <c r="E1440">
        <f t="shared" si="22"/>
        <v>376</v>
      </c>
      <c r="F1440">
        <v>28623</v>
      </c>
      <c r="G1440">
        <f>IFERROR(VLOOKUP(Table_socioeca8.sandag.org_abm2_spd[[#This Row],[hwycov_id]],[1]hwy_speed!$B$2:$G$1648,2,FALSE),0)</f>
        <v>58</v>
      </c>
      <c r="H1440">
        <f>IFERROR(VLOOKUP(Table_socioeca8.sandag.org_abm2_spd[[#This Row],[hwycov_id]],[1]hwy_speed!$B$2:$G$1648,3,FALSE),0)</f>
        <v>58</v>
      </c>
      <c r="I1440">
        <f>IFERROR(VLOOKUP(Table_socioeca8.sandag.org_abm2_spd[[#This Row],[hwycov_id]],[1]hwy_speed!$B$2:$G$1648,4,FALSE),0)</f>
        <v>58</v>
      </c>
      <c r="J1440">
        <f>IFERROR(VLOOKUP(Table_socioeca8.sandag.org_abm2_spd[[#This Row],[hwycov_id]],[1]hwy_speed!$B$2:$G$1648,5,FALSE),0)</f>
        <v>57</v>
      </c>
      <c r="K1440">
        <f>IFERROR(VLOOKUP(Table_socioeca8.sandag.org_abm2_spd[[#This Row],[hwycov_id]],[1]hwy_speed!$B$2:$G$1648,6,FALSE),0)</f>
        <v>58</v>
      </c>
    </row>
    <row r="1441" spans="5:11" x14ac:dyDescent="0.25">
      <c r="E1441">
        <f t="shared" si="22"/>
        <v>376</v>
      </c>
      <c r="F1441">
        <v>28634</v>
      </c>
      <c r="G1441">
        <f>IFERROR(VLOOKUP(Table_socioeca8.sandag.org_abm2_spd[[#This Row],[hwycov_id]],[1]hwy_speed!$B$2:$G$1648,2,FALSE),0)</f>
        <v>58</v>
      </c>
      <c r="H1441">
        <f>IFERROR(VLOOKUP(Table_socioeca8.sandag.org_abm2_spd[[#This Row],[hwycov_id]],[1]hwy_speed!$B$2:$G$1648,3,FALSE),0)</f>
        <v>41</v>
      </c>
      <c r="I1441">
        <f>IFERROR(VLOOKUP(Table_socioeca8.sandag.org_abm2_spd[[#This Row],[hwycov_id]],[1]hwy_speed!$B$2:$G$1648,4,FALSE),0)</f>
        <v>54</v>
      </c>
      <c r="J1441">
        <f>IFERROR(VLOOKUP(Table_socioeca8.sandag.org_abm2_spd[[#This Row],[hwycov_id]],[1]hwy_speed!$B$2:$G$1648,5,FALSE),0)</f>
        <v>57</v>
      </c>
      <c r="K1441">
        <f>IFERROR(VLOOKUP(Table_socioeca8.sandag.org_abm2_spd[[#This Row],[hwycov_id]],[1]hwy_speed!$B$2:$G$1648,6,FALSE),0)</f>
        <v>58</v>
      </c>
    </row>
    <row r="1442" spans="5:11" x14ac:dyDescent="0.25">
      <c r="E1442">
        <f t="shared" si="22"/>
        <v>376</v>
      </c>
      <c r="F1442">
        <v>28635</v>
      </c>
      <c r="G1442">
        <f>IFERROR(VLOOKUP(Table_socioeca8.sandag.org_abm2_spd[[#This Row],[hwycov_id]],[1]hwy_speed!$B$2:$G$1648,2,FALSE),0)</f>
        <v>58</v>
      </c>
      <c r="H1442">
        <f>IFERROR(VLOOKUP(Table_socioeca8.sandag.org_abm2_spd[[#This Row],[hwycov_id]],[1]hwy_speed!$B$2:$G$1648,3,FALSE),0)</f>
        <v>58</v>
      </c>
      <c r="I1442">
        <f>IFERROR(VLOOKUP(Table_socioeca8.sandag.org_abm2_spd[[#This Row],[hwycov_id]],[1]hwy_speed!$B$2:$G$1648,4,FALSE),0)</f>
        <v>57</v>
      </c>
      <c r="J1442">
        <f>IFERROR(VLOOKUP(Table_socioeca8.sandag.org_abm2_spd[[#This Row],[hwycov_id]],[1]hwy_speed!$B$2:$G$1648,5,FALSE),0)</f>
        <v>52</v>
      </c>
      <c r="K1442">
        <f>IFERROR(VLOOKUP(Table_socioeca8.sandag.org_abm2_spd[[#This Row],[hwycov_id]],[1]hwy_speed!$B$2:$G$1648,6,FALSE),0)</f>
        <v>58</v>
      </c>
    </row>
    <row r="1443" spans="5:11" x14ac:dyDescent="0.25">
      <c r="E1443">
        <f t="shared" si="22"/>
        <v>376</v>
      </c>
      <c r="F1443">
        <v>28636</v>
      </c>
      <c r="G1443">
        <f>IFERROR(VLOOKUP(Table_socioeca8.sandag.org_abm2_spd[[#This Row],[hwycov_id]],[1]hwy_speed!$B$2:$G$1648,2,FALSE),0)</f>
        <v>58</v>
      </c>
      <c r="H1443">
        <f>IFERROR(VLOOKUP(Table_socioeca8.sandag.org_abm2_spd[[#This Row],[hwycov_id]],[1]hwy_speed!$B$2:$G$1648,3,FALSE),0)</f>
        <v>58</v>
      </c>
      <c r="I1443">
        <f>IFERROR(VLOOKUP(Table_socioeca8.sandag.org_abm2_spd[[#This Row],[hwycov_id]],[1]hwy_speed!$B$2:$G$1648,4,FALSE),0)</f>
        <v>57</v>
      </c>
      <c r="J1443">
        <f>IFERROR(VLOOKUP(Table_socioeca8.sandag.org_abm2_spd[[#This Row],[hwycov_id]],[1]hwy_speed!$B$2:$G$1648,5,FALSE),0)</f>
        <v>50</v>
      </c>
      <c r="K1443">
        <f>IFERROR(VLOOKUP(Table_socioeca8.sandag.org_abm2_spd[[#This Row],[hwycov_id]],[1]hwy_speed!$B$2:$G$1648,6,FALSE),0)</f>
        <v>58</v>
      </c>
    </row>
    <row r="1444" spans="5:11" x14ac:dyDescent="0.25">
      <c r="E1444">
        <f t="shared" si="22"/>
        <v>376</v>
      </c>
      <c r="F1444">
        <v>28637</v>
      </c>
      <c r="G1444">
        <f>IFERROR(VLOOKUP(Table_socioeca8.sandag.org_abm2_spd[[#This Row],[hwycov_id]],[1]hwy_speed!$B$2:$G$1648,2,FALSE),0)</f>
        <v>58</v>
      </c>
      <c r="H1444">
        <f>IFERROR(VLOOKUP(Table_socioeca8.sandag.org_abm2_spd[[#This Row],[hwycov_id]],[1]hwy_speed!$B$2:$G$1648,3,FALSE),0)</f>
        <v>46</v>
      </c>
      <c r="I1444">
        <f>IFERROR(VLOOKUP(Table_socioeca8.sandag.org_abm2_spd[[#This Row],[hwycov_id]],[1]hwy_speed!$B$2:$G$1648,4,FALSE),0)</f>
        <v>57</v>
      </c>
      <c r="J1444">
        <f>IFERROR(VLOOKUP(Table_socioeca8.sandag.org_abm2_spd[[#This Row],[hwycov_id]],[1]hwy_speed!$B$2:$G$1648,5,FALSE),0)</f>
        <v>57</v>
      </c>
      <c r="K1444">
        <f>IFERROR(VLOOKUP(Table_socioeca8.sandag.org_abm2_spd[[#This Row],[hwycov_id]],[1]hwy_speed!$B$2:$G$1648,6,FALSE),0)</f>
        <v>58</v>
      </c>
    </row>
    <row r="1445" spans="5:11" x14ac:dyDescent="0.25">
      <c r="E1445">
        <f t="shared" si="22"/>
        <v>376</v>
      </c>
      <c r="F1445">
        <v>28638</v>
      </c>
      <c r="G1445">
        <f>IFERROR(VLOOKUP(Table_socioeca8.sandag.org_abm2_spd[[#This Row],[hwycov_id]],[1]hwy_speed!$B$2:$G$1648,2,FALSE),0)</f>
        <v>58</v>
      </c>
      <c r="H1445">
        <f>IFERROR(VLOOKUP(Table_socioeca8.sandag.org_abm2_spd[[#This Row],[hwycov_id]],[1]hwy_speed!$B$2:$G$1648,3,FALSE),0)</f>
        <v>53</v>
      </c>
      <c r="I1445">
        <f>IFERROR(VLOOKUP(Table_socioeca8.sandag.org_abm2_spd[[#This Row],[hwycov_id]],[1]hwy_speed!$B$2:$G$1648,4,FALSE),0)</f>
        <v>58</v>
      </c>
      <c r="J1445">
        <f>IFERROR(VLOOKUP(Table_socioeca8.sandag.org_abm2_spd[[#This Row],[hwycov_id]],[1]hwy_speed!$B$2:$G$1648,5,FALSE),0)</f>
        <v>58</v>
      </c>
      <c r="K1445">
        <f>IFERROR(VLOOKUP(Table_socioeca8.sandag.org_abm2_spd[[#This Row],[hwycov_id]],[1]hwy_speed!$B$2:$G$1648,6,FALSE),0)</f>
        <v>58</v>
      </c>
    </row>
    <row r="1446" spans="5:11" x14ac:dyDescent="0.25">
      <c r="E1446">
        <f t="shared" si="22"/>
        <v>376</v>
      </c>
      <c r="F1446">
        <v>28673</v>
      </c>
      <c r="G1446">
        <f>IFERROR(VLOOKUP(Table_socioeca8.sandag.org_abm2_spd[[#This Row],[hwycov_id]],[1]hwy_speed!$B$2:$G$1648,2,FALSE),0)</f>
        <v>58</v>
      </c>
      <c r="H1446">
        <f>IFERROR(VLOOKUP(Table_socioeca8.sandag.org_abm2_spd[[#This Row],[hwycov_id]],[1]hwy_speed!$B$2:$G$1648,3,FALSE),0)</f>
        <v>55</v>
      </c>
      <c r="I1446">
        <f>IFERROR(VLOOKUP(Table_socioeca8.sandag.org_abm2_spd[[#This Row],[hwycov_id]],[1]hwy_speed!$B$2:$G$1648,4,FALSE),0)</f>
        <v>57</v>
      </c>
      <c r="J1446">
        <f>IFERROR(VLOOKUP(Table_socioeca8.sandag.org_abm2_spd[[#This Row],[hwycov_id]],[1]hwy_speed!$B$2:$G$1648,5,FALSE),0)</f>
        <v>57</v>
      </c>
      <c r="K1446">
        <f>IFERROR(VLOOKUP(Table_socioeca8.sandag.org_abm2_spd[[#This Row],[hwycov_id]],[1]hwy_speed!$B$2:$G$1648,6,FALSE),0)</f>
        <v>58</v>
      </c>
    </row>
    <row r="1447" spans="5:11" x14ac:dyDescent="0.25">
      <c r="E1447">
        <f t="shared" si="22"/>
        <v>376</v>
      </c>
      <c r="F1447">
        <v>28675</v>
      </c>
      <c r="G1447">
        <f>IFERROR(VLOOKUP(Table_socioeca8.sandag.org_abm2_spd[[#This Row],[hwycov_id]],[1]hwy_speed!$B$2:$G$1648,2,FALSE),0)</f>
        <v>58</v>
      </c>
      <c r="H1447">
        <f>IFERROR(VLOOKUP(Table_socioeca8.sandag.org_abm2_spd[[#This Row],[hwycov_id]],[1]hwy_speed!$B$2:$G$1648,3,FALSE),0)</f>
        <v>44</v>
      </c>
      <c r="I1447">
        <f>IFERROR(VLOOKUP(Table_socioeca8.sandag.org_abm2_spd[[#This Row],[hwycov_id]],[1]hwy_speed!$B$2:$G$1648,4,FALSE),0)</f>
        <v>58</v>
      </c>
      <c r="J1447">
        <f>IFERROR(VLOOKUP(Table_socioeca8.sandag.org_abm2_spd[[#This Row],[hwycov_id]],[1]hwy_speed!$B$2:$G$1648,5,FALSE),0)</f>
        <v>58</v>
      </c>
      <c r="K1447">
        <f>IFERROR(VLOOKUP(Table_socioeca8.sandag.org_abm2_spd[[#This Row],[hwycov_id]],[1]hwy_speed!$B$2:$G$1648,6,FALSE),0)</f>
        <v>58</v>
      </c>
    </row>
    <row r="1448" spans="5:11" x14ac:dyDescent="0.25">
      <c r="E1448">
        <f t="shared" si="22"/>
        <v>376</v>
      </c>
      <c r="F1448">
        <v>28676</v>
      </c>
      <c r="G1448">
        <f>IFERROR(VLOOKUP(Table_socioeca8.sandag.org_abm2_spd[[#This Row],[hwycov_id]],[1]hwy_speed!$B$2:$G$1648,2,FALSE),0)</f>
        <v>57</v>
      </c>
      <c r="H1448">
        <f>IFERROR(VLOOKUP(Table_socioeca8.sandag.org_abm2_spd[[#This Row],[hwycov_id]],[1]hwy_speed!$B$2:$G$1648,3,FALSE),0)</f>
        <v>57</v>
      </c>
      <c r="I1448">
        <f>IFERROR(VLOOKUP(Table_socioeca8.sandag.org_abm2_spd[[#This Row],[hwycov_id]],[1]hwy_speed!$B$2:$G$1648,4,FALSE),0)</f>
        <v>57</v>
      </c>
      <c r="J1448">
        <f>IFERROR(VLOOKUP(Table_socioeca8.sandag.org_abm2_spd[[#This Row],[hwycov_id]],[1]hwy_speed!$B$2:$G$1648,5,FALSE),0)</f>
        <v>48</v>
      </c>
      <c r="K1448">
        <f>IFERROR(VLOOKUP(Table_socioeca8.sandag.org_abm2_spd[[#This Row],[hwycov_id]],[1]hwy_speed!$B$2:$G$1648,6,FALSE),0)</f>
        <v>57</v>
      </c>
    </row>
    <row r="1449" spans="5:11" x14ac:dyDescent="0.25">
      <c r="E1449">
        <f t="shared" si="22"/>
        <v>376</v>
      </c>
      <c r="F1449">
        <v>28677</v>
      </c>
      <c r="G1449">
        <f>IFERROR(VLOOKUP(Table_socioeca8.sandag.org_abm2_spd[[#This Row],[hwycov_id]],[1]hwy_speed!$B$2:$G$1648,2,FALSE),0)</f>
        <v>58</v>
      </c>
      <c r="H1449">
        <f>IFERROR(VLOOKUP(Table_socioeca8.sandag.org_abm2_spd[[#This Row],[hwycov_id]],[1]hwy_speed!$B$2:$G$1648,3,FALSE),0)</f>
        <v>47</v>
      </c>
      <c r="I1449">
        <f>IFERROR(VLOOKUP(Table_socioeca8.sandag.org_abm2_spd[[#This Row],[hwycov_id]],[1]hwy_speed!$B$2:$G$1648,4,FALSE),0)</f>
        <v>57</v>
      </c>
      <c r="J1449">
        <f>IFERROR(VLOOKUP(Table_socioeca8.sandag.org_abm2_spd[[#This Row],[hwycov_id]],[1]hwy_speed!$B$2:$G$1648,5,FALSE),0)</f>
        <v>57</v>
      </c>
      <c r="K1449">
        <f>IFERROR(VLOOKUP(Table_socioeca8.sandag.org_abm2_spd[[#This Row],[hwycov_id]],[1]hwy_speed!$B$2:$G$1648,6,FALSE),0)</f>
        <v>58</v>
      </c>
    </row>
    <row r="1450" spans="5:11" x14ac:dyDescent="0.25">
      <c r="E1450">
        <f t="shared" si="22"/>
        <v>376</v>
      </c>
      <c r="F1450">
        <v>28678</v>
      </c>
      <c r="G1450">
        <f>IFERROR(VLOOKUP(Table_socioeca8.sandag.org_abm2_spd[[#This Row],[hwycov_id]],[1]hwy_speed!$B$2:$G$1648,2,FALSE),0)</f>
        <v>57</v>
      </c>
      <c r="H1450">
        <f>IFERROR(VLOOKUP(Table_socioeca8.sandag.org_abm2_spd[[#This Row],[hwycov_id]],[1]hwy_speed!$B$2:$G$1648,3,FALSE),0)</f>
        <v>57</v>
      </c>
      <c r="I1450">
        <f>IFERROR(VLOOKUP(Table_socioeca8.sandag.org_abm2_spd[[#This Row],[hwycov_id]],[1]hwy_speed!$B$2:$G$1648,4,FALSE),0)</f>
        <v>57</v>
      </c>
      <c r="J1450">
        <f>IFERROR(VLOOKUP(Table_socioeca8.sandag.org_abm2_spd[[#This Row],[hwycov_id]],[1]hwy_speed!$B$2:$G$1648,5,FALSE),0)</f>
        <v>53</v>
      </c>
      <c r="K1450">
        <f>IFERROR(VLOOKUP(Table_socioeca8.sandag.org_abm2_spd[[#This Row],[hwycov_id]],[1]hwy_speed!$B$2:$G$1648,6,FALSE),0)</f>
        <v>57</v>
      </c>
    </row>
    <row r="1451" spans="5:11" x14ac:dyDescent="0.25">
      <c r="E1451">
        <f t="shared" si="22"/>
        <v>376</v>
      </c>
      <c r="F1451">
        <v>28695</v>
      </c>
      <c r="G1451">
        <f>IFERROR(VLOOKUP(Table_socioeca8.sandag.org_abm2_spd[[#This Row],[hwycov_id]],[1]hwy_speed!$B$2:$G$1648,2,FALSE),0)</f>
        <v>57</v>
      </c>
      <c r="H1451">
        <f>IFERROR(VLOOKUP(Table_socioeca8.sandag.org_abm2_spd[[#This Row],[hwycov_id]],[1]hwy_speed!$B$2:$G$1648,3,FALSE),0)</f>
        <v>39</v>
      </c>
      <c r="I1451">
        <f>IFERROR(VLOOKUP(Table_socioeca8.sandag.org_abm2_spd[[#This Row],[hwycov_id]],[1]hwy_speed!$B$2:$G$1648,4,FALSE),0)</f>
        <v>54</v>
      </c>
      <c r="J1451">
        <f>IFERROR(VLOOKUP(Table_socioeca8.sandag.org_abm2_spd[[#This Row],[hwycov_id]],[1]hwy_speed!$B$2:$G$1648,5,FALSE),0)</f>
        <v>55</v>
      </c>
      <c r="K1451">
        <f>IFERROR(VLOOKUP(Table_socioeca8.sandag.org_abm2_spd[[#This Row],[hwycov_id]],[1]hwy_speed!$B$2:$G$1648,6,FALSE),0)</f>
        <v>57</v>
      </c>
    </row>
    <row r="1452" spans="5:11" x14ac:dyDescent="0.25">
      <c r="E1452">
        <f t="shared" si="22"/>
        <v>376</v>
      </c>
      <c r="F1452">
        <v>28696</v>
      </c>
      <c r="G1452">
        <f>IFERROR(VLOOKUP(Table_socioeca8.sandag.org_abm2_spd[[#This Row],[hwycov_id]],[1]hwy_speed!$B$2:$G$1648,2,FALSE),0)</f>
        <v>57</v>
      </c>
      <c r="H1452">
        <f>IFERROR(VLOOKUP(Table_socioeca8.sandag.org_abm2_spd[[#This Row],[hwycov_id]],[1]hwy_speed!$B$2:$G$1648,3,FALSE),0)</f>
        <v>42</v>
      </c>
      <c r="I1452">
        <f>IFERROR(VLOOKUP(Table_socioeca8.sandag.org_abm2_spd[[#This Row],[hwycov_id]],[1]hwy_speed!$B$2:$G$1648,4,FALSE),0)</f>
        <v>56</v>
      </c>
      <c r="J1452">
        <f>IFERROR(VLOOKUP(Table_socioeca8.sandag.org_abm2_spd[[#This Row],[hwycov_id]],[1]hwy_speed!$B$2:$G$1648,5,FALSE),0)</f>
        <v>56</v>
      </c>
      <c r="K1452">
        <f>IFERROR(VLOOKUP(Table_socioeca8.sandag.org_abm2_spd[[#This Row],[hwycov_id]],[1]hwy_speed!$B$2:$G$1648,6,FALSE),0)</f>
        <v>57</v>
      </c>
    </row>
    <row r="1453" spans="5:11" x14ac:dyDescent="0.25">
      <c r="E1453">
        <f t="shared" si="22"/>
        <v>376</v>
      </c>
      <c r="F1453">
        <v>28698</v>
      </c>
      <c r="G1453">
        <f>IFERROR(VLOOKUP(Table_socioeca8.sandag.org_abm2_spd[[#This Row],[hwycov_id]],[1]hwy_speed!$B$2:$G$1648,2,FALSE),0)</f>
        <v>57</v>
      </c>
      <c r="H1453">
        <f>IFERROR(VLOOKUP(Table_socioeca8.sandag.org_abm2_spd[[#This Row],[hwycov_id]],[1]hwy_speed!$B$2:$G$1648,3,FALSE),0)</f>
        <v>49</v>
      </c>
      <c r="I1453">
        <f>IFERROR(VLOOKUP(Table_socioeca8.sandag.org_abm2_spd[[#This Row],[hwycov_id]],[1]hwy_speed!$B$2:$G$1648,4,FALSE),0)</f>
        <v>56</v>
      </c>
      <c r="J1453">
        <f>IFERROR(VLOOKUP(Table_socioeca8.sandag.org_abm2_spd[[#This Row],[hwycov_id]],[1]hwy_speed!$B$2:$G$1648,5,FALSE),0)</f>
        <v>57</v>
      </c>
      <c r="K1453">
        <f>IFERROR(VLOOKUP(Table_socioeca8.sandag.org_abm2_spd[[#This Row],[hwycov_id]],[1]hwy_speed!$B$2:$G$1648,6,FALSE),0)</f>
        <v>57</v>
      </c>
    </row>
    <row r="1454" spans="5:11" x14ac:dyDescent="0.25">
      <c r="E1454">
        <f t="shared" si="22"/>
        <v>376</v>
      </c>
      <c r="F1454">
        <v>28700</v>
      </c>
      <c r="G1454">
        <f>IFERROR(VLOOKUP(Table_socioeca8.sandag.org_abm2_spd[[#This Row],[hwycov_id]],[1]hwy_speed!$B$2:$G$1648,2,FALSE),0)</f>
        <v>57</v>
      </c>
      <c r="H1454">
        <f>IFERROR(VLOOKUP(Table_socioeca8.sandag.org_abm2_spd[[#This Row],[hwycov_id]],[1]hwy_speed!$B$2:$G$1648,3,FALSE),0)</f>
        <v>56</v>
      </c>
      <c r="I1454">
        <f>IFERROR(VLOOKUP(Table_socioeca8.sandag.org_abm2_spd[[#This Row],[hwycov_id]],[1]hwy_speed!$B$2:$G$1648,4,FALSE),0)</f>
        <v>56</v>
      </c>
      <c r="J1454">
        <f>IFERROR(VLOOKUP(Table_socioeca8.sandag.org_abm2_spd[[#This Row],[hwycov_id]],[1]hwy_speed!$B$2:$G$1648,5,FALSE),0)</f>
        <v>53</v>
      </c>
      <c r="K1454">
        <f>IFERROR(VLOOKUP(Table_socioeca8.sandag.org_abm2_spd[[#This Row],[hwycov_id]],[1]hwy_speed!$B$2:$G$1648,6,FALSE),0)</f>
        <v>57</v>
      </c>
    </row>
    <row r="1455" spans="5:11" x14ac:dyDescent="0.25">
      <c r="E1455">
        <f t="shared" si="22"/>
        <v>376</v>
      </c>
      <c r="F1455">
        <v>28701</v>
      </c>
      <c r="G1455">
        <f>IFERROR(VLOOKUP(Table_socioeca8.sandag.org_abm2_spd[[#This Row],[hwycov_id]],[1]hwy_speed!$B$2:$G$1648,2,FALSE),0)</f>
        <v>53</v>
      </c>
      <c r="H1455">
        <f>IFERROR(VLOOKUP(Table_socioeca8.sandag.org_abm2_spd[[#This Row],[hwycov_id]],[1]hwy_speed!$B$2:$G$1648,3,FALSE),0)</f>
        <v>52</v>
      </c>
      <c r="I1455">
        <f>IFERROR(VLOOKUP(Table_socioeca8.sandag.org_abm2_spd[[#This Row],[hwycov_id]],[1]hwy_speed!$B$2:$G$1648,4,FALSE),0)</f>
        <v>52</v>
      </c>
      <c r="J1455">
        <f>IFERROR(VLOOKUP(Table_socioeca8.sandag.org_abm2_spd[[#This Row],[hwycov_id]],[1]hwy_speed!$B$2:$G$1648,5,FALSE),0)</f>
        <v>45</v>
      </c>
      <c r="K1455">
        <f>IFERROR(VLOOKUP(Table_socioeca8.sandag.org_abm2_spd[[#This Row],[hwycov_id]],[1]hwy_speed!$B$2:$G$1648,6,FALSE),0)</f>
        <v>53</v>
      </c>
    </row>
    <row r="1456" spans="5:11" x14ac:dyDescent="0.25">
      <c r="E1456">
        <f t="shared" si="22"/>
        <v>376</v>
      </c>
      <c r="F1456">
        <v>28705</v>
      </c>
      <c r="G1456">
        <f>IFERROR(VLOOKUP(Table_socioeca8.sandag.org_abm2_spd[[#This Row],[hwycov_id]],[1]hwy_speed!$B$2:$G$1648,2,FALSE),0)</f>
        <v>53</v>
      </c>
      <c r="H1456">
        <f>IFERROR(VLOOKUP(Table_socioeca8.sandag.org_abm2_spd[[#This Row],[hwycov_id]],[1]hwy_speed!$B$2:$G$1648,3,FALSE),0)</f>
        <v>53</v>
      </c>
      <c r="I1456">
        <f>IFERROR(VLOOKUP(Table_socioeca8.sandag.org_abm2_spd[[#This Row],[hwycov_id]],[1]hwy_speed!$B$2:$G$1648,4,FALSE),0)</f>
        <v>52</v>
      </c>
      <c r="J1456">
        <f>IFERROR(VLOOKUP(Table_socioeca8.sandag.org_abm2_spd[[#This Row],[hwycov_id]],[1]hwy_speed!$B$2:$G$1648,5,FALSE),0)</f>
        <v>42</v>
      </c>
      <c r="K1456">
        <f>IFERROR(VLOOKUP(Table_socioeca8.sandag.org_abm2_spd[[#This Row],[hwycov_id]],[1]hwy_speed!$B$2:$G$1648,6,FALSE),0)</f>
        <v>53</v>
      </c>
    </row>
    <row r="1457" spans="5:11" x14ac:dyDescent="0.25">
      <c r="E1457">
        <f t="shared" si="22"/>
        <v>376</v>
      </c>
      <c r="F1457">
        <v>28706</v>
      </c>
      <c r="G1457">
        <f>IFERROR(VLOOKUP(Table_socioeca8.sandag.org_abm2_spd[[#This Row],[hwycov_id]],[1]hwy_speed!$B$2:$G$1648,2,FALSE),0)</f>
        <v>53</v>
      </c>
      <c r="H1457">
        <f>IFERROR(VLOOKUP(Table_socioeca8.sandag.org_abm2_spd[[#This Row],[hwycov_id]],[1]hwy_speed!$B$2:$G$1648,3,FALSE),0)</f>
        <v>53</v>
      </c>
      <c r="I1457">
        <f>IFERROR(VLOOKUP(Table_socioeca8.sandag.org_abm2_spd[[#This Row],[hwycov_id]],[1]hwy_speed!$B$2:$G$1648,4,FALSE),0)</f>
        <v>53</v>
      </c>
      <c r="J1457">
        <f>IFERROR(VLOOKUP(Table_socioeca8.sandag.org_abm2_spd[[#This Row],[hwycov_id]],[1]hwy_speed!$B$2:$G$1648,5,FALSE),0)</f>
        <v>44</v>
      </c>
      <c r="K1457">
        <f>IFERROR(VLOOKUP(Table_socioeca8.sandag.org_abm2_spd[[#This Row],[hwycov_id]],[1]hwy_speed!$B$2:$G$1648,6,FALSE),0)</f>
        <v>53</v>
      </c>
    </row>
    <row r="1458" spans="5:11" x14ac:dyDescent="0.25">
      <c r="E1458">
        <f t="shared" si="22"/>
        <v>376</v>
      </c>
      <c r="F1458">
        <v>28708</v>
      </c>
      <c r="G1458">
        <f>IFERROR(VLOOKUP(Table_socioeca8.sandag.org_abm2_spd[[#This Row],[hwycov_id]],[1]hwy_speed!$B$2:$G$1648,2,FALSE),0)</f>
        <v>57</v>
      </c>
      <c r="H1458">
        <f>IFERROR(VLOOKUP(Table_socioeca8.sandag.org_abm2_spd[[#This Row],[hwycov_id]],[1]hwy_speed!$B$2:$G$1648,3,FALSE),0)</f>
        <v>43</v>
      </c>
      <c r="I1458">
        <f>IFERROR(VLOOKUP(Table_socioeca8.sandag.org_abm2_spd[[#This Row],[hwycov_id]],[1]hwy_speed!$B$2:$G$1648,4,FALSE),0)</f>
        <v>55</v>
      </c>
      <c r="J1458">
        <f>IFERROR(VLOOKUP(Table_socioeca8.sandag.org_abm2_spd[[#This Row],[hwycov_id]],[1]hwy_speed!$B$2:$G$1648,5,FALSE),0)</f>
        <v>56</v>
      </c>
      <c r="K1458">
        <f>IFERROR(VLOOKUP(Table_socioeca8.sandag.org_abm2_spd[[#This Row],[hwycov_id]],[1]hwy_speed!$B$2:$G$1648,6,FALSE),0)</f>
        <v>57</v>
      </c>
    </row>
    <row r="1459" spans="5:11" x14ac:dyDescent="0.25">
      <c r="E1459">
        <f t="shared" si="22"/>
        <v>376</v>
      </c>
      <c r="F1459">
        <v>28710</v>
      </c>
      <c r="G1459">
        <f>IFERROR(VLOOKUP(Table_socioeca8.sandag.org_abm2_spd[[#This Row],[hwycov_id]],[1]hwy_speed!$B$2:$G$1648,2,FALSE),0)</f>
        <v>57</v>
      </c>
      <c r="H1459">
        <f>IFERROR(VLOOKUP(Table_socioeca8.sandag.org_abm2_spd[[#This Row],[hwycov_id]],[1]hwy_speed!$B$2:$G$1648,3,FALSE),0)</f>
        <v>27</v>
      </c>
      <c r="I1459">
        <f>IFERROR(VLOOKUP(Table_socioeca8.sandag.org_abm2_spd[[#This Row],[hwycov_id]],[1]hwy_speed!$B$2:$G$1648,4,FALSE),0)</f>
        <v>48</v>
      </c>
      <c r="J1459">
        <f>IFERROR(VLOOKUP(Table_socioeca8.sandag.org_abm2_spd[[#This Row],[hwycov_id]],[1]hwy_speed!$B$2:$G$1648,5,FALSE),0)</f>
        <v>51</v>
      </c>
      <c r="K1459">
        <f>IFERROR(VLOOKUP(Table_socioeca8.sandag.org_abm2_spd[[#This Row],[hwycov_id]],[1]hwy_speed!$B$2:$G$1648,6,FALSE),0)</f>
        <v>57</v>
      </c>
    </row>
    <row r="1460" spans="5:11" x14ac:dyDescent="0.25">
      <c r="E1460">
        <f t="shared" si="22"/>
        <v>376</v>
      </c>
      <c r="F1460">
        <v>28716</v>
      </c>
      <c r="G1460">
        <f>IFERROR(VLOOKUP(Table_socioeca8.sandag.org_abm2_spd[[#This Row],[hwycov_id]],[1]hwy_speed!$B$2:$G$1648,2,FALSE),0)</f>
        <v>53</v>
      </c>
      <c r="H1460">
        <f>IFERROR(VLOOKUP(Table_socioeca8.sandag.org_abm2_spd[[#This Row],[hwycov_id]],[1]hwy_speed!$B$2:$G$1648,3,FALSE),0)</f>
        <v>51</v>
      </c>
      <c r="I1460">
        <f>IFERROR(VLOOKUP(Table_socioeca8.sandag.org_abm2_spd[[#This Row],[hwycov_id]],[1]hwy_speed!$B$2:$G$1648,4,FALSE),0)</f>
        <v>50</v>
      </c>
      <c r="J1460">
        <f>IFERROR(VLOOKUP(Table_socioeca8.sandag.org_abm2_spd[[#This Row],[hwycov_id]],[1]hwy_speed!$B$2:$G$1648,5,FALSE),0)</f>
        <v>33</v>
      </c>
      <c r="K1460">
        <f>IFERROR(VLOOKUP(Table_socioeca8.sandag.org_abm2_spd[[#This Row],[hwycov_id]],[1]hwy_speed!$B$2:$G$1648,6,FALSE),0)</f>
        <v>53</v>
      </c>
    </row>
    <row r="1461" spans="5:11" x14ac:dyDescent="0.25">
      <c r="E1461">
        <f t="shared" si="22"/>
        <v>376</v>
      </c>
      <c r="F1461">
        <v>28717</v>
      </c>
      <c r="G1461">
        <f>IFERROR(VLOOKUP(Table_socioeca8.sandag.org_abm2_spd[[#This Row],[hwycov_id]],[1]hwy_speed!$B$2:$G$1648,2,FALSE),0)</f>
        <v>53</v>
      </c>
      <c r="H1461">
        <f>IFERROR(VLOOKUP(Table_socioeca8.sandag.org_abm2_spd[[#This Row],[hwycov_id]],[1]hwy_speed!$B$2:$G$1648,3,FALSE),0)</f>
        <v>50</v>
      </c>
      <c r="I1461">
        <f>IFERROR(VLOOKUP(Table_socioeca8.sandag.org_abm2_spd[[#This Row],[hwycov_id]],[1]hwy_speed!$B$2:$G$1648,4,FALSE),0)</f>
        <v>47</v>
      </c>
      <c r="J1461">
        <f>IFERROR(VLOOKUP(Table_socioeca8.sandag.org_abm2_spd[[#This Row],[hwycov_id]],[1]hwy_speed!$B$2:$G$1648,5,FALSE),0)</f>
        <v>31</v>
      </c>
      <c r="K1461">
        <f>IFERROR(VLOOKUP(Table_socioeca8.sandag.org_abm2_spd[[#This Row],[hwycov_id]],[1]hwy_speed!$B$2:$G$1648,6,FALSE),0)</f>
        <v>53</v>
      </c>
    </row>
    <row r="1462" spans="5:11" x14ac:dyDescent="0.25">
      <c r="E1462">
        <f t="shared" si="22"/>
        <v>376</v>
      </c>
      <c r="F1462">
        <v>28718</v>
      </c>
      <c r="G1462">
        <f>IFERROR(VLOOKUP(Table_socioeca8.sandag.org_abm2_spd[[#This Row],[hwycov_id]],[1]hwy_speed!$B$2:$G$1648,2,FALSE),0)</f>
        <v>58</v>
      </c>
      <c r="H1462">
        <f>IFERROR(VLOOKUP(Table_socioeca8.sandag.org_abm2_spd[[#This Row],[hwycov_id]],[1]hwy_speed!$B$2:$G$1648,3,FALSE),0)</f>
        <v>33</v>
      </c>
      <c r="I1462">
        <f>IFERROR(VLOOKUP(Table_socioeca8.sandag.org_abm2_spd[[#This Row],[hwycov_id]],[1]hwy_speed!$B$2:$G$1648,4,FALSE),0)</f>
        <v>51</v>
      </c>
      <c r="J1462">
        <f>IFERROR(VLOOKUP(Table_socioeca8.sandag.org_abm2_spd[[#This Row],[hwycov_id]],[1]hwy_speed!$B$2:$G$1648,5,FALSE),0)</f>
        <v>53</v>
      </c>
      <c r="K1462">
        <f>IFERROR(VLOOKUP(Table_socioeca8.sandag.org_abm2_spd[[#This Row],[hwycov_id]],[1]hwy_speed!$B$2:$G$1648,6,FALSE),0)</f>
        <v>58</v>
      </c>
    </row>
    <row r="1463" spans="5:11" x14ac:dyDescent="0.25">
      <c r="E1463">
        <f t="shared" si="22"/>
        <v>376</v>
      </c>
      <c r="F1463">
        <v>28722</v>
      </c>
      <c r="G1463">
        <f>IFERROR(VLOOKUP(Table_socioeca8.sandag.org_abm2_spd[[#This Row],[hwycov_id]],[1]hwy_speed!$B$2:$G$1648,2,FALSE),0)</f>
        <v>53</v>
      </c>
      <c r="H1463">
        <f>IFERROR(VLOOKUP(Table_socioeca8.sandag.org_abm2_spd[[#This Row],[hwycov_id]],[1]hwy_speed!$B$2:$G$1648,3,FALSE),0)</f>
        <v>50</v>
      </c>
      <c r="I1463">
        <f>IFERROR(VLOOKUP(Table_socioeca8.sandag.org_abm2_spd[[#This Row],[hwycov_id]],[1]hwy_speed!$B$2:$G$1648,4,FALSE),0)</f>
        <v>48</v>
      </c>
      <c r="J1463">
        <f>IFERROR(VLOOKUP(Table_socioeca8.sandag.org_abm2_spd[[#This Row],[hwycov_id]],[1]hwy_speed!$B$2:$G$1648,5,FALSE),0)</f>
        <v>33</v>
      </c>
      <c r="K1463">
        <f>IFERROR(VLOOKUP(Table_socioeca8.sandag.org_abm2_spd[[#This Row],[hwycov_id]],[1]hwy_speed!$B$2:$G$1648,6,FALSE),0)</f>
        <v>53</v>
      </c>
    </row>
    <row r="1464" spans="5:11" x14ac:dyDescent="0.25">
      <c r="E1464">
        <f t="shared" si="22"/>
        <v>376</v>
      </c>
      <c r="F1464">
        <v>28725</v>
      </c>
      <c r="G1464">
        <f>IFERROR(VLOOKUP(Table_socioeca8.sandag.org_abm2_spd[[#This Row],[hwycov_id]],[1]hwy_speed!$B$2:$G$1648,2,FALSE),0)</f>
        <v>58</v>
      </c>
      <c r="H1464">
        <f>IFERROR(VLOOKUP(Table_socioeca8.sandag.org_abm2_spd[[#This Row],[hwycov_id]],[1]hwy_speed!$B$2:$G$1648,3,FALSE),0)</f>
        <v>26</v>
      </c>
      <c r="I1464">
        <f>IFERROR(VLOOKUP(Table_socioeca8.sandag.org_abm2_spd[[#This Row],[hwycov_id]],[1]hwy_speed!$B$2:$G$1648,4,FALSE),0)</f>
        <v>46</v>
      </c>
      <c r="J1464">
        <f>IFERROR(VLOOKUP(Table_socioeca8.sandag.org_abm2_spd[[#This Row],[hwycov_id]],[1]hwy_speed!$B$2:$G$1648,5,FALSE),0)</f>
        <v>48</v>
      </c>
      <c r="K1464">
        <f>IFERROR(VLOOKUP(Table_socioeca8.sandag.org_abm2_spd[[#This Row],[hwycov_id]],[1]hwy_speed!$B$2:$G$1648,6,FALSE),0)</f>
        <v>58</v>
      </c>
    </row>
    <row r="1465" spans="5:11" x14ac:dyDescent="0.25">
      <c r="E1465">
        <f t="shared" si="22"/>
        <v>376</v>
      </c>
      <c r="F1465">
        <v>28726</v>
      </c>
      <c r="G1465">
        <f>IFERROR(VLOOKUP(Table_socioeca8.sandag.org_abm2_spd[[#This Row],[hwycov_id]],[1]hwy_speed!$B$2:$G$1648,2,FALSE),0)</f>
        <v>53</v>
      </c>
      <c r="H1465">
        <f>IFERROR(VLOOKUP(Table_socioeca8.sandag.org_abm2_spd[[#This Row],[hwycov_id]],[1]hwy_speed!$B$2:$G$1648,3,FALSE),0)</f>
        <v>50</v>
      </c>
      <c r="I1465">
        <f>IFERROR(VLOOKUP(Table_socioeca8.sandag.org_abm2_spd[[#This Row],[hwycov_id]],[1]hwy_speed!$B$2:$G$1648,4,FALSE),0)</f>
        <v>49</v>
      </c>
      <c r="J1465">
        <f>IFERROR(VLOOKUP(Table_socioeca8.sandag.org_abm2_spd[[#This Row],[hwycov_id]],[1]hwy_speed!$B$2:$G$1648,5,FALSE),0)</f>
        <v>34</v>
      </c>
      <c r="K1465">
        <f>IFERROR(VLOOKUP(Table_socioeca8.sandag.org_abm2_spd[[#This Row],[hwycov_id]],[1]hwy_speed!$B$2:$G$1648,6,FALSE),0)</f>
        <v>53</v>
      </c>
    </row>
    <row r="1466" spans="5:11" x14ac:dyDescent="0.25">
      <c r="E1466">
        <f t="shared" si="22"/>
        <v>376</v>
      </c>
      <c r="F1466">
        <v>28727</v>
      </c>
      <c r="G1466">
        <f>IFERROR(VLOOKUP(Table_socioeca8.sandag.org_abm2_spd[[#This Row],[hwycov_id]],[1]hwy_speed!$B$2:$G$1648,2,FALSE),0)</f>
        <v>58</v>
      </c>
      <c r="H1466">
        <f>IFERROR(VLOOKUP(Table_socioeca8.sandag.org_abm2_spd[[#This Row],[hwycov_id]],[1]hwy_speed!$B$2:$G$1648,3,FALSE),0)</f>
        <v>18</v>
      </c>
      <c r="I1466">
        <f>IFERROR(VLOOKUP(Table_socioeca8.sandag.org_abm2_spd[[#This Row],[hwycov_id]],[1]hwy_speed!$B$2:$G$1648,4,FALSE),0)</f>
        <v>40</v>
      </c>
      <c r="J1466">
        <f>IFERROR(VLOOKUP(Table_socioeca8.sandag.org_abm2_spd[[#This Row],[hwycov_id]],[1]hwy_speed!$B$2:$G$1648,5,FALSE),0)</f>
        <v>41</v>
      </c>
      <c r="K1466">
        <f>IFERROR(VLOOKUP(Table_socioeca8.sandag.org_abm2_spd[[#This Row],[hwycov_id]],[1]hwy_speed!$B$2:$G$1648,6,FALSE),0)</f>
        <v>58</v>
      </c>
    </row>
    <row r="1467" spans="5:11" x14ac:dyDescent="0.25">
      <c r="E1467">
        <f t="shared" si="22"/>
        <v>376</v>
      </c>
      <c r="F1467">
        <v>28730</v>
      </c>
      <c r="G1467">
        <f>IFERROR(VLOOKUP(Table_socioeca8.sandag.org_abm2_spd[[#This Row],[hwycov_id]],[1]hwy_speed!$B$2:$G$1648,2,FALSE),0)</f>
        <v>58</v>
      </c>
      <c r="H1467">
        <f>IFERROR(VLOOKUP(Table_socioeca8.sandag.org_abm2_spd[[#This Row],[hwycov_id]],[1]hwy_speed!$B$2:$G$1648,3,FALSE),0)</f>
        <v>34</v>
      </c>
      <c r="I1467">
        <f>IFERROR(VLOOKUP(Table_socioeca8.sandag.org_abm2_spd[[#This Row],[hwycov_id]],[1]hwy_speed!$B$2:$G$1648,4,FALSE),0)</f>
        <v>49</v>
      </c>
      <c r="J1467">
        <f>IFERROR(VLOOKUP(Table_socioeca8.sandag.org_abm2_spd[[#This Row],[hwycov_id]],[1]hwy_speed!$B$2:$G$1648,5,FALSE),0)</f>
        <v>50</v>
      </c>
      <c r="K1467">
        <f>IFERROR(VLOOKUP(Table_socioeca8.sandag.org_abm2_spd[[#This Row],[hwycov_id]],[1]hwy_speed!$B$2:$G$1648,6,FALSE),0)</f>
        <v>58</v>
      </c>
    </row>
    <row r="1468" spans="5:11" x14ac:dyDescent="0.25">
      <c r="E1468">
        <f t="shared" si="22"/>
        <v>376</v>
      </c>
      <c r="F1468">
        <v>28735</v>
      </c>
      <c r="G1468">
        <f>IFERROR(VLOOKUP(Table_socioeca8.sandag.org_abm2_spd[[#This Row],[hwycov_id]],[1]hwy_speed!$B$2:$G$1648,2,FALSE),0)</f>
        <v>57</v>
      </c>
      <c r="H1468">
        <f>IFERROR(VLOOKUP(Table_socioeca8.sandag.org_abm2_spd[[#This Row],[hwycov_id]],[1]hwy_speed!$B$2:$G$1648,3,FALSE),0)</f>
        <v>22</v>
      </c>
      <c r="I1468">
        <f>IFERROR(VLOOKUP(Table_socioeca8.sandag.org_abm2_spd[[#This Row],[hwycov_id]],[1]hwy_speed!$B$2:$G$1648,4,FALSE),0)</f>
        <v>50</v>
      </c>
      <c r="J1468">
        <f>IFERROR(VLOOKUP(Table_socioeca8.sandag.org_abm2_spd[[#This Row],[hwycov_id]],[1]hwy_speed!$B$2:$G$1648,5,FALSE),0)</f>
        <v>51</v>
      </c>
      <c r="K1468">
        <f>IFERROR(VLOOKUP(Table_socioeca8.sandag.org_abm2_spd[[#This Row],[hwycov_id]],[1]hwy_speed!$B$2:$G$1648,6,FALSE),0)</f>
        <v>57</v>
      </c>
    </row>
    <row r="1469" spans="5:11" x14ac:dyDescent="0.25">
      <c r="E1469">
        <f t="shared" si="22"/>
        <v>376</v>
      </c>
      <c r="F1469">
        <v>28736</v>
      </c>
      <c r="G1469">
        <f>IFERROR(VLOOKUP(Table_socioeca8.sandag.org_abm2_spd[[#This Row],[hwycov_id]],[1]hwy_speed!$B$2:$G$1648,2,FALSE),0)</f>
        <v>57</v>
      </c>
      <c r="H1469">
        <f>IFERROR(VLOOKUP(Table_socioeca8.sandag.org_abm2_spd[[#This Row],[hwycov_id]],[1]hwy_speed!$B$2:$G$1648,3,FALSE),0)</f>
        <v>55</v>
      </c>
      <c r="I1469">
        <f>IFERROR(VLOOKUP(Table_socioeca8.sandag.org_abm2_spd[[#This Row],[hwycov_id]],[1]hwy_speed!$B$2:$G$1648,4,FALSE),0)</f>
        <v>53</v>
      </c>
      <c r="J1469">
        <f>IFERROR(VLOOKUP(Table_socioeca8.sandag.org_abm2_spd[[#This Row],[hwycov_id]],[1]hwy_speed!$B$2:$G$1648,5,FALSE),0)</f>
        <v>33</v>
      </c>
      <c r="K1469">
        <f>IFERROR(VLOOKUP(Table_socioeca8.sandag.org_abm2_spd[[#This Row],[hwycov_id]],[1]hwy_speed!$B$2:$G$1648,6,FALSE),0)</f>
        <v>57</v>
      </c>
    </row>
    <row r="1470" spans="5:11" x14ac:dyDescent="0.25">
      <c r="E1470">
        <f t="shared" si="22"/>
        <v>376</v>
      </c>
      <c r="F1470">
        <v>28745</v>
      </c>
      <c r="G1470">
        <f>IFERROR(VLOOKUP(Table_socioeca8.sandag.org_abm2_spd[[#This Row],[hwycov_id]],[1]hwy_speed!$B$2:$G$1648,2,FALSE),0)</f>
        <v>57</v>
      </c>
      <c r="H1470">
        <f>IFERROR(VLOOKUP(Table_socioeca8.sandag.org_abm2_spd[[#This Row],[hwycov_id]],[1]hwy_speed!$B$2:$G$1648,3,FALSE),0)</f>
        <v>55</v>
      </c>
      <c r="I1470">
        <f>IFERROR(VLOOKUP(Table_socioeca8.sandag.org_abm2_spd[[#This Row],[hwycov_id]],[1]hwy_speed!$B$2:$G$1648,4,FALSE),0)</f>
        <v>54</v>
      </c>
      <c r="J1470">
        <f>IFERROR(VLOOKUP(Table_socioeca8.sandag.org_abm2_spd[[#This Row],[hwycov_id]],[1]hwy_speed!$B$2:$G$1648,5,FALSE),0)</f>
        <v>38</v>
      </c>
      <c r="K1470">
        <f>IFERROR(VLOOKUP(Table_socioeca8.sandag.org_abm2_spd[[#This Row],[hwycov_id]],[1]hwy_speed!$B$2:$G$1648,6,FALSE),0)</f>
        <v>57</v>
      </c>
    </row>
    <row r="1471" spans="5:11" x14ac:dyDescent="0.25">
      <c r="E1471">
        <f t="shared" si="22"/>
        <v>376</v>
      </c>
      <c r="F1471">
        <v>28746</v>
      </c>
      <c r="G1471">
        <f>IFERROR(VLOOKUP(Table_socioeca8.sandag.org_abm2_spd[[#This Row],[hwycov_id]],[1]hwy_speed!$B$2:$G$1648,2,FALSE),0)</f>
        <v>57</v>
      </c>
      <c r="H1471">
        <f>IFERROR(VLOOKUP(Table_socioeca8.sandag.org_abm2_spd[[#This Row],[hwycov_id]],[1]hwy_speed!$B$2:$G$1648,3,FALSE),0)</f>
        <v>34</v>
      </c>
      <c r="I1471">
        <f>IFERROR(VLOOKUP(Table_socioeca8.sandag.org_abm2_spd[[#This Row],[hwycov_id]],[1]hwy_speed!$B$2:$G$1648,4,FALSE),0)</f>
        <v>53</v>
      </c>
      <c r="J1471">
        <f>IFERROR(VLOOKUP(Table_socioeca8.sandag.org_abm2_spd[[#This Row],[hwycov_id]],[1]hwy_speed!$B$2:$G$1648,5,FALSE),0)</f>
        <v>54</v>
      </c>
      <c r="K1471">
        <f>IFERROR(VLOOKUP(Table_socioeca8.sandag.org_abm2_spd[[#This Row],[hwycov_id]],[1]hwy_speed!$B$2:$G$1648,6,FALSE),0)</f>
        <v>57</v>
      </c>
    </row>
    <row r="1472" spans="5:11" x14ac:dyDescent="0.25">
      <c r="E1472">
        <f t="shared" si="22"/>
        <v>376</v>
      </c>
      <c r="F1472">
        <v>28747</v>
      </c>
      <c r="G1472">
        <f>IFERROR(VLOOKUP(Table_socioeca8.sandag.org_abm2_spd[[#This Row],[hwycov_id]],[1]hwy_speed!$B$2:$G$1648,2,FALSE),0)</f>
        <v>57</v>
      </c>
      <c r="H1472">
        <f>IFERROR(VLOOKUP(Table_socioeca8.sandag.org_abm2_spd[[#This Row],[hwycov_id]],[1]hwy_speed!$B$2:$G$1648,3,FALSE),0)</f>
        <v>39</v>
      </c>
      <c r="I1472">
        <f>IFERROR(VLOOKUP(Table_socioeca8.sandag.org_abm2_spd[[#This Row],[hwycov_id]],[1]hwy_speed!$B$2:$G$1648,4,FALSE),0)</f>
        <v>55</v>
      </c>
      <c r="J1472">
        <f>IFERROR(VLOOKUP(Table_socioeca8.sandag.org_abm2_spd[[#This Row],[hwycov_id]],[1]hwy_speed!$B$2:$G$1648,5,FALSE),0)</f>
        <v>55</v>
      </c>
      <c r="K1472">
        <f>IFERROR(VLOOKUP(Table_socioeca8.sandag.org_abm2_spd[[#This Row],[hwycov_id]],[1]hwy_speed!$B$2:$G$1648,6,FALSE),0)</f>
        <v>57</v>
      </c>
    </row>
    <row r="1473" spans="5:11" x14ac:dyDescent="0.25">
      <c r="E1473">
        <f t="shared" si="22"/>
        <v>376</v>
      </c>
      <c r="F1473">
        <v>28752</v>
      </c>
      <c r="G1473">
        <f>IFERROR(VLOOKUP(Table_socioeca8.sandag.org_abm2_spd[[#This Row],[hwycov_id]],[1]hwy_speed!$B$2:$G$1648,2,FALSE),0)</f>
        <v>57</v>
      </c>
      <c r="H1473">
        <f>IFERROR(VLOOKUP(Table_socioeca8.sandag.org_abm2_spd[[#This Row],[hwycov_id]],[1]hwy_speed!$B$2:$G$1648,3,FALSE),0)</f>
        <v>57</v>
      </c>
      <c r="I1473">
        <f>IFERROR(VLOOKUP(Table_socioeca8.sandag.org_abm2_spd[[#This Row],[hwycov_id]],[1]hwy_speed!$B$2:$G$1648,4,FALSE),0)</f>
        <v>57</v>
      </c>
      <c r="J1473">
        <f>IFERROR(VLOOKUP(Table_socioeca8.sandag.org_abm2_spd[[#This Row],[hwycov_id]],[1]hwy_speed!$B$2:$G$1648,5,FALSE),0)</f>
        <v>55</v>
      </c>
      <c r="K1473">
        <f>IFERROR(VLOOKUP(Table_socioeca8.sandag.org_abm2_spd[[#This Row],[hwycov_id]],[1]hwy_speed!$B$2:$G$1648,6,FALSE),0)</f>
        <v>57</v>
      </c>
    </row>
    <row r="1474" spans="5:11" x14ac:dyDescent="0.25">
      <c r="E1474">
        <f t="shared" si="22"/>
        <v>376</v>
      </c>
      <c r="F1474">
        <v>28779</v>
      </c>
      <c r="G1474">
        <f>IFERROR(VLOOKUP(Table_socioeca8.sandag.org_abm2_spd[[#This Row],[hwycov_id]],[1]hwy_speed!$B$2:$G$1648,2,FALSE),0)</f>
        <v>43</v>
      </c>
      <c r="H1474">
        <f>IFERROR(VLOOKUP(Table_socioeca8.sandag.org_abm2_spd[[#This Row],[hwycov_id]],[1]hwy_speed!$B$2:$G$1648,3,FALSE),0)</f>
        <v>43</v>
      </c>
      <c r="I1474">
        <f>IFERROR(VLOOKUP(Table_socioeca8.sandag.org_abm2_spd[[#This Row],[hwycov_id]],[1]hwy_speed!$B$2:$G$1648,4,FALSE),0)</f>
        <v>43</v>
      </c>
      <c r="J1474">
        <f>IFERROR(VLOOKUP(Table_socioeca8.sandag.org_abm2_spd[[#This Row],[hwycov_id]],[1]hwy_speed!$B$2:$G$1648,5,FALSE),0)</f>
        <v>43</v>
      </c>
      <c r="K1474">
        <f>IFERROR(VLOOKUP(Table_socioeca8.sandag.org_abm2_spd[[#This Row],[hwycov_id]],[1]hwy_speed!$B$2:$G$1648,6,FALSE),0)</f>
        <v>43</v>
      </c>
    </row>
    <row r="1475" spans="5:11" x14ac:dyDescent="0.25">
      <c r="E1475">
        <f t="shared" si="22"/>
        <v>376</v>
      </c>
      <c r="F1475">
        <v>28781</v>
      </c>
      <c r="G1475">
        <f>IFERROR(VLOOKUP(Table_socioeca8.sandag.org_abm2_spd[[#This Row],[hwycov_id]],[1]hwy_speed!$B$2:$G$1648,2,FALSE),0)</f>
        <v>44</v>
      </c>
      <c r="H1475">
        <f>IFERROR(VLOOKUP(Table_socioeca8.sandag.org_abm2_spd[[#This Row],[hwycov_id]],[1]hwy_speed!$B$2:$G$1648,3,FALSE),0)</f>
        <v>43</v>
      </c>
      <c r="I1475">
        <f>IFERROR(VLOOKUP(Table_socioeca8.sandag.org_abm2_spd[[#This Row],[hwycov_id]],[1]hwy_speed!$B$2:$G$1648,4,FALSE),0)</f>
        <v>44</v>
      </c>
      <c r="J1475">
        <f>IFERROR(VLOOKUP(Table_socioeca8.sandag.org_abm2_spd[[#This Row],[hwycov_id]],[1]hwy_speed!$B$2:$G$1648,5,FALSE),0)</f>
        <v>44</v>
      </c>
      <c r="K1475">
        <f>IFERROR(VLOOKUP(Table_socioeca8.sandag.org_abm2_spd[[#This Row],[hwycov_id]],[1]hwy_speed!$B$2:$G$1648,6,FALSE),0)</f>
        <v>44</v>
      </c>
    </row>
    <row r="1476" spans="5:11" x14ac:dyDescent="0.25">
      <c r="E1476">
        <f t="shared" ref="E1476:E1539" si="23">E1475</f>
        <v>376</v>
      </c>
      <c r="F1476">
        <v>28787</v>
      </c>
      <c r="G1476">
        <f>IFERROR(VLOOKUP(Table_socioeca8.sandag.org_abm2_spd[[#This Row],[hwycov_id]],[1]hwy_speed!$B$2:$G$1648,2,FALSE),0)</f>
        <v>44</v>
      </c>
      <c r="H1476">
        <f>IFERROR(VLOOKUP(Table_socioeca8.sandag.org_abm2_spd[[#This Row],[hwycov_id]],[1]hwy_speed!$B$2:$G$1648,3,FALSE),0)</f>
        <v>40</v>
      </c>
      <c r="I1476">
        <f>IFERROR(VLOOKUP(Table_socioeca8.sandag.org_abm2_spd[[#This Row],[hwycov_id]],[1]hwy_speed!$B$2:$G$1648,4,FALSE),0)</f>
        <v>44</v>
      </c>
      <c r="J1476">
        <f>IFERROR(VLOOKUP(Table_socioeca8.sandag.org_abm2_spd[[#This Row],[hwycov_id]],[1]hwy_speed!$B$2:$G$1648,5,FALSE),0)</f>
        <v>44</v>
      </c>
      <c r="K1476">
        <f>IFERROR(VLOOKUP(Table_socioeca8.sandag.org_abm2_spd[[#This Row],[hwycov_id]],[1]hwy_speed!$B$2:$G$1648,6,FALSE),0)</f>
        <v>44</v>
      </c>
    </row>
    <row r="1477" spans="5:11" x14ac:dyDescent="0.25">
      <c r="E1477">
        <f t="shared" si="23"/>
        <v>376</v>
      </c>
      <c r="F1477">
        <v>28789</v>
      </c>
      <c r="G1477">
        <f>IFERROR(VLOOKUP(Table_socioeca8.sandag.org_abm2_spd[[#This Row],[hwycov_id]],[1]hwy_speed!$B$2:$G$1648,2,FALSE),0)</f>
        <v>44</v>
      </c>
      <c r="H1477">
        <f>IFERROR(VLOOKUP(Table_socioeca8.sandag.org_abm2_spd[[#This Row],[hwycov_id]],[1]hwy_speed!$B$2:$G$1648,3,FALSE),0)</f>
        <v>44</v>
      </c>
      <c r="I1477">
        <f>IFERROR(VLOOKUP(Table_socioeca8.sandag.org_abm2_spd[[#This Row],[hwycov_id]],[1]hwy_speed!$B$2:$G$1648,4,FALSE),0)</f>
        <v>44</v>
      </c>
      <c r="J1477">
        <f>IFERROR(VLOOKUP(Table_socioeca8.sandag.org_abm2_spd[[#This Row],[hwycov_id]],[1]hwy_speed!$B$2:$G$1648,5,FALSE),0)</f>
        <v>44</v>
      </c>
      <c r="K1477">
        <f>IFERROR(VLOOKUP(Table_socioeca8.sandag.org_abm2_spd[[#This Row],[hwycov_id]],[1]hwy_speed!$B$2:$G$1648,6,FALSE),0)</f>
        <v>44</v>
      </c>
    </row>
    <row r="1478" spans="5:11" x14ac:dyDescent="0.25">
      <c r="E1478">
        <f t="shared" si="23"/>
        <v>376</v>
      </c>
      <c r="F1478">
        <v>28790</v>
      </c>
      <c r="G1478">
        <f>IFERROR(VLOOKUP(Table_socioeca8.sandag.org_abm2_spd[[#This Row],[hwycov_id]],[1]hwy_speed!$B$2:$G$1648,2,FALSE),0)</f>
        <v>45</v>
      </c>
      <c r="H1478">
        <f>IFERROR(VLOOKUP(Table_socioeca8.sandag.org_abm2_spd[[#This Row],[hwycov_id]],[1]hwy_speed!$B$2:$G$1648,3,FALSE),0)</f>
        <v>45</v>
      </c>
      <c r="I1478">
        <f>IFERROR(VLOOKUP(Table_socioeca8.sandag.org_abm2_spd[[#This Row],[hwycov_id]],[1]hwy_speed!$B$2:$G$1648,4,FALSE),0)</f>
        <v>45</v>
      </c>
      <c r="J1478">
        <f>IFERROR(VLOOKUP(Table_socioeca8.sandag.org_abm2_spd[[#This Row],[hwycov_id]],[1]hwy_speed!$B$2:$G$1648,5,FALSE),0)</f>
        <v>44</v>
      </c>
      <c r="K1478">
        <f>IFERROR(VLOOKUP(Table_socioeca8.sandag.org_abm2_spd[[#This Row],[hwycov_id]],[1]hwy_speed!$B$2:$G$1648,6,FALSE),0)</f>
        <v>45</v>
      </c>
    </row>
    <row r="1479" spans="5:11" x14ac:dyDescent="0.25">
      <c r="E1479">
        <f t="shared" si="23"/>
        <v>376</v>
      </c>
      <c r="F1479">
        <v>28791</v>
      </c>
      <c r="G1479">
        <f>IFERROR(VLOOKUP(Table_socioeca8.sandag.org_abm2_spd[[#This Row],[hwycov_id]],[1]hwy_speed!$B$2:$G$1648,2,FALSE),0)</f>
        <v>44</v>
      </c>
      <c r="H1479">
        <f>IFERROR(VLOOKUP(Table_socioeca8.sandag.org_abm2_spd[[#This Row],[hwycov_id]],[1]hwy_speed!$B$2:$G$1648,3,FALSE),0)</f>
        <v>43</v>
      </c>
      <c r="I1479">
        <f>IFERROR(VLOOKUP(Table_socioeca8.sandag.org_abm2_spd[[#This Row],[hwycov_id]],[1]hwy_speed!$B$2:$G$1648,4,FALSE),0)</f>
        <v>44</v>
      </c>
      <c r="J1479">
        <f>IFERROR(VLOOKUP(Table_socioeca8.sandag.org_abm2_spd[[#This Row],[hwycov_id]],[1]hwy_speed!$B$2:$G$1648,5,FALSE),0)</f>
        <v>44</v>
      </c>
      <c r="K1479">
        <f>IFERROR(VLOOKUP(Table_socioeca8.sandag.org_abm2_spd[[#This Row],[hwycov_id]],[1]hwy_speed!$B$2:$G$1648,6,FALSE),0)</f>
        <v>44</v>
      </c>
    </row>
    <row r="1480" spans="5:11" x14ac:dyDescent="0.25">
      <c r="E1480">
        <f t="shared" si="23"/>
        <v>376</v>
      </c>
      <c r="F1480">
        <v>28792</v>
      </c>
      <c r="G1480">
        <f>IFERROR(VLOOKUP(Table_socioeca8.sandag.org_abm2_spd[[#This Row],[hwycov_id]],[1]hwy_speed!$B$2:$G$1648,2,FALSE),0)</f>
        <v>44</v>
      </c>
      <c r="H1480">
        <f>IFERROR(VLOOKUP(Table_socioeca8.sandag.org_abm2_spd[[#This Row],[hwycov_id]],[1]hwy_speed!$B$2:$G$1648,3,FALSE),0)</f>
        <v>40</v>
      </c>
      <c r="I1480">
        <f>IFERROR(VLOOKUP(Table_socioeca8.sandag.org_abm2_spd[[#This Row],[hwycov_id]],[1]hwy_speed!$B$2:$G$1648,4,FALSE),0)</f>
        <v>44</v>
      </c>
      <c r="J1480">
        <f>IFERROR(VLOOKUP(Table_socioeca8.sandag.org_abm2_spd[[#This Row],[hwycov_id]],[1]hwy_speed!$B$2:$G$1648,5,FALSE),0)</f>
        <v>44</v>
      </c>
      <c r="K1480">
        <f>IFERROR(VLOOKUP(Table_socioeca8.sandag.org_abm2_spd[[#This Row],[hwycov_id]],[1]hwy_speed!$B$2:$G$1648,6,FALSE),0)</f>
        <v>44</v>
      </c>
    </row>
    <row r="1481" spans="5:11" x14ac:dyDescent="0.25">
      <c r="E1481">
        <f t="shared" si="23"/>
        <v>376</v>
      </c>
      <c r="F1481">
        <v>28793</v>
      </c>
      <c r="G1481">
        <f>IFERROR(VLOOKUP(Table_socioeca8.sandag.org_abm2_spd[[#This Row],[hwycov_id]],[1]hwy_speed!$B$2:$G$1648,2,FALSE),0)</f>
        <v>53</v>
      </c>
      <c r="H1481">
        <f>IFERROR(VLOOKUP(Table_socioeca8.sandag.org_abm2_spd[[#This Row],[hwycov_id]],[1]hwy_speed!$B$2:$G$1648,3,FALSE),0)</f>
        <v>46</v>
      </c>
      <c r="I1481">
        <f>IFERROR(VLOOKUP(Table_socioeca8.sandag.org_abm2_spd[[#This Row],[hwycov_id]],[1]hwy_speed!$B$2:$G$1648,4,FALSE),0)</f>
        <v>53</v>
      </c>
      <c r="J1481">
        <f>IFERROR(VLOOKUP(Table_socioeca8.sandag.org_abm2_spd[[#This Row],[hwycov_id]],[1]hwy_speed!$B$2:$G$1648,5,FALSE),0)</f>
        <v>52</v>
      </c>
      <c r="K1481">
        <f>IFERROR(VLOOKUP(Table_socioeca8.sandag.org_abm2_spd[[#This Row],[hwycov_id]],[1]hwy_speed!$B$2:$G$1648,6,FALSE),0)</f>
        <v>53</v>
      </c>
    </row>
    <row r="1482" spans="5:11" x14ac:dyDescent="0.25">
      <c r="E1482">
        <f t="shared" si="23"/>
        <v>376</v>
      </c>
      <c r="F1482">
        <v>28794</v>
      </c>
      <c r="G1482">
        <f>IFERROR(VLOOKUP(Table_socioeca8.sandag.org_abm2_spd[[#This Row],[hwycov_id]],[1]hwy_speed!$B$2:$G$1648,2,FALSE),0)</f>
        <v>45</v>
      </c>
      <c r="H1482">
        <f>IFERROR(VLOOKUP(Table_socioeca8.sandag.org_abm2_spd[[#This Row],[hwycov_id]],[1]hwy_speed!$B$2:$G$1648,3,FALSE),0)</f>
        <v>44</v>
      </c>
      <c r="I1482">
        <f>IFERROR(VLOOKUP(Table_socioeca8.sandag.org_abm2_spd[[#This Row],[hwycov_id]],[1]hwy_speed!$B$2:$G$1648,4,FALSE),0)</f>
        <v>44</v>
      </c>
      <c r="J1482">
        <f>IFERROR(VLOOKUP(Table_socioeca8.sandag.org_abm2_spd[[#This Row],[hwycov_id]],[1]hwy_speed!$B$2:$G$1648,5,FALSE),0)</f>
        <v>44</v>
      </c>
      <c r="K1482">
        <f>IFERROR(VLOOKUP(Table_socioeca8.sandag.org_abm2_spd[[#This Row],[hwycov_id]],[1]hwy_speed!$B$2:$G$1648,6,FALSE),0)</f>
        <v>45</v>
      </c>
    </row>
    <row r="1483" spans="5:11" x14ac:dyDescent="0.25">
      <c r="E1483">
        <f t="shared" si="23"/>
        <v>376</v>
      </c>
      <c r="F1483">
        <v>28795</v>
      </c>
      <c r="G1483">
        <f>IFERROR(VLOOKUP(Table_socioeca8.sandag.org_abm2_spd[[#This Row],[hwycov_id]],[1]hwy_speed!$B$2:$G$1648,2,FALSE),0)</f>
        <v>45</v>
      </c>
      <c r="H1483">
        <f>IFERROR(VLOOKUP(Table_socioeca8.sandag.org_abm2_spd[[#This Row],[hwycov_id]],[1]hwy_speed!$B$2:$G$1648,3,FALSE),0)</f>
        <v>44</v>
      </c>
      <c r="I1483">
        <f>IFERROR(VLOOKUP(Table_socioeca8.sandag.org_abm2_spd[[#This Row],[hwycov_id]],[1]hwy_speed!$B$2:$G$1648,4,FALSE),0)</f>
        <v>44</v>
      </c>
      <c r="J1483">
        <f>IFERROR(VLOOKUP(Table_socioeca8.sandag.org_abm2_spd[[#This Row],[hwycov_id]],[1]hwy_speed!$B$2:$G$1648,5,FALSE),0)</f>
        <v>44</v>
      </c>
      <c r="K1483">
        <f>IFERROR(VLOOKUP(Table_socioeca8.sandag.org_abm2_spd[[#This Row],[hwycov_id]],[1]hwy_speed!$B$2:$G$1648,6,FALSE),0)</f>
        <v>45</v>
      </c>
    </row>
    <row r="1484" spans="5:11" x14ac:dyDescent="0.25">
      <c r="E1484">
        <f t="shared" si="23"/>
        <v>376</v>
      </c>
      <c r="F1484">
        <v>28796</v>
      </c>
      <c r="G1484">
        <f>IFERROR(VLOOKUP(Table_socioeca8.sandag.org_abm2_spd[[#This Row],[hwycov_id]],[1]hwy_speed!$B$2:$G$1648,2,FALSE),0)</f>
        <v>58</v>
      </c>
      <c r="H1484">
        <f>IFERROR(VLOOKUP(Table_socioeca8.sandag.org_abm2_spd[[#This Row],[hwycov_id]],[1]hwy_speed!$B$2:$G$1648,3,FALSE),0)</f>
        <v>58</v>
      </c>
      <c r="I1484">
        <f>IFERROR(VLOOKUP(Table_socioeca8.sandag.org_abm2_spd[[#This Row],[hwycov_id]],[1]hwy_speed!$B$2:$G$1648,4,FALSE),0)</f>
        <v>58</v>
      </c>
      <c r="J1484">
        <f>IFERROR(VLOOKUP(Table_socioeca8.sandag.org_abm2_spd[[#This Row],[hwycov_id]],[1]hwy_speed!$B$2:$G$1648,5,FALSE),0)</f>
        <v>57</v>
      </c>
      <c r="K1484">
        <f>IFERROR(VLOOKUP(Table_socioeca8.sandag.org_abm2_spd[[#This Row],[hwycov_id]],[1]hwy_speed!$B$2:$G$1648,6,FALSE),0)</f>
        <v>58</v>
      </c>
    </row>
    <row r="1485" spans="5:11" x14ac:dyDescent="0.25">
      <c r="E1485">
        <f t="shared" si="23"/>
        <v>376</v>
      </c>
      <c r="F1485">
        <v>28797</v>
      </c>
      <c r="G1485">
        <f>IFERROR(VLOOKUP(Table_socioeca8.sandag.org_abm2_spd[[#This Row],[hwycov_id]],[1]hwy_speed!$B$2:$G$1648,2,FALSE),0)</f>
        <v>45</v>
      </c>
      <c r="H1485">
        <f>IFERROR(VLOOKUP(Table_socioeca8.sandag.org_abm2_spd[[#This Row],[hwycov_id]],[1]hwy_speed!$B$2:$G$1648,3,FALSE),0)</f>
        <v>45</v>
      </c>
      <c r="I1485">
        <f>IFERROR(VLOOKUP(Table_socioeca8.sandag.org_abm2_spd[[#This Row],[hwycov_id]],[1]hwy_speed!$B$2:$G$1648,4,FALSE),0)</f>
        <v>45</v>
      </c>
      <c r="J1485">
        <f>IFERROR(VLOOKUP(Table_socioeca8.sandag.org_abm2_spd[[#This Row],[hwycov_id]],[1]hwy_speed!$B$2:$G$1648,5,FALSE),0)</f>
        <v>44</v>
      </c>
      <c r="K1485">
        <f>IFERROR(VLOOKUP(Table_socioeca8.sandag.org_abm2_spd[[#This Row],[hwycov_id]],[1]hwy_speed!$B$2:$G$1648,6,FALSE),0)</f>
        <v>45</v>
      </c>
    </row>
    <row r="1486" spans="5:11" x14ac:dyDescent="0.25">
      <c r="E1486">
        <f t="shared" si="23"/>
        <v>376</v>
      </c>
      <c r="F1486">
        <v>28798</v>
      </c>
      <c r="G1486">
        <f>IFERROR(VLOOKUP(Table_socioeca8.sandag.org_abm2_spd[[#This Row],[hwycov_id]],[1]hwy_speed!$B$2:$G$1648,2,FALSE),0)</f>
        <v>53</v>
      </c>
      <c r="H1486">
        <f>IFERROR(VLOOKUP(Table_socioeca8.sandag.org_abm2_spd[[#This Row],[hwycov_id]],[1]hwy_speed!$B$2:$G$1648,3,FALSE),0)</f>
        <v>34</v>
      </c>
      <c r="I1486">
        <f>IFERROR(VLOOKUP(Table_socioeca8.sandag.org_abm2_spd[[#This Row],[hwycov_id]],[1]hwy_speed!$B$2:$G$1648,4,FALSE),0)</f>
        <v>52</v>
      </c>
      <c r="J1486">
        <f>IFERROR(VLOOKUP(Table_socioeca8.sandag.org_abm2_spd[[#This Row],[hwycov_id]],[1]hwy_speed!$B$2:$G$1648,5,FALSE),0)</f>
        <v>49</v>
      </c>
      <c r="K1486">
        <f>IFERROR(VLOOKUP(Table_socioeca8.sandag.org_abm2_spd[[#This Row],[hwycov_id]],[1]hwy_speed!$B$2:$G$1648,6,FALSE),0)</f>
        <v>53</v>
      </c>
    </row>
    <row r="1487" spans="5:11" x14ac:dyDescent="0.25">
      <c r="E1487">
        <f t="shared" si="23"/>
        <v>376</v>
      </c>
      <c r="F1487">
        <v>28805</v>
      </c>
      <c r="G1487">
        <f>IFERROR(VLOOKUP(Table_socioeca8.sandag.org_abm2_spd[[#This Row],[hwycov_id]],[1]hwy_speed!$B$2:$G$1648,2,FALSE),0)</f>
        <v>53</v>
      </c>
      <c r="H1487">
        <f>IFERROR(VLOOKUP(Table_socioeca8.sandag.org_abm2_spd[[#This Row],[hwycov_id]],[1]hwy_speed!$B$2:$G$1648,3,FALSE),0)</f>
        <v>50</v>
      </c>
      <c r="I1487">
        <f>IFERROR(VLOOKUP(Table_socioeca8.sandag.org_abm2_spd[[#This Row],[hwycov_id]],[1]hwy_speed!$B$2:$G$1648,4,FALSE),0)</f>
        <v>52</v>
      </c>
      <c r="J1487">
        <f>IFERROR(VLOOKUP(Table_socioeca8.sandag.org_abm2_spd[[#This Row],[hwycov_id]],[1]hwy_speed!$B$2:$G$1648,5,FALSE),0)</f>
        <v>49</v>
      </c>
      <c r="K1487">
        <f>IFERROR(VLOOKUP(Table_socioeca8.sandag.org_abm2_spd[[#This Row],[hwycov_id]],[1]hwy_speed!$B$2:$G$1648,6,FALSE),0)</f>
        <v>53</v>
      </c>
    </row>
    <row r="1488" spans="5:11" x14ac:dyDescent="0.25">
      <c r="E1488">
        <f t="shared" si="23"/>
        <v>376</v>
      </c>
      <c r="F1488">
        <v>28806</v>
      </c>
      <c r="G1488">
        <f>IFERROR(VLOOKUP(Table_socioeca8.sandag.org_abm2_spd[[#This Row],[hwycov_id]],[1]hwy_speed!$B$2:$G$1648,2,FALSE),0)</f>
        <v>53</v>
      </c>
      <c r="H1488">
        <f>IFERROR(VLOOKUP(Table_socioeca8.sandag.org_abm2_spd[[#This Row],[hwycov_id]],[1]hwy_speed!$B$2:$G$1648,3,FALSE),0)</f>
        <v>53</v>
      </c>
      <c r="I1488">
        <f>IFERROR(VLOOKUP(Table_socioeca8.sandag.org_abm2_spd[[#This Row],[hwycov_id]],[1]hwy_speed!$B$2:$G$1648,4,FALSE),0)</f>
        <v>53</v>
      </c>
      <c r="J1488">
        <f>IFERROR(VLOOKUP(Table_socioeca8.sandag.org_abm2_spd[[#This Row],[hwycov_id]],[1]hwy_speed!$B$2:$G$1648,5,FALSE),0)</f>
        <v>51</v>
      </c>
      <c r="K1488">
        <f>IFERROR(VLOOKUP(Table_socioeca8.sandag.org_abm2_spd[[#This Row],[hwycov_id]],[1]hwy_speed!$B$2:$G$1648,6,FALSE),0)</f>
        <v>54</v>
      </c>
    </row>
    <row r="1489" spans="5:11" x14ac:dyDescent="0.25">
      <c r="E1489">
        <f t="shared" si="23"/>
        <v>376</v>
      </c>
      <c r="F1489">
        <v>28809</v>
      </c>
      <c r="G1489">
        <f>IFERROR(VLOOKUP(Table_socioeca8.sandag.org_abm2_spd[[#This Row],[hwycov_id]],[1]hwy_speed!$B$2:$G$1648,2,FALSE),0)</f>
        <v>58</v>
      </c>
      <c r="H1489">
        <f>IFERROR(VLOOKUP(Table_socioeca8.sandag.org_abm2_spd[[#This Row],[hwycov_id]],[1]hwy_speed!$B$2:$G$1648,3,FALSE),0)</f>
        <v>36</v>
      </c>
      <c r="I1489">
        <f>IFERROR(VLOOKUP(Table_socioeca8.sandag.org_abm2_spd[[#This Row],[hwycov_id]],[1]hwy_speed!$B$2:$G$1648,4,FALSE),0)</f>
        <v>53</v>
      </c>
      <c r="J1489">
        <f>IFERROR(VLOOKUP(Table_socioeca8.sandag.org_abm2_spd[[#This Row],[hwycov_id]],[1]hwy_speed!$B$2:$G$1648,5,FALSE),0)</f>
        <v>55</v>
      </c>
      <c r="K1489">
        <f>IFERROR(VLOOKUP(Table_socioeca8.sandag.org_abm2_spd[[#This Row],[hwycov_id]],[1]hwy_speed!$B$2:$G$1648,6,FALSE),0)</f>
        <v>58</v>
      </c>
    </row>
    <row r="1490" spans="5:11" x14ac:dyDescent="0.25">
      <c r="E1490">
        <f t="shared" si="23"/>
        <v>376</v>
      </c>
      <c r="F1490">
        <v>28810</v>
      </c>
      <c r="G1490">
        <f>IFERROR(VLOOKUP(Table_socioeca8.sandag.org_abm2_spd[[#This Row],[hwycov_id]],[1]hwy_speed!$B$2:$G$1648,2,FALSE),0)</f>
        <v>58</v>
      </c>
      <c r="H1490">
        <f>IFERROR(VLOOKUP(Table_socioeca8.sandag.org_abm2_spd[[#This Row],[hwycov_id]],[1]hwy_speed!$B$2:$G$1648,3,FALSE),0)</f>
        <v>56</v>
      </c>
      <c r="I1490">
        <f>IFERROR(VLOOKUP(Table_socioeca8.sandag.org_abm2_spd[[#This Row],[hwycov_id]],[1]hwy_speed!$B$2:$G$1648,4,FALSE),0)</f>
        <v>56</v>
      </c>
      <c r="J1490">
        <f>IFERROR(VLOOKUP(Table_socioeca8.sandag.org_abm2_spd[[#This Row],[hwycov_id]],[1]hwy_speed!$B$2:$G$1648,5,FALSE),0)</f>
        <v>40</v>
      </c>
      <c r="K1490">
        <f>IFERROR(VLOOKUP(Table_socioeca8.sandag.org_abm2_spd[[#This Row],[hwycov_id]],[1]hwy_speed!$B$2:$G$1648,6,FALSE),0)</f>
        <v>58</v>
      </c>
    </row>
    <row r="1491" spans="5:11" x14ac:dyDescent="0.25">
      <c r="E1491">
        <f t="shared" si="23"/>
        <v>376</v>
      </c>
      <c r="F1491">
        <v>28839</v>
      </c>
      <c r="G1491">
        <f>IFERROR(VLOOKUP(Table_socioeca8.sandag.org_abm2_spd[[#This Row],[hwycov_id]],[1]hwy_speed!$B$2:$G$1648,2,FALSE),0)</f>
        <v>58</v>
      </c>
      <c r="H1491">
        <f>IFERROR(VLOOKUP(Table_socioeca8.sandag.org_abm2_spd[[#This Row],[hwycov_id]],[1]hwy_speed!$B$2:$G$1648,3,FALSE),0)</f>
        <v>54</v>
      </c>
      <c r="I1491">
        <f>IFERROR(VLOOKUP(Table_socioeca8.sandag.org_abm2_spd[[#This Row],[hwycov_id]],[1]hwy_speed!$B$2:$G$1648,4,FALSE),0)</f>
        <v>56</v>
      </c>
      <c r="J1491">
        <f>IFERROR(VLOOKUP(Table_socioeca8.sandag.org_abm2_spd[[#This Row],[hwycov_id]],[1]hwy_speed!$B$2:$G$1648,5,FALSE),0)</f>
        <v>57</v>
      </c>
      <c r="K1491">
        <f>IFERROR(VLOOKUP(Table_socioeca8.sandag.org_abm2_spd[[#This Row],[hwycov_id]],[1]hwy_speed!$B$2:$G$1648,6,FALSE),0)</f>
        <v>58</v>
      </c>
    </row>
    <row r="1492" spans="5:11" x14ac:dyDescent="0.25">
      <c r="E1492">
        <f t="shared" si="23"/>
        <v>376</v>
      </c>
      <c r="F1492">
        <v>28849</v>
      </c>
      <c r="G1492">
        <f>IFERROR(VLOOKUP(Table_socioeca8.sandag.org_abm2_spd[[#This Row],[hwycov_id]],[1]hwy_speed!$B$2:$G$1648,2,FALSE),0)</f>
        <v>58</v>
      </c>
      <c r="H1492">
        <f>IFERROR(VLOOKUP(Table_socioeca8.sandag.org_abm2_spd[[#This Row],[hwycov_id]],[1]hwy_speed!$B$2:$G$1648,3,FALSE),0)</f>
        <v>51</v>
      </c>
      <c r="I1492">
        <f>IFERROR(VLOOKUP(Table_socioeca8.sandag.org_abm2_spd[[#This Row],[hwycov_id]],[1]hwy_speed!$B$2:$G$1648,4,FALSE),0)</f>
        <v>52</v>
      </c>
      <c r="J1492">
        <f>IFERROR(VLOOKUP(Table_socioeca8.sandag.org_abm2_spd[[#This Row],[hwycov_id]],[1]hwy_speed!$B$2:$G$1648,5,FALSE),0)</f>
        <v>54</v>
      </c>
      <c r="K1492">
        <f>IFERROR(VLOOKUP(Table_socioeca8.sandag.org_abm2_spd[[#This Row],[hwycov_id]],[1]hwy_speed!$B$2:$G$1648,6,FALSE),0)</f>
        <v>58</v>
      </c>
    </row>
    <row r="1493" spans="5:11" x14ac:dyDescent="0.25">
      <c r="E1493">
        <f t="shared" si="23"/>
        <v>376</v>
      </c>
      <c r="F1493">
        <v>28850</v>
      </c>
      <c r="G1493">
        <f>IFERROR(VLOOKUP(Table_socioeca8.sandag.org_abm2_spd[[#This Row],[hwycov_id]],[1]hwy_speed!$B$2:$G$1648,2,FALSE),0)</f>
        <v>58</v>
      </c>
      <c r="H1493">
        <f>IFERROR(VLOOKUP(Table_socioeca8.sandag.org_abm2_spd[[#This Row],[hwycov_id]],[1]hwy_speed!$B$2:$G$1648,3,FALSE),0)</f>
        <v>50</v>
      </c>
      <c r="I1493">
        <f>IFERROR(VLOOKUP(Table_socioeca8.sandag.org_abm2_spd[[#This Row],[hwycov_id]],[1]hwy_speed!$B$2:$G$1648,4,FALSE),0)</f>
        <v>55</v>
      </c>
      <c r="J1493">
        <f>IFERROR(VLOOKUP(Table_socioeca8.sandag.org_abm2_spd[[#This Row],[hwycov_id]],[1]hwy_speed!$B$2:$G$1648,5,FALSE),0)</f>
        <v>54</v>
      </c>
      <c r="K1493">
        <f>IFERROR(VLOOKUP(Table_socioeca8.sandag.org_abm2_spd[[#This Row],[hwycov_id]],[1]hwy_speed!$B$2:$G$1648,6,FALSE),0)</f>
        <v>58</v>
      </c>
    </row>
    <row r="1494" spans="5:11" x14ac:dyDescent="0.25">
      <c r="E1494">
        <f t="shared" si="23"/>
        <v>376</v>
      </c>
      <c r="F1494">
        <v>28868</v>
      </c>
      <c r="G1494">
        <f>IFERROR(VLOOKUP(Table_socioeca8.sandag.org_abm2_spd[[#This Row],[hwycov_id]],[1]hwy_speed!$B$2:$G$1648,2,FALSE),0)</f>
        <v>62</v>
      </c>
      <c r="H1494">
        <f>IFERROR(VLOOKUP(Table_socioeca8.sandag.org_abm2_spd[[#This Row],[hwycov_id]],[1]hwy_speed!$B$2:$G$1648,3,FALSE),0)</f>
        <v>56</v>
      </c>
      <c r="I1494">
        <f>IFERROR(VLOOKUP(Table_socioeca8.sandag.org_abm2_spd[[#This Row],[hwycov_id]],[1]hwy_speed!$B$2:$G$1648,4,FALSE),0)</f>
        <v>59</v>
      </c>
      <c r="J1494">
        <f>IFERROR(VLOOKUP(Table_socioeca8.sandag.org_abm2_spd[[#This Row],[hwycov_id]],[1]hwy_speed!$B$2:$G$1648,5,FALSE),0)</f>
        <v>61</v>
      </c>
      <c r="K1494">
        <f>IFERROR(VLOOKUP(Table_socioeca8.sandag.org_abm2_spd[[#This Row],[hwycov_id]],[1]hwy_speed!$B$2:$G$1648,6,FALSE),0)</f>
        <v>62</v>
      </c>
    </row>
    <row r="1495" spans="5:11" x14ac:dyDescent="0.25">
      <c r="E1495">
        <f t="shared" si="23"/>
        <v>376</v>
      </c>
      <c r="F1495">
        <v>28899</v>
      </c>
      <c r="G1495">
        <f>IFERROR(VLOOKUP(Table_socioeca8.sandag.org_abm2_spd[[#This Row],[hwycov_id]],[1]hwy_speed!$B$2:$G$1648,2,FALSE),0)</f>
        <v>58</v>
      </c>
      <c r="H1495">
        <f>IFERROR(VLOOKUP(Table_socioeca8.sandag.org_abm2_spd[[#This Row],[hwycov_id]],[1]hwy_speed!$B$2:$G$1648,3,FALSE),0)</f>
        <v>52</v>
      </c>
      <c r="I1495">
        <f>IFERROR(VLOOKUP(Table_socioeca8.sandag.org_abm2_spd[[#This Row],[hwycov_id]],[1]hwy_speed!$B$2:$G$1648,4,FALSE),0)</f>
        <v>57</v>
      </c>
      <c r="J1495">
        <f>IFERROR(VLOOKUP(Table_socioeca8.sandag.org_abm2_spd[[#This Row],[hwycov_id]],[1]hwy_speed!$B$2:$G$1648,5,FALSE),0)</f>
        <v>56</v>
      </c>
      <c r="K1495">
        <f>IFERROR(VLOOKUP(Table_socioeca8.sandag.org_abm2_spd[[#This Row],[hwycov_id]],[1]hwy_speed!$B$2:$G$1648,6,FALSE),0)</f>
        <v>58</v>
      </c>
    </row>
    <row r="1496" spans="5:11" x14ac:dyDescent="0.25">
      <c r="E1496">
        <f t="shared" si="23"/>
        <v>376</v>
      </c>
      <c r="F1496">
        <v>28902</v>
      </c>
      <c r="G1496">
        <f>IFERROR(VLOOKUP(Table_socioeca8.sandag.org_abm2_spd[[#This Row],[hwycov_id]],[1]hwy_speed!$B$2:$G$1648,2,FALSE),0)</f>
        <v>60</v>
      </c>
      <c r="H1496">
        <f>IFERROR(VLOOKUP(Table_socioeca8.sandag.org_abm2_spd[[#This Row],[hwycov_id]],[1]hwy_speed!$B$2:$G$1648,3,FALSE),0)</f>
        <v>60</v>
      </c>
      <c r="I1496">
        <f>IFERROR(VLOOKUP(Table_socioeca8.sandag.org_abm2_spd[[#This Row],[hwycov_id]],[1]hwy_speed!$B$2:$G$1648,4,FALSE),0)</f>
        <v>60</v>
      </c>
      <c r="J1496">
        <f>IFERROR(VLOOKUP(Table_socioeca8.sandag.org_abm2_spd[[#This Row],[hwycov_id]],[1]hwy_speed!$B$2:$G$1648,5,FALSE),0)</f>
        <v>57</v>
      </c>
      <c r="K1496">
        <f>IFERROR(VLOOKUP(Table_socioeca8.sandag.org_abm2_spd[[#This Row],[hwycov_id]],[1]hwy_speed!$B$2:$G$1648,6,FALSE),0)</f>
        <v>60</v>
      </c>
    </row>
    <row r="1497" spans="5:11" x14ac:dyDescent="0.25">
      <c r="E1497">
        <f t="shared" si="23"/>
        <v>376</v>
      </c>
      <c r="F1497">
        <v>28904</v>
      </c>
      <c r="G1497">
        <f>IFERROR(VLOOKUP(Table_socioeca8.sandag.org_abm2_spd[[#This Row],[hwycov_id]],[1]hwy_speed!$B$2:$G$1648,2,FALSE),0)</f>
        <v>62</v>
      </c>
      <c r="H1497">
        <f>IFERROR(VLOOKUP(Table_socioeca8.sandag.org_abm2_spd[[#This Row],[hwycov_id]],[1]hwy_speed!$B$2:$G$1648,3,FALSE),0)</f>
        <v>62</v>
      </c>
      <c r="I1497">
        <f>IFERROR(VLOOKUP(Table_socioeca8.sandag.org_abm2_spd[[#This Row],[hwycov_id]],[1]hwy_speed!$B$2:$G$1648,4,FALSE),0)</f>
        <v>62</v>
      </c>
      <c r="J1497">
        <f>IFERROR(VLOOKUP(Table_socioeca8.sandag.org_abm2_spd[[#This Row],[hwycov_id]],[1]hwy_speed!$B$2:$G$1648,5,FALSE),0)</f>
        <v>60</v>
      </c>
      <c r="K1497">
        <f>IFERROR(VLOOKUP(Table_socioeca8.sandag.org_abm2_spd[[#This Row],[hwycov_id]],[1]hwy_speed!$B$2:$G$1648,6,FALSE),0)</f>
        <v>62</v>
      </c>
    </row>
    <row r="1498" spans="5:11" x14ac:dyDescent="0.25">
      <c r="E1498">
        <f t="shared" si="23"/>
        <v>376</v>
      </c>
      <c r="F1498">
        <v>28916</v>
      </c>
      <c r="G1498">
        <f>IFERROR(VLOOKUP(Table_socioeca8.sandag.org_abm2_spd[[#This Row],[hwycov_id]],[1]hwy_speed!$B$2:$G$1648,2,FALSE),0)</f>
        <v>58</v>
      </c>
      <c r="H1498">
        <f>IFERROR(VLOOKUP(Table_socioeca8.sandag.org_abm2_spd[[#This Row],[hwycov_id]],[1]hwy_speed!$B$2:$G$1648,3,FALSE),0)</f>
        <v>45</v>
      </c>
      <c r="I1498">
        <f>IFERROR(VLOOKUP(Table_socioeca8.sandag.org_abm2_spd[[#This Row],[hwycov_id]],[1]hwy_speed!$B$2:$G$1648,4,FALSE),0)</f>
        <v>57</v>
      </c>
      <c r="J1498">
        <f>IFERROR(VLOOKUP(Table_socioeca8.sandag.org_abm2_spd[[#This Row],[hwycov_id]],[1]hwy_speed!$B$2:$G$1648,5,FALSE),0)</f>
        <v>57</v>
      </c>
      <c r="K1498">
        <f>IFERROR(VLOOKUP(Table_socioeca8.sandag.org_abm2_spd[[#This Row],[hwycov_id]],[1]hwy_speed!$B$2:$G$1648,6,FALSE),0)</f>
        <v>58</v>
      </c>
    </row>
    <row r="1499" spans="5:11" x14ac:dyDescent="0.25">
      <c r="E1499">
        <f t="shared" si="23"/>
        <v>376</v>
      </c>
      <c r="F1499">
        <v>28920</v>
      </c>
      <c r="G1499">
        <f>IFERROR(VLOOKUP(Table_socioeca8.sandag.org_abm2_spd[[#This Row],[hwycov_id]],[1]hwy_speed!$B$2:$G$1648,2,FALSE),0)</f>
        <v>61</v>
      </c>
      <c r="H1499">
        <f>IFERROR(VLOOKUP(Table_socioeca8.sandag.org_abm2_spd[[#This Row],[hwycov_id]],[1]hwy_speed!$B$2:$G$1648,3,FALSE),0)</f>
        <v>61</v>
      </c>
      <c r="I1499">
        <f>IFERROR(VLOOKUP(Table_socioeca8.sandag.org_abm2_spd[[#This Row],[hwycov_id]],[1]hwy_speed!$B$2:$G$1648,4,FALSE),0)</f>
        <v>61</v>
      </c>
      <c r="J1499">
        <f>IFERROR(VLOOKUP(Table_socioeca8.sandag.org_abm2_spd[[#This Row],[hwycov_id]],[1]hwy_speed!$B$2:$G$1648,5,FALSE),0)</f>
        <v>61</v>
      </c>
      <c r="K1499">
        <f>IFERROR(VLOOKUP(Table_socioeca8.sandag.org_abm2_spd[[#This Row],[hwycov_id]],[1]hwy_speed!$B$2:$G$1648,6,FALSE),0)</f>
        <v>61</v>
      </c>
    </row>
    <row r="1500" spans="5:11" x14ac:dyDescent="0.25">
      <c r="E1500">
        <f t="shared" si="23"/>
        <v>376</v>
      </c>
      <c r="F1500">
        <v>28923</v>
      </c>
      <c r="G1500">
        <f>IFERROR(VLOOKUP(Table_socioeca8.sandag.org_abm2_spd[[#This Row],[hwycov_id]],[1]hwy_speed!$B$2:$G$1648,2,FALSE),0)</f>
        <v>58</v>
      </c>
      <c r="H1500">
        <f>IFERROR(VLOOKUP(Table_socioeca8.sandag.org_abm2_spd[[#This Row],[hwycov_id]],[1]hwy_speed!$B$2:$G$1648,3,FALSE),0)</f>
        <v>56</v>
      </c>
      <c r="I1500">
        <f>IFERROR(VLOOKUP(Table_socioeca8.sandag.org_abm2_spd[[#This Row],[hwycov_id]],[1]hwy_speed!$B$2:$G$1648,4,FALSE),0)</f>
        <v>56</v>
      </c>
      <c r="J1500">
        <f>IFERROR(VLOOKUP(Table_socioeca8.sandag.org_abm2_spd[[#This Row],[hwycov_id]],[1]hwy_speed!$B$2:$G$1648,5,FALSE),0)</f>
        <v>55</v>
      </c>
      <c r="K1500">
        <f>IFERROR(VLOOKUP(Table_socioeca8.sandag.org_abm2_spd[[#This Row],[hwycov_id]],[1]hwy_speed!$B$2:$G$1648,6,FALSE),0)</f>
        <v>58</v>
      </c>
    </row>
    <row r="1501" spans="5:11" x14ac:dyDescent="0.25">
      <c r="E1501">
        <f t="shared" si="23"/>
        <v>376</v>
      </c>
      <c r="F1501">
        <v>28924</v>
      </c>
      <c r="G1501">
        <f>IFERROR(VLOOKUP(Table_socioeca8.sandag.org_abm2_spd[[#This Row],[hwycov_id]],[1]hwy_speed!$B$2:$G$1648,2,FALSE),0)</f>
        <v>62</v>
      </c>
      <c r="H1501">
        <f>IFERROR(VLOOKUP(Table_socioeca8.sandag.org_abm2_spd[[#This Row],[hwycov_id]],[1]hwy_speed!$B$2:$G$1648,3,FALSE),0)</f>
        <v>62</v>
      </c>
      <c r="I1501">
        <f>IFERROR(VLOOKUP(Table_socioeca8.sandag.org_abm2_spd[[#This Row],[hwycov_id]],[1]hwy_speed!$B$2:$G$1648,4,FALSE),0)</f>
        <v>62</v>
      </c>
      <c r="J1501">
        <f>IFERROR(VLOOKUP(Table_socioeca8.sandag.org_abm2_spd[[#This Row],[hwycov_id]],[1]hwy_speed!$B$2:$G$1648,5,FALSE),0)</f>
        <v>62</v>
      </c>
      <c r="K1501">
        <f>IFERROR(VLOOKUP(Table_socioeca8.sandag.org_abm2_spd[[#This Row],[hwycov_id]],[1]hwy_speed!$B$2:$G$1648,6,FALSE),0)</f>
        <v>62</v>
      </c>
    </row>
    <row r="1502" spans="5:11" x14ac:dyDescent="0.25">
      <c r="E1502">
        <f t="shared" si="23"/>
        <v>376</v>
      </c>
      <c r="F1502">
        <v>28925</v>
      </c>
      <c r="G1502">
        <f>IFERROR(VLOOKUP(Table_socioeca8.sandag.org_abm2_spd[[#This Row],[hwycov_id]],[1]hwy_speed!$B$2:$G$1648,2,FALSE),0)</f>
        <v>62</v>
      </c>
      <c r="H1502">
        <f>IFERROR(VLOOKUP(Table_socioeca8.sandag.org_abm2_spd[[#This Row],[hwycov_id]],[1]hwy_speed!$B$2:$G$1648,3,FALSE),0)</f>
        <v>62</v>
      </c>
      <c r="I1502">
        <f>IFERROR(VLOOKUP(Table_socioeca8.sandag.org_abm2_spd[[#This Row],[hwycov_id]],[1]hwy_speed!$B$2:$G$1648,4,FALSE),0)</f>
        <v>62</v>
      </c>
      <c r="J1502">
        <f>IFERROR(VLOOKUP(Table_socioeca8.sandag.org_abm2_spd[[#This Row],[hwycov_id]],[1]hwy_speed!$B$2:$G$1648,5,FALSE),0)</f>
        <v>62</v>
      </c>
      <c r="K1502">
        <f>IFERROR(VLOOKUP(Table_socioeca8.sandag.org_abm2_spd[[#This Row],[hwycov_id]],[1]hwy_speed!$B$2:$G$1648,6,FALSE),0)</f>
        <v>62</v>
      </c>
    </row>
    <row r="1503" spans="5:11" x14ac:dyDescent="0.25">
      <c r="E1503">
        <f t="shared" si="23"/>
        <v>376</v>
      </c>
      <c r="F1503">
        <v>28929</v>
      </c>
      <c r="G1503">
        <f>IFERROR(VLOOKUP(Table_socioeca8.sandag.org_abm2_spd[[#This Row],[hwycov_id]],[1]hwy_speed!$B$2:$G$1648,2,FALSE),0)</f>
        <v>58</v>
      </c>
      <c r="H1503">
        <f>IFERROR(VLOOKUP(Table_socioeca8.sandag.org_abm2_spd[[#This Row],[hwycov_id]],[1]hwy_speed!$B$2:$G$1648,3,FALSE),0)</f>
        <v>43</v>
      </c>
      <c r="I1503">
        <f>IFERROR(VLOOKUP(Table_socioeca8.sandag.org_abm2_spd[[#This Row],[hwycov_id]],[1]hwy_speed!$B$2:$G$1648,4,FALSE),0)</f>
        <v>57</v>
      </c>
      <c r="J1503">
        <f>IFERROR(VLOOKUP(Table_socioeca8.sandag.org_abm2_spd[[#This Row],[hwycov_id]],[1]hwy_speed!$B$2:$G$1648,5,FALSE),0)</f>
        <v>57</v>
      </c>
      <c r="K1503">
        <f>IFERROR(VLOOKUP(Table_socioeca8.sandag.org_abm2_spd[[#This Row],[hwycov_id]],[1]hwy_speed!$B$2:$G$1648,6,FALSE),0)</f>
        <v>58</v>
      </c>
    </row>
    <row r="1504" spans="5:11" x14ac:dyDescent="0.25">
      <c r="E1504">
        <f t="shared" si="23"/>
        <v>376</v>
      </c>
      <c r="F1504">
        <v>28938</v>
      </c>
      <c r="G1504">
        <f>IFERROR(VLOOKUP(Table_socioeca8.sandag.org_abm2_spd[[#This Row],[hwycov_id]],[1]hwy_speed!$B$2:$G$1648,2,FALSE),0)</f>
        <v>58</v>
      </c>
      <c r="H1504">
        <f>IFERROR(VLOOKUP(Table_socioeca8.sandag.org_abm2_spd[[#This Row],[hwycov_id]],[1]hwy_speed!$B$2:$G$1648,3,FALSE),0)</f>
        <v>58</v>
      </c>
      <c r="I1504">
        <f>IFERROR(VLOOKUP(Table_socioeca8.sandag.org_abm2_spd[[#This Row],[hwycov_id]],[1]hwy_speed!$B$2:$G$1648,4,FALSE),0)</f>
        <v>58</v>
      </c>
      <c r="J1504">
        <f>IFERROR(VLOOKUP(Table_socioeca8.sandag.org_abm2_spd[[#This Row],[hwycov_id]],[1]hwy_speed!$B$2:$G$1648,5,FALSE),0)</f>
        <v>58</v>
      </c>
      <c r="K1504">
        <f>IFERROR(VLOOKUP(Table_socioeca8.sandag.org_abm2_spd[[#This Row],[hwycov_id]],[1]hwy_speed!$B$2:$G$1648,6,FALSE),0)</f>
        <v>58</v>
      </c>
    </row>
    <row r="1505" spans="5:11" x14ac:dyDescent="0.25">
      <c r="E1505">
        <f t="shared" si="23"/>
        <v>376</v>
      </c>
      <c r="F1505">
        <v>28939</v>
      </c>
      <c r="G1505">
        <f>IFERROR(VLOOKUP(Table_socioeca8.sandag.org_abm2_spd[[#This Row],[hwycov_id]],[1]hwy_speed!$B$2:$G$1648,2,FALSE),0)</f>
        <v>56</v>
      </c>
      <c r="H1505">
        <f>IFERROR(VLOOKUP(Table_socioeca8.sandag.org_abm2_spd[[#This Row],[hwycov_id]],[1]hwy_speed!$B$2:$G$1648,3,FALSE),0)</f>
        <v>56</v>
      </c>
      <c r="I1505">
        <f>IFERROR(VLOOKUP(Table_socioeca8.sandag.org_abm2_spd[[#This Row],[hwycov_id]],[1]hwy_speed!$B$2:$G$1648,4,FALSE),0)</f>
        <v>56</v>
      </c>
      <c r="J1505">
        <f>IFERROR(VLOOKUP(Table_socioeca8.sandag.org_abm2_spd[[#This Row],[hwycov_id]],[1]hwy_speed!$B$2:$G$1648,5,FALSE),0)</f>
        <v>56</v>
      </c>
      <c r="K1505">
        <f>IFERROR(VLOOKUP(Table_socioeca8.sandag.org_abm2_spd[[#This Row],[hwycov_id]],[1]hwy_speed!$B$2:$G$1648,6,FALSE),0)</f>
        <v>56</v>
      </c>
    </row>
    <row r="1506" spans="5:11" x14ac:dyDescent="0.25">
      <c r="E1506">
        <f t="shared" si="23"/>
        <v>376</v>
      </c>
      <c r="F1506">
        <v>28940</v>
      </c>
      <c r="G1506">
        <f>IFERROR(VLOOKUP(Table_socioeca8.sandag.org_abm2_spd[[#This Row],[hwycov_id]],[1]hwy_speed!$B$2:$G$1648,2,FALSE),0)</f>
        <v>58</v>
      </c>
      <c r="H1506">
        <f>IFERROR(VLOOKUP(Table_socioeca8.sandag.org_abm2_spd[[#This Row],[hwycov_id]],[1]hwy_speed!$B$2:$G$1648,3,FALSE),0)</f>
        <v>57</v>
      </c>
      <c r="I1506">
        <f>IFERROR(VLOOKUP(Table_socioeca8.sandag.org_abm2_spd[[#This Row],[hwycov_id]],[1]hwy_speed!$B$2:$G$1648,4,FALSE),0)</f>
        <v>57</v>
      </c>
      <c r="J1506">
        <f>IFERROR(VLOOKUP(Table_socioeca8.sandag.org_abm2_spd[[#This Row],[hwycov_id]],[1]hwy_speed!$B$2:$G$1648,5,FALSE),0)</f>
        <v>57</v>
      </c>
      <c r="K1506">
        <f>IFERROR(VLOOKUP(Table_socioeca8.sandag.org_abm2_spd[[#This Row],[hwycov_id]],[1]hwy_speed!$B$2:$G$1648,6,FALSE),0)</f>
        <v>58</v>
      </c>
    </row>
    <row r="1507" spans="5:11" x14ac:dyDescent="0.25">
      <c r="E1507">
        <f t="shared" si="23"/>
        <v>376</v>
      </c>
      <c r="F1507">
        <v>28941</v>
      </c>
      <c r="G1507">
        <f>IFERROR(VLOOKUP(Table_socioeca8.sandag.org_abm2_spd[[#This Row],[hwycov_id]],[1]hwy_speed!$B$2:$G$1648,2,FALSE),0)</f>
        <v>58</v>
      </c>
      <c r="H1507">
        <f>IFERROR(VLOOKUP(Table_socioeca8.sandag.org_abm2_spd[[#This Row],[hwycov_id]],[1]hwy_speed!$B$2:$G$1648,3,FALSE),0)</f>
        <v>57</v>
      </c>
      <c r="I1507">
        <f>IFERROR(VLOOKUP(Table_socioeca8.sandag.org_abm2_spd[[#This Row],[hwycov_id]],[1]hwy_speed!$B$2:$G$1648,4,FALSE),0)</f>
        <v>57</v>
      </c>
      <c r="J1507">
        <f>IFERROR(VLOOKUP(Table_socioeca8.sandag.org_abm2_spd[[#This Row],[hwycov_id]],[1]hwy_speed!$B$2:$G$1648,5,FALSE),0)</f>
        <v>57</v>
      </c>
      <c r="K1507">
        <f>IFERROR(VLOOKUP(Table_socioeca8.sandag.org_abm2_spd[[#This Row],[hwycov_id]],[1]hwy_speed!$B$2:$G$1648,6,FALSE),0)</f>
        <v>58</v>
      </c>
    </row>
    <row r="1508" spans="5:11" x14ac:dyDescent="0.25">
      <c r="E1508">
        <f t="shared" si="23"/>
        <v>376</v>
      </c>
      <c r="F1508">
        <v>28945</v>
      </c>
      <c r="G1508">
        <f>IFERROR(VLOOKUP(Table_socioeca8.sandag.org_abm2_spd[[#This Row],[hwycov_id]],[1]hwy_speed!$B$2:$G$1648,2,FALSE),0)</f>
        <v>58</v>
      </c>
      <c r="H1508">
        <f>IFERROR(VLOOKUP(Table_socioeca8.sandag.org_abm2_spd[[#This Row],[hwycov_id]],[1]hwy_speed!$B$2:$G$1648,3,FALSE),0)</f>
        <v>58</v>
      </c>
      <c r="I1508">
        <f>IFERROR(VLOOKUP(Table_socioeca8.sandag.org_abm2_spd[[#This Row],[hwycov_id]],[1]hwy_speed!$B$2:$G$1648,4,FALSE),0)</f>
        <v>58</v>
      </c>
      <c r="J1508">
        <f>IFERROR(VLOOKUP(Table_socioeca8.sandag.org_abm2_spd[[#This Row],[hwycov_id]],[1]hwy_speed!$B$2:$G$1648,5,FALSE),0)</f>
        <v>58</v>
      </c>
      <c r="K1508">
        <f>IFERROR(VLOOKUP(Table_socioeca8.sandag.org_abm2_spd[[#This Row],[hwycov_id]],[1]hwy_speed!$B$2:$G$1648,6,FALSE),0)</f>
        <v>58</v>
      </c>
    </row>
    <row r="1509" spans="5:11" x14ac:dyDescent="0.25">
      <c r="E1509">
        <f t="shared" si="23"/>
        <v>376</v>
      </c>
      <c r="F1509">
        <v>28948</v>
      </c>
      <c r="G1509">
        <f>IFERROR(VLOOKUP(Table_socioeca8.sandag.org_abm2_spd[[#This Row],[hwycov_id]],[1]hwy_speed!$B$2:$G$1648,2,FALSE),0)</f>
        <v>58</v>
      </c>
      <c r="H1509">
        <f>IFERROR(VLOOKUP(Table_socioeca8.sandag.org_abm2_spd[[#This Row],[hwycov_id]],[1]hwy_speed!$B$2:$G$1648,3,FALSE),0)</f>
        <v>58</v>
      </c>
      <c r="I1509">
        <f>IFERROR(VLOOKUP(Table_socioeca8.sandag.org_abm2_spd[[#This Row],[hwycov_id]],[1]hwy_speed!$B$2:$G$1648,4,FALSE),0)</f>
        <v>58</v>
      </c>
      <c r="J1509">
        <f>IFERROR(VLOOKUP(Table_socioeca8.sandag.org_abm2_spd[[#This Row],[hwycov_id]],[1]hwy_speed!$B$2:$G$1648,5,FALSE),0)</f>
        <v>58</v>
      </c>
      <c r="K1509">
        <f>IFERROR(VLOOKUP(Table_socioeca8.sandag.org_abm2_spd[[#This Row],[hwycov_id]],[1]hwy_speed!$B$2:$G$1648,6,FALSE),0)</f>
        <v>58</v>
      </c>
    </row>
    <row r="1510" spans="5:11" x14ac:dyDescent="0.25">
      <c r="E1510">
        <f t="shared" si="23"/>
        <v>376</v>
      </c>
      <c r="F1510">
        <v>28949</v>
      </c>
      <c r="G1510">
        <f>IFERROR(VLOOKUP(Table_socioeca8.sandag.org_abm2_spd[[#This Row],[hwycov_id]],[1]hwy_speed!$B$2:$G$1648,2,FALSE),0)</f>
        <v>57</v>
      </c>
      <c r="H1510">
        <f>IFERROR(VLOOKUP(Table_socioeca8.sandag.org_abm2_spd[[#This Row],[hwycov_id]],[1]hwy_speed!$B$2:$G$1648,3,FALSE),0)</f>
        <v>57</v>
      </c>
      <c r="I1510">
        <f>IFERROR(VLOOKUP(Table_socioeca8.sandag.org_abm2_spd[[#This Row],[hwycov_id]],[1]hwy_speed!$B$2:$G$1648,4,FALSE),0)</f>
        <v>57</v>
      </c>
      <c r="J1510">
        <f>IFERROR(VLOOKUP(Table_socioeca8.sandag.org_abm2_spd[[#This Row],[hwycov_id]],[1]hwy_speed!$B$2:$G$1648,5,FALSE),0)</f>
        <v>57</v>
      </c>
      <c r="K1510">
        <f>IFERROR(VLOOKUP(Table_socioeca8.sandag.org_abm2_spd[[#This Row],[hwycov_id]],[1]hwy_speed!$B$2:$G$1648,6,FALSE),0)</f>
        <v>57</v>
      </c>
    </row>
    <row r="1511" spans="5:11" x14ac:dyDescent="0.25">
      <c r="E1511">
        <f t="shared" si="23"/>
        <v>376</v>
      </c>
      <c r="F1511">
        <v>28950</v>
      </c>
      <c r="G1511">
        <f>IFERROR(VLOOKUP(Table_socioeca8.sandag.org_abm2_spd[[#This Row],[hwycov_id]],[1]hwy_speed!$B$2:$G$1648,2,FALSE),0)</f>
        <v>62</v>
      </c>
      <c r="H1511">
        <f>IFERROR(VLOOKUP(Table_socioeca8.sandag.org_abm2_spd[[#This Row],[hwycov_id]],[1]hwy_speed!$B$2:$G$1648,3,FALSE),0)</f>
        <v>62</v>
      </c>
      <c r="I1511">
        <f>IFERROR(VLOOKUP(Table_socioeca8.sandag.org_abm2_spd[[#This Row],[hwycov_id]],[1]hwy_speed!$B$2:$G$1648,4,FALSE),0)</f>
        <v>62</v>
      </c>
      <c r="J1511">
        <f>IFERROR(VLOOKUP(Table_socioeca8.sandag.org_abm2_spd[[#This Row],[hwycov_id]],[1]hwy_speed!$B$2:$G$1648,5,FALSE),0)</f>
        <v>62</v>
      </c>
      <c r="K1511">
        <f>IFERROR(VLOOKUP(Table_socioeca8.sandag.org_abm2_spd[[#This Row],[hwycov_id]],[1]hwy_speed!$B$2:$G$1648,6,FALSE),0)</f>
        <v>62</v>
      </c>
    </row>
    <row r="1512" spans="5:11" x14ac:dyDescent="0.25">
      <c r="E1512">
        <f t="shared" si="23"/>
        <v>376</v>
      </c>
      <c r="F1512">
        <v>29016</v>
      </c>
      <c r="G1512">
        <f>IFERROR(VLOOKUP(Table_socioeca8.sandag.org_abm2_spd[[#This Row],[hwycov_id]],[1]hwy_speed!$B$2:$G$1648,2,FALSE),0)</f>
        <v>53</v>
      </c>
      <c r="H1512">
        <f>IFERROR(VLOOKUP(Table_socioeca8.sandag.org_abm2_spd[[#This Row],[hwycov_id]],[1]hwy_speed!$B$2:$G$1648,3,FALSE),0)</f>
        <v>42</v>
      </c>
      <c r="I1512">
        <f>IFERROR(VLOOKUP(Table_socioeca8.sandag.org_abm2_spd[[#This Row],[hwycov_id]],[1]hwy_speed!$B$2:$G$1648,4,FALSE),0)</f>
        <v>52</v>
      </c>
      <c r="J1512">
        <f>IFERROR(VLOOKUP(Table_socioeca8.sandag.org_abm2_spd[[#This Row],[hwycov_id]],[1]hwy_speed!$B$2:$G$1648,5,FALSE),0)</f>
        <v>53</v>
      </c>
      <c r="K1512">
        <f>IFERROR(VLOOKUP(Table_socioeca8.sandag.org_abm2_spd[[#This Row],[hwycov_id]],[1]hwy_speed!$B$2:$G$1648,6,FALSE),0)</f>
        <v>53</v>
      </c>
    </row>
    <row r="1513" spans="5:11" x14ac:dyDescent="0.25">
      <c r="E1513">
        <f t="shared" si="23"/>
        <v>376</v>
      </c>
      <c r="F1513">
        <v>29018</v>
      </c>
      <c r="G1513">
        <f>IFERROR(VLOOKUP(Table_socioeca8.sandag.org_abm2_spd[[#This Row],[hwycov_id]],[1]hwy_speed!$B$2:$G$1648,2,FALSE),0)</f>
        <v>53</v>
      </c>
      <c r="H1513">
        <f>IFERROR(VLOOKUP(Table_socioeca8.sandag.org_abm2_spd[[#This Row],[hwycov_id]],[1]hwy_speed!$B$2:$G$1648,3,FALSE),0)</f>
        <v>43</v>
      </c>
      <c r="I1513">
        <f>IFERROR(VLOOKUP(Table_socioeca8.sandag.org_abm2_spd[[#This Row],[hwycov_id]],[1]hwy_speed!$B$2:$G$1648,4,FALSE),0)</f>
        <v>52</v>
      </c>
      <c r="J1513">
        <f>IFERROR(VLOOKUP(Table_socioeca8.sandag.org_abm2_spd[[#This Row],[hwycov_id]],[1]hwy_speed!$B$2:$G$1648,5,FALSE),0)</f>
        <v>53</v>
      </c>
      <c r="K1513">
        <f>IFERROR(VLOOKUP(Table_socioeca8.sandag.org_abm2_spd[[#This Row],[hwycov_id]],[1]hwy_speed!$B$2:$G$1648,6,FALSE),0)</f>
        <v>53</v>
      </c>
    </row>
    <row r="1514" spans="5:11" x14ac:dyDescent="0.25">
      <c r="E1514">
        <f t="shared" si="23"/>
        <v>376</v>
      </c>
      <c r="F1514">
        <v>29019</v>
      </c>
      <c r="G1514">
        <f>IFERROR(VLOOKUP(Table_socioeca8.sandag.org_abm2_spd[[#This Row],[hwycov_id]],[1]hwy_speed!$B$2:$G$1648,2,FALSE),0)</f>
        <v>53</v>
      </c>
      <c r="H1514">
        <f>IFERROR(VLOOKUP(Table_socioeca8.sandag.org_abm2_spd[[#This Row],[hwycov_id]],[1]hwy_speed!$B$2:$G$1648,3,FALSE),0)</f>
        <v>53</v>
      </c>
      <c r="I1514">
        <f>IFERROR(VLOOKUP(Table_socioeca8.sandag.org_abm2_spd[[#This Row],[hwycov_id]],[1]hwy_speed!$B$2:$G$1648,4,FALSE),0)</f>
        <v>53</v>
      </c>
      <c r="J1514">
        <f>IFERROR(VLOOKUP(Table_socioeca8.sandag.org_abm2_spd[[#This Row],[hwycov_id]],[1]hwy_speed!$B$2:$G$1648,5,FALSE),0)</f>
        <v>50</v>
      </c>
      <c r="K1514">
        <f>IFERROR(VLOOKUP(Table_socioeca8.sandag.org_abm2_spd[[#This Row],[hwycov_id]],[1]hwy_speed!$B$2:$G$1648,6,FALSE),0)</f>
        <v>53</v>
      </c>
    </row>
    <row r="1515" spans="5:11" x14ac:dyDescent="0.25">
      <c r="E1515">
        <f t="shared" si="23"/>
        <v>376</v>
      </c>
      <c r="F1515">
        <v>29023</v>
      </c>
      <c r="G1515">
        <f>IFERROR(VLOOKUP(Table_socioeca8.sandag.org_abm2_spd[[#This Row],[hwycov_id]],[1]hwy_speed!$B$2:$G$1648,2,FALSE),0)</f>
        <v>53</v>
      </c>
      <c r="H1515">
        <f>IFERROR(VLOOKUP(Table_socioeca8.sandag.org_abm2_spd[[#This Row],[hwycov_id]],[1]hwy_speed!$B$2:$G$1648,3,FALSE),0)</f>
        <v>53</v>
      </c>
      <c r="I1515">
        <f>IFERROR(VLOOKUP(Table_socioeca8.sandag.org_abm2_spd[[#This Row],[hwycov_id]],[1]hwy_speed!$B$2:$G$1648,4,FALSE),0)</f>
        <v>53</v>
      </c>
      <c r="J1515">
        <f>IFERROR(VLOOKUP(Table_socioeca8.sandag.org_abm2_spd[[#This Row],[hwycov_id]],[1]hwy_speed!$B$2:$G$1648,5,FALSE),0)</f>
        <v>47</v>
      </c>
      <c r="K1515">
        <f>IFERROR(VLOOKUP(Table_socioeca8.sandag.org_abm2_spd[[#This Row],[hwycov_id]],[1]hwy_speed!$B$2:$G$1648,6,FALSE),0)</f>
        <v>53</v>
      </c>
    </row>
    <row r="1516" spans="5:11" x14ac:dyDescent="0.25">
      <c r="E1516">
        <f t="shared" si="23"/>
        <v>376</v>
      </c>
      <c r="F1516">
        <v>29024</v>
      </c>
      <c r="G1516">
        <f>IFERROR(VLOOKUP(Table_socioeca8.sandag.org_abm2_spd[[#This Row],[hwycov_id]],[1]hwy_speed!$B$2:$G$1648,2,FALSE),0)</f>
        <v>53</v>
      </c>
      <c r="H1516">
        <f>IFERROR(VLOOKUP(Table_socioeca8.sandag.org_abm2_spd[[#This Row],[hwycov_id]],[1]hwy_speed!$B$2:$G$1648,3,FALSE),0)</f>
        <v>38</v>
      </c>
      <c r="I1516">
        <f>IFERROR(VLOOKUP(Table_socioeca8.sandag.org_abm2_spd[[#This Row],[hwycov_id]],[1]hwy_speed!$B$2:$G$1648,4,FALSE),0)</f>
        <v>51</v>
      </c>
      <c r="J1516">
        <f>IFERROR(VLOOKUP(Table_socioeca8.sandag.org_abm2_spd[[#This Row],[hwycov_id]],[1]hwy_speed!$B$2:$G$1648,5,FALSE),0)</f>
        <v>53</v>
      </c>
      <c r="K1516">
        <f>IFERROR(VLOOKUP(Table_socioeca8.sandag.org_abm2_spd[[#This Row],[hwycov_id]],[1]hwy_speed!$B$2:$G$1648,6,FALSE),0)</f>
        <v>53</v>
      </c>
    </row>
    <row r="1517" spans="5:11" x14ac:dyDescent="0.25">
      <c r="E1517">
        <f t="shared" si="23"/>
        <v>376</v>
      </c>
      <c r="F1517">
        <v>29025</v>
      </c>
      <c r="G1517">
        <f>IFERROR(VLOOKUP(Table_socioeca8.sandag.org_abm2_spd[[#This Row],[hwycov_id]],[1]hwy_speed!$B$2:$G$1648,2,FALSE),0)</f>
        <v>53</v>
      </c>
      <c r="H1517">
        <f>IFERROR(VLOOKUP(Table_socioeca8.sandag.org_abm2_spd[[#This Row],[hwycov_id]],[1]hwy_speed!$B$2:$G$1648,3,FALSE),0)</f>
        <v>53</v>
      </c>
      <c r="I1517">
        <f>IFERROR(VLOOKUP(Table_socioeca8.sandag.org_abm2_spd[[#This Row],[hwycov_id]],[1]hwy_speed!$B$2:$G$1648,4,FALSE),0)</f>
        <v>53</v>
      </c>
      <c r="J1517">
        <f>IFERROR(VLOOKUP(Table_socioeca8.sandag.org_abm2_spd[[#This Row],[hwycov_id]],[1]hwy_speed!$B$2:$G$1648,5,FALSE),0)</f>
        <v>44</v>
      </c>
      <c r="K1517">
        <f>IFERROR(VLOOKUP(Table_socioeca8.sandag.org_abm2_spd[[#This Row],[hwycov_id]],[1]hwy_speed!$B$2:$G$1648,6,FALSE),0)</f>
        <v>53</v>
      </c>
    </row>
    <row r="1518" spans="5:11" x14ac:dyDescent="0.25">
      <c r="E1518">
        <f t="shared" si="23"/>
        <v>376</v>
      </c>
      <c r="F1518">
        <v>29027</v>
      </c>
      <c r="G1518">
        <f>IFERROR(VLOOKUP(Table_socioeca8.sandag.org_abm2_spd[[#This Row],[hwycov_id]],[1]hwy_speed!$B$2:$G$1648,2,FALSE),0)</f>
        <v>53</v>
      </c>
      <c r="H1518">
        <f>IFERROR(VLOOKUP(Table_socioeca8.sandag.org_abm2_spd[[#This Row],[hwycov_id]],[1]hwy_speed!$B$2:$G$1648,3,FALSE),0)</f>
        <v>53</v>
      </c>
      <c r="I1518">
        <f>IFERROR(VLOOKUP(Table_socioeca8.sandag.org_abm2_spd[[#This Row],[hwycov_id]],[1]hwy_speed!$B$2:$G$1648,4,FALSE),0)</f>
        <v>52</v>
      </c>
      <c r="J1518">
        <f>IFERROR(VLOOKUP(Table_socioeca8.sandag.org_abm2_spd[[#This Row],[hwycov_id]],[1]hwy_speed!$B$2:$G$1648,5,FALSE),0)</f>
        <v>44</v>
      </c>
      <c r="K1518">
        <f>IFERROR(VLOOKUP(Table_socioeca8.sandag.org_abm2_spd[[#This Row],[hwycov_id]],[1]hwy_speed!$B$2:$G$1648,6,FALSE),0)</f>
        <v>53</v>
      </c>
    </row>
    <row r="1519" spans="5:11" x14ac:dyDescent="0.25">
      <c r="E1519">
        <f t="shared" si="23"/>
        <v>376</v>
      </c>
      <c r="F1519">
        <v>29028</v>
      </c>
      <c r="G1519">
        <f>IFERROR(VLOOKUP(Table_socioeca8.sandag.org_abm2_spd[[#This Row],[hwycov_id]],[1]hwy_speed!$B$2:$G$1648,2,FALSE),0)</f>
        <v>53</v>
      </c>
      <c r="H1519">
        <f>IFERROR(VLOOKUP(Table_socioeca8.sandag.org_abm2_spd[[#This Row],[hwycov_id]],[1]hwy_speed!$B$2:$G$1648,3,FALSE),0)</f>
        <v>42</v>
      </c>
      <c r="I1519">
        <f>IFERROR(VLOOKUP(Table_socioeca8.sandag.org_abm2_spd[[#This Row],[hwycov_id]],[1]hwy_speed!$B$2:$G$1648,4,FALSE),0)</f>
        <v>52</v>
      </c>
      <c r="J1519">
        <f>IFERROR(VLOOKUP(Table_socioeca8.sandag.org_abm2_spd[[#This Row],[hwycov_id]],[1]hwy_speed!$B$2:$G$1648,5,FALSE),0)</f>
        <v>53</v>
      </c>
      <c r="K1519">
        <f>IFERROR(VLOOKUP(Table_socioeca8.sandag.org_abm2_spd[[#This Row],[hwycov_id]],[1]hwy_speed!$B$2:$G$1648,6,FALSE),0)</f>
        <v>53</v>
      </c>
    </row>
    <row r="1520" spans="5:11" x14ac:dyDescent="0.25">
      <c r="E1520">
        <f t="shared" si="23"/>
        <v>376</v>
      </c>
      <c r="F1520">
        <v>29033</v>
      </c>
      <c r="G1520">
        <f>IFERROR(VLOOKUP(Table_socioeca8.sandag.org_abm2_spd[[#This Row],[hwycov_id]],[1]hwy_speed!$B$2:$G$1648,2,FALSE),0)</f>
        <v>53</v>
      </c>
      <c r="H1520">
        <f>IFERROR(VLOOKUP(Table_socioeca8.sandag.org_abm2_spd[[#This Row],[hwycov_id]],[1]hwy_speed!$B$2:$G$1648,3,FALSE),0)</f>
        <v>37</v>
      </c>
      <c r="I1520">
        <f>IFERROR(VLOOKUP(Table_socioeca8.sandag.org_abm2_spd[[#This Row],[hwycov_id]],[1]hwy_speed!$B$2:$G$1648,4,FALSE),0)</f>
        <v>52</v>
      </c>
      <c r="J1520">
        <f>IFERROR(VLOOKUP(Table_socioeca8.sandag.org_abm2_spd[[#This Row],[hwycov_id]],[1]hwy_speed!$B$2:$G$1648,5,FALSE),0)</f>
        <v>53</v>
      </c>
      <c r="K1520">
        <f>IFERROR(VLOOKUP(Table_socioeca8.sandag.org_abm2_spd[[#This Row],[hwycov_id]],[1]hwy_speed!$B$2:$G$1648,6,FALSE),0)</f>
        <v>53</v>
      </c>
    </row>
    <row r="1521" spans="5:11" x14ac:dyDescent="0.25">
      <c r="E1521">
        <f t="shared" si="23"/>
        <v>376</v>
      </c>
      <c r="F1521">
        <v>29035</v>
      </c>
      <c r="G1521">
        <f>IFERROR(VLOOKUP(Table_socioeca8.sandag.org_abm2_spd[[#This Row],[hwycov_id]],[1]hwy_speed!$B$2:$G$1648,2,FALSE),0)</f>
        <v>53</v>
      </c>
      <c r="H1521">
        <f>IFERROR(VLOOKUP(Table_socioeca8.sandag.org_abm2_spd[[#This Row],[hwycov_id]],[1]hwy_speed!$B$2:$G$1648,3,FALSE),0)</f>
        <v>52</v>
      </c>
      <c r="I1521">
        <f>IFERROR(VLOOKUP(Table_socioeca8.sandag.org_abm2_spd[[#This Row],[hwycov_id]],[1]hwy_speed!$B$2:$G$1648,4,FALSE),0)</f>
        <v>52</v>
      </c>
      <c r="J1521">
        <f>IFERROR(VLOOKUP(Table_socioeca8.sandag.org_abm2_spd[[#This Row],[hwycov_id]],[1]hwy_speed!$B$2:$G$1648,5,FALSE),0)</f>
        <v>45</v>
      </c>
      <c r="K1521">
        <f>IFERROR(VLOOKUP(Table_socioeca8.sandag.org_abm2_spd[[#This Row],[hwycov_id]],[1]hwy_speed!$B$2:$G$1648,6,FALSE),0)</f>
        <v>53</v>
      </c>
    </row>
    <row r="1522" spans="5:11" x14ac:dyDescent="0.25">
      <c r="E1522">
        <f t="shared" si="23"/>
        <v>376</v>
      </c>
      <c r="F1522">
        <v>29037</v>
      </c>
      <c r="G1522">
        <f>IFERROR(VLOOKUP(Table_socioeca8.sandag.org_abm2_spd[[#This Row],[hwycov_id]],[1]hwy_speed!$B$2:$G$1648,2,FALSE),0)</f>
        <v>53</v>
      </c>
      <c r="H1522">
        <f>IFERROR(VLOOKUP(Table_socioeca8.sandag.org_abm2_spd[[#This Row],[hwycov_id]],[1]hwy_speed!$B$2:$G$1648,3,FALSE),0)</f>
        <v>41</v>
      </c>
      <c r="I1522">
        <f>IFERROR(VLOOKUP(Table_socioeca8.sandag.org_abm2_spd[[#This Row],[hwycov_id]],[1]hwy_speed!$B$2:$G$1648,4,FALSE),0)</f>
        <v>52</v>
      </c>
      <c r="J1522">
        <f>IFERROR(VLOOKUP(Table_socioeca8.sandag.org_abm2_spd[[#This Row],[hwycov_id]],[1]hwy_speed!$B$2:$G$1648,5,FALSE),0)</f>
        <v>53</v>
      </c>
      <c r="K1522">
        <f>IFERROR(VLOOKUP(Table_socioeca8.sandag.org_abm2_spd[[#This Row],[hwycov_id]],[1]hwy_speed!$B$2:$G$1648,6,FALSE),0)</f>
        <v>53</v>
      </c>
    </row>
    <row r="1523" spans="5:11" x14ac:dyDescent="0.25">
      <c r="E1523">
        <f t="shared" si="23"/>
        <v>376</v>
      </c>
      <c r="F1523">
        <v>29039</v>
      </c>
      <c r="G1523">
        <f>IFERROR(VLOOKUP(Table_socioeca8.sandag.org_abm2_spd[[#This Row],[hwycov_id]],[1]hwy_speed!$B$2:$G$1648,2,FALSE),0)</f>
        <v>53</v>
      </c>
      <c r="H1523">
        <f>IFERROR(VLOOKUP(Table_socioeca8.sandag.org_abm2_spd[[#This Row],[hwycov_id]],[1]hwy_speed!$B$2:$G$1648,3,FALSE),0)</f>
        <v>52</v>
      </c>
      <c r="I1523">
        <f>IFERROR(VLOOKUP(Table_socioeca8.sandag.org_abm2_spd[[#This Row],[hwycov_id]],[1]hwy_speed!$B$2:$G$1648,4,FALSE),0)</f>
        <v>52</v>
      </c>
      <c r="J1523">
        <f>IFERROR(VLOOKUP(Table_socioeca8.sandag.org_abm2_spd[[#This Row],[hwycov_id]],[1]hwy_speed!$B$2:$G$1648,5,FALSE),0)</f>
        <v>44</v>
      </c>
      <c r="K1523">
        <f>IFERROR(VLOOKUP(Table_socioeca8.sandag.org_abm2_spd[[#This Row],[hwycov_id]],[1]hwy_speed!$B$2:$G$1648,6,FALSE),0)</f>
        <v>53</v>
      </c>
    </row>
    <row r="1524" spans="5:11" x14ac:dyDescent="0.25">
      <c r="E1524">
        <f t="shared" si="23"/>
        <v>376</v>
      </c>
      <c r="F1524">
        <v>29041</v>
      </c>
      <c r="G1524">
        <f>IFERROR(VLOOKUP(Table_socioeca8.sandag.org_abm2_spd[[#This Row],[hwycov_id]],[1]hwy_speed!$B$2:$G$1648,2,FALSE),0)</f>
        <v>53</v>
      </c>
      <c r="H1524">
        <f>IFERROR(VLOOKUP(Table_socioeca8.sandag.org_abm2_spd[[#This Row],[hwycov_id]],[1]hwy_speed!$B$2:$G$1648,3,FALSE),0)</f>
        <v>38</v>
      </c>
      <c r="I1524">
        <f>IFERROR(VLOOKUP(Table_socioeca8.sandag.org_abm2_spd[[#This Row],[hwycov_id]],[1]hwy_speed!$B$2:$G$1648,4,FALSE),0)</f>
        <v>51</v>
      </c>
      <c r="J1524">
        <f>IFERROR(VLOOKUP(Table_socioeca8.sandag.org_abm2_spd[[#This Row],[hwycov_id]],[1]hwy_speed!$B$2:$G$1648,5,FALSE),0)</f>
        <v>52</v>
      </c>
      <c r="K1524">
        <f>IFERROR(VLOOKUP(Table_socioeca8.sandag.org_abm2_spd[[#This Row],[hwycov_id]],[1]hwy_speed!$B$2:$G$1648,6,FALSE),0)</f>
        <v>53</v>
      </c>
    </row>
    <row r="1525" spans="5:11" x14ac:dyDescent="0.25">
      <c r="E1525">
        <f t="shared" si="23"/>
        <v>376</v>
      </c>
      <c r="F1525">
        <v>29042</v>
      </c>
      <c r="G1525">
        <f>IFERROR(VLOOKUP(Table_socioeca8.sandag.org_abm2_spd[[#This Row],[hwycov_id]],[1]hwy_speed!$B$2:$G$1648,2,FALSE),0)</f>
        <v>53</v>
      </c>
      <c r="H1525">
        <f>IFERROR(VLOOKUP(Table_socioeca8.sandag.org_abm2_spd[[#This Row],[hwycov_id]],[1]hwy_speed!$B$2:$G$1648,3,FALSE),0)</f>
        <v>34</v>
      </c>
      <c r="I1525">
        <f>IFERROR(VLOOKUP(Table_socioeca8.sandag.org_abm2_spd[[#This Row],[hwycov_id]],[1]hwy_speed!$B$2:$G$1648,4,FALSE),0)</f>
        <v>50</v>
      </c>
      <c r="J1525">
        <f>IFERROR(VLOOKUP(Table_socioeca8.sandag.org_abm2_spd[[#This Row],[hwycov_id]],[1]hwy_speed!$B$2:$G$1648,5,FALSE),0)</f>
        <v>52</v>
      </c>
      <c r="K1525">
        <f>IFERROR(VLOOKUP(Table_socioeca8.sandag.org_abm2_spd[[#This Row],[hwycov_id]],[1]hwy_speed!$B$2:$G$1648,6,FALSE),0)</f>
        <v>53</v>
      </c>
    </row>
    <row r="1526" spans="5:11" x14ac:dyDescent="0.25">
      <c r="E1526">
        <f t="shared" si="23"/>
        <v>376</v>
      </c>
      <c r="F1526">
        <v>29045</v>
      </c>
      <c r="G1526">
        <f>IFERROR(VLOOKUP(Table_socioeca8.sandag.org_abm2_spd[[#This Row],[hwycov_id]],[1]hwy_speed!$B$2:$G$1648,2,FALSE),0)</f>
        <v>53</v>
      </c>
      <c r="H1526">
        <f>IFERROR(VLOOKUP(Table_socioeca8.sandag.org_abm2_spd[[#This Row],[hwycov_id]],[1]hwy_speed!$B$2:$G$1648,3,FALSE),0)</f>
        <v>52</v>
      </c>
      <c r="I1526">
        <f>IFERROR(VLOOKUP(Table_socioeca8.sandag.org_abm2_spd[[#This Row],[hwycov_id]],[1]hwy_speed!$B$2:$G$1648,4,FALSE),0)</f>
        <v>52</v>
      </c>
      <c r="J1526">
        <f>IFERROR(VLOOKUP(Table_socioeca8.sandag.org_abm2_spd[[#This Row],[hwycov_id]],[1]hwy_speed!$B$2:$G$1648,5,FALSE),0)</f>
        <v>41</v>
      </c>
      <c r="K1526">
        <f>IFERROR(VLOOKUP(Table_socioeca8.sandag.org_abm2_spd[[#This Row],[hwycov_id]],[1]hwy_speed!$B$2:$G$1648,6,FALSE),0)</f>
        <v>53</v>
      </c>
    </row>
    <row r="1527" spans="5:11" x14ac:dyDescent="0.25">
      <c r="E1527">
        <f t="shared" si="23"/>
        <v>376</v>
      </c>
      <c r="F1527">
        <v>29046</v>
      </c>
      <c r="G1527">
        <f>IFERROR(VLOOKUP(Table_socioeca8.sandag.org_abm2_spd[[#This Row],[hwycov_id]],[1]hwy_speed!$B$2:$G$1648,2,FALSE),0)</f>
        <v>53</v>
      </c>
      <c r="H1527">
        <f>IFERROR(VLOOKUP(Table_socioeca8.sandag.org_abm2_spd[[#This Row],[hwycov_id]],[1]hwy_speed!$B$2:$G$1648,3,FALSE),0)</f>
        <v>44</v>
      </c>
      <c r="I1527">
        <f>IFERROR(VLOOKUP(Table_socioeca8.sandag.org_abm2_spd[[#This Row],[hwycov_id]],[1]hwy_speed!$B$2:$G$1648,4,FALSE),0)</f>
        <v>53</v>
      </c>
      <c r="J1527">
        <f>IFERROR(VLOOKUP(Table_socioeca8.sandag.org_abm2_spd[[#This Row],[hwycov_id]],[1]hwy_speed!$B$2:$G$1648,5,FALSE),0)</f>
        <v>53</v>
      </c>
      <c r="K1527">
        <f>IFERROR(VLOOKUP(Table_socioeca8.sandag.org_abm2_spd[[#This Row],[hwycov_id]],[1]hwy_speed!$B$2:$G$1648,6,FALSE),0)</f>
        <v>53</v>
      </c>
    </row>
    <row r="1528" spans="5:11" x14ac:dyDescent="0.25">
      <c r="E1528">
        <f t="shared" si="23"/>
        <v>376</v>
      </c>
      <c r="F1528">
        <v>29047</v>
      </c>
      <c r="G1528">
        <f>IFERROR(VLOOKUP(Table_socioeca8.sandag.org_abm2_spd[[#This Row],[hwycov_id]],[1]hwy_speed!$B$2:$G$1648,2,FALSE),0)</f>
        <v>53</v>
      </c>
      <c r="H1528">
        <f>IFERROR(VLOOKUP(Table_socioeca8.sandag.org_abm2_spd[[#This Row],[hwycov_id]],[1]hwy_speed!$B$2:$G$1648,3,FALSE),0)</f>
        <v>53</v>
      </c>
      <c r="I1528">
        <f>IFERROR(VLOOKUP(Table_socioeca8.sandag.org_abm2_spd[[#This Row],[hwycov_id]],[1]hwy_speed!$B$2:$G$1648,4,FALSE),0)</f>
        <v>53</v>
      </c>
      <c r="J1528">
        <f>IFERROR(VLOOKUP(Table_socioeca8.sandag.org_abm2_spd[[#This Row],[hwycov_id]],[1]hwy_speed!$B$2:$G$1648,5,FALSE),0)</f>
        <v>49</v>
      </c>
      <c r="K1528">
        <f>IFERROR(VLOOKUP(Table_socioeca8.sandag.org_abm2_spd[[#This Row],[hwycov_id]],[1]hwy_speed!$B$2:$G$1648,6,FALSE),0)</f>
        <v>53</v>
      </c>
    </row>
    <row r="1529" spans="5:11" x14ac:dyDescent="0.25">
      <c r="E1529">
        <f t="shared" si="23"/>
        <v>376</v>
      </c>
      <c r="F1529">
        <v>29049</v>
      </c>
      <c r="G1529">
        <f>IFERROR(VLOOKUP(Table_socioeca8.sandag.org_abm2_spd[[#This Row],[hwycov_id]],[1]hwy_speed!$B$2:$G$1648,2,FALSE),0)</f>
        <v>53</v>
      </c>
      <c r="H1529">
        <f>IFERROR(VLOOKUP(Table_socioeca8.sandag.org_abm2_spd[[#This Row],[hwycov_id]],[1]hwy_speed!$B$2:$G$1648,3,FALSE),0)</f>
        <v>38</v>
      </c>
      <c r="I1529">
        <f>IFERROR(VLOOKUP(Table_socioeca8.sandag.org_abm2_spd[[#This Row],[hwycov_id]],[1]hwy_speed!$B$2:$G$1648,4,FALSE),0)</f>
        <v>50</v>
      </c>
      <c r="J1529">
        <f>IFERROR(VLOOKUP(Table_socioeca8.sandag.org_abm2_spd[[#This Row],[hwycov_id]],[1]hwy_speed!$B$2:$G$1648,5,FALSE),0)</f>
        <v>53</v>
      </c>
      <c r="K1529">
        <f>IFERROR(VLOOKUP(Table_socioeca8.sandag.org_abm2_spd[[#This Row],[hwycov_id]],[1]hwy_speed!$B$2:$G$1648,6,FALSE),0)</f>
        <v>53</v>
      </c>
    </row>
    <row r="1530" spans="5:11" x14ac:dyDescent="0.25">
      <c r="E1530">
        <f t="shared" si="23"/>
        <v>376</v>
      </c>
      <c r="F1530">
        <v>29050</v>
      </c>
      <c r="G1530">
        <f>IFERROR(VLOOKUP(Table_socioeca8.sandag.org_abm2_spd[[#This Row],[hwycov_id]],[1]hwy_speed!$B$2:$G$1648,2,FALSE),0)</f>
        <v>53</v>
      </c>
      <c r="H1530">
        <f>IFERROR(VLOOKUP(Table_socioeca8.sandag.org_abm2_spd[[#This Row],[hwycov_id]],[1]hwy_speed!$B$2:$G$1648,3,FALSE),0)</f>
        <v>52</v>
      </c>
      <c r="I1530">
        <f>IFERROR(VLOOKUP(Table_socioeca8.sandag.org_abm2_spd[[#This Row],[hwycov_id]],[1]hwy_speed!$B$2:$G$1648,4,FALSE),0)</f>
        <v>52</v>
      </c>
      <c r="J1530">
        <f>IFERROR(VLOOKUP(Table_socioeca8.sandag.org_abm2_spd[[#This Row],[hwycov_id]],[1]hwy_speed!$B$2:$G$1648,5,FALSE),0)</f>
        <v>44</v>
      </c>
      <c r="K1530">
        <f>IFERROR(VLOOKUP(Table_socioeca8.sandag.org_abm2_spd[[#This Row],[hwycov_id]],[1]hwy_speed!$B$2:$G$1648,6,FALSE),0)</f>
        <v>53</v>
      </c>
    </row>
    <row r="1531" spans="5:11" x14ac:dyDescent="0.25">
      <c r="E1531">
        <f t="shared" si="23"/>
        <v>376</v>
      </c>
      <c r="F1531">
        <v>29051</v>
      </c>
      <c r="G1531">
        <f>IFERROR(VLOOKUP(Table_socioeca8.sandag.org_abm2_spd[[#This Row],[hwycov_id]],[1]hwy_speed!$B$2:$G$1648,2,FALSE),0)</f>
        <v>52</v>
      </c>
      <c r="H1531">
        <f>IFERROR(VLOOKUP(Table_socioeca8.sandag.org_abm2_spd[[#This Row],[hwycov_id]],[1]hwy_speed!$B$2:$G$1648,3,FALSE),0)</f>
        <v>41</v>
      </c>
      <c r="I1531">
        <f>IFERROR(VLOOKUP(Table_socioeca8.sandag.org_abm2_spd[[#This Row],[hwycov_id]],[1]hwy_speed!$B$2:$G$1648,4,FALSE),0)</f>
        <v>50</v>
      </c>
      <c r="J1531">
        <f>IFERROR(VLOOKUP(Table_socioeca8.sandag.org_abm2_spd[[#This Row],[hwycov_id]],[1]hwy_speed!$B$2:$G$1648,5,FALSE),0)</f>
        <v>52</v>
      </c>
      <c r="K1531">
        <f>IFERROR(VLOOKUP(Table_socioeca8.sandag.org_abm2_spd[[#This Row],[hwycov_id]],[1]hwy_speed!$B$2:$G$1648,6,FALSE),0)</f>
        <v>52</v>
      </c>
    </row>
    <row r="1532" spans="5:11" x14ac:dyDescent="0.25">
      <c r="E1532">
        <f t="shared" si="23"/>
        <v>376</v>
      </c>
      <c r="F1532">
        <v>29052</v>
      </c>
      <c r="G1532">
        <f>IFERROR(VLOOKUP(Table_socioeca8.sandag.org_abm2_spd[[#This Row],[hwycov_id]],[1]hwy_speed!$B$2:$G$1648,2,FALSE),0)</f>
        <v>52</v>
      </c>
      <c r="H1532">
        <f>IFERROR(VLOOKUP(Table_socioeca8.sandag.org_abm2_spd[[#This Row],[hwycov_id]],[1]hwy_speed!$B$2:$G$1648,3,FALSE),0)</f>
        <v>52</v>
      </c>
      <c r="I1532">
        <f>IFERROR(VLOOKUP(Table_socioeca8.sandag.org_abm2_spd[[#This Row],[hwycov_id]],[1]hwy_speed!$B$2:$G$1648,4,FALSE),0)</f>
        <v>52</v>
      </c>
      <c r="J1532">
        <f>IFERROR(VLOOKUP(Table_socioeca8.sandag.org_abm2_spd[[#This Row],[hwycov_id]],[1]hwy_speed!$B$2:$G$1648,5,FALSE),0)</f>
        <v>47</v>
      </c>
      <c r="K1532">
        <f>IFERROR(VLOOKUP(Table_socioeca8.sandag.org_abm2_spd[[#This Row],[hwycov_id]],[1]hwy_speed!$B$2:$G$1648,6,FALSE),0)</f>
        <v>52</v>
      </c>
    </row>
    <row r="1533" spans="5:11" x14ac:dyDescent="0.25">
      <c r="E1533">
        <f t="shared" si="23"/>
        <v>376</v>
      </c>
      <c r="F1533">
        <v>29080</v>
      </c>
      <c r="G1533">
        <f>IFERROR(VLOOKUP(Table_socioeca8.sandag.org_abm2_spd[[#This Row],[hwycov_id]],[1]hwy_speed!$B$2:$G$1648,2,FALSE),0)</f>
        <v>62</v>
      </c>
      <c r="H1533">
        <f>IFERROR(VLOOKUP(Table_socioeca8.sandag.org_abm2_spd[[#This Row],[hwycov_id]],[1]hwy_speed!$B$2:$G$1648,3,FALSE),0)</f>
        <v>46</v>
      </c>
      <c r="I1533">
        <f>IFERROR(VLOOKUP(Table_socioeca8.sandag.org_abm2_spd[[#This Row],[hwycov_id]],[1]hwy_speed!$B$2:$G$1648,4,FALSE),0)</f>
        <v>56</v>
      </c>
      <c r="J1533">
        <f>IFERROR(VLOOKUP(Table_socioeca8.sandag.org_abm2_spd[[#This Row],[hwycov_id]],[1]hwy_speed!$B$2:$G$1648,5,FALSE),0)</f>
        <v>55</v>
      </c>
      <c r="K1533">
        <f>IFERROR(VLOOKUP(Table_socioeca8.sandag.org_abm2_spd[[#This Row],[hwycov_id]],[1]hwy_speed!$B$2:$G$1648,6,FALSE),0)</f>
        <v>62</v>
      </c>
    </row>
    <row r="1534" spans="5:11" x14ac:dyDescent="0.25">
      <c r="E1534">
        <f t="shared" si="23"/>
        <v>376</v>
      </c>
      <c r="F1534">
        <v>29082</v>
      </c>
      <c r="G1534">
        <f>IFERROR(VLOOKUP(Table_socioeca8.sandag.org_abm2_spd[[#This Row],[hwycov_id]],[1]hwy_speed!$B$2:$G$1648,2,FALSE),0)</f>
        <v>62</v>
      </c>
      <c r="H1534">
        <f>IFERROR(VLOOKUP(Table_socioeca8.sandag.org_abm2_spd[[#This Row],[hwycov_id]],[1]hwy_speed!$B$2:$G$1648,3,FALSE),0)</f>
        <v>53</v>
      </c>
      <c r="I1534">
        <f>IFERROR(VLOOKUP(Table_socioeca8.sandag.org_abm2_spd[[#This Row],[hwycov_id]],[1]hwy_speed!$B$2:$G$1648,4,FALSE),0)</f>
        <v>60</v>
      </c>
      <c r="J1534">
        <f>IFERROR(VLOOKUP(Table_socioeca8.sandag.org_abm2_spd[[#This Row],[hwycov_id]],[1]hwy_speed!$B$2:$G$1648,5,FALSE),0)</f>
        <v>59</v>
      </c>
      <c r="K1534">
        <f>IFERROR(VLOOKUP(Table_socioeca8.sandag.org_abm2_spd[[#This Row],[hwycov_id]],[1]hwy_speed!$B$2:$G$1648,6,FALSE),0)</f>
        <v>62</v>
      </c>
    </row>
    <row r="1535" spans="5:11" x14ac:dyDescent="0.25">
      <c r="E1535">
        <f t="shared" si="23"/>
        <v>376</v>
      </c>
      <c r="F1535">
        <v>29086</v>
      </c>
      <c r="G1535">
        <f>IFERROR(VLOOKUP(Table_socioeca8.sandag.org_abm2_spd[[#This Row],[hwycov_id]],[1]hwy_speed!$B$2:$G$1648,2,FALSE),0)</f>
        <v>62</v>
      </c>
      <c r="H1535">
        <f>IFERROR(VLOOKUP(Table_socioeca8.sandag.org_abm2_spd[[#This Row],[hwycov_id]],[1]hwy_speed!$B$2:$G$1648,3,FALSE),0)</f>
        <v>43</v>
      </c>
      <c r="I1535">
        <f>IFERROR(VLOOKUP(Table_socioeca8.sandag.org_abm2_spd[[#This Row],[hwycov_id]],[1]hwy_speed!$B$2:$G$1648,4,FALSE),0)</f>
        <v>54</v>
      </c>
      <c r="J1535">
        <f>IFERROR(VLOOKUP(Table_socioeca8.sandag.org_abm2_spd[[#This Row],[hwycov_id]],[1]hwy_speed!$B$2:$G$1648,5,FALSE),0)</f>
        <v>52</v>
      </c>
      <c r="K1535">
        <f>IFERROR(VLOOKUP(Table_socioeca8.sandag.org_abm2_spd[[#This Row],[hwycov_id]],[1]hwy_speed!$B$2:$G$1648,6,FALSE),0)</f>
        <v>62</v>
      </c>
    </row>
    <row r="1536" spans="5:11" x14ac:dyDescent="0.25">
      <c r="E1536">
        <f t="shared" si="23"/>
        <v>376</v>
      </c>
      <c r="F1536">
        <v>29088</v>
      </c>
      <c r="G1536">
        <f>IFERROR(VLOOKUP(Table_socioeca8.sandag.org_abm2_spd[[#This Row],[hwycov_id]],[1]hwy_speed!$B$2:$G$1648,2,FALSE),0)</f>
        <v>62</v>
      </c>
      <c r="H1536">
        <f>IFERROR(VLOOKUP(Table_socioeca8.sandag.org_abm2_spd[[#This Row],[hwycov_id]],[1]hwy_speed!$B$2:$G$1648,3,FALSE),0)</f>
        <v>49</v>
      </c>
      <c r="I1536">
        <f>IFERROR(VLOOKUP(Table_socioeca8.sandag.org_abm2_spd[[#This Row],[hwycov_id]],[1]hwy_speed!$B$2:$G$1648,4,FALSE),0)</f>
        <v>51</v>
      </c>
      <c r="J1536">
        <f>IFERROR(VLOOKUP(Table_socioeca8.sandag.org_abm2_spd[[#This Row],[hwycov_id]],[1]hwy_speed!$B$2:$G$1648,5,FALSE),0)</f>
        <v>44</v>
      </c>
      <c r="K1536">
        <f>IFERROR(VLOOKUP(Table_socioeca8.sandag.org_abm2_spd[[#This Row],[hwycov_id]],[1]hwy_speed!$B$2:$G$1648,6,FALSE),0)</f>
        <v>62</v>
      </c>
    </row>
    <row r="1537" spans="5:11" x14ac:dyDescent="0.25">
      <c r="E1537">
        <f t="shared" si="23"/>
        <v>376</v>
      </c>
      <c r="F1537">
        <v>29089</v>
      </c>
      <c r="G1537">
        <f>IFERROR(VLOOKUP(Table_socioeca8.sandag.org_abm2_spd[[#This Row],[hwycov_id]],[1]hwy_speed!$B$2:$G$1648,2,FALSE),0)</f>
        <v>62</v>
      </c>
      <c r="H1537">
        <f>IFERROR(VLOOKUP(Table_socioeca8.sandag.org_abm2_spd[[#This Row],[hwycov_id]],[1]hwy_speed!$B$2:$G$1648,3,FALSE),0)</f>
        <v>54</v>
      </c>
      <c r="I1537">
        <f>IFERROR(VLOOKUP(Table_socioeca8.sandag.org_abm2_spd[[#This Row],[hwycov_id]],[1]hwy_speed!$B$2:$G$1648,4,FALSE),0)</f>
        <v>56</v>
      </c>
      <c r="J1537">
        <f>IFERROR(VLOOKUP(Table_socioeca8.sandag.org_abm2_spd[[#This Row],[hwycov_id]],[1]hwy_speed!$B$2:$G$1648,5,FALSE),0)</f>
        <v>49</v>
      </c>
      <c r="K1537">
        <f>IFERROR(VLOOKUP(Table_socioeca8.sandag.org_abm2_spd[[#This Row],[hwycov_id]],[1]hwy_speed!$B$2:$G$1648,6,FALSE),0)</f>
        <v>62</v>
      </c>
    </row>
    <row r="1538" spans="5:11" x14ac:dyDescent="0.25">
      <c r="E1538">
        <f t="shared" si="23"/>
        <v>376</v>
      </c>
      <c r="F1538">
        <v>29090</v>
      </c>
      <c r="G1538">
        <f>IFERROR(VLOOKUP(Table_socioeca8.sandag.org_abm2_spd[[#This Row],[hwycov_id]],[1]hwy_speed!$B$2:$G$1648,2,FALSE),0)</f>
        <v>62</v>
      </c>
      <c r="H1538">
        <f>IFERROR(VLOOKUP(Table_socioeca8.sandag.org_abm2_spd[[#This Row],[hwycov_id]],[1]hwy_speed!$B$2:$G$1648,3,FALSE),0)</f>
        <v>45</v>
      </c>
      <c r="I1538">
        <f>IFERROR(VLOOKUP(Table_socioeca8.sandag.org_abm2_spd[[#This Row],[hwycov_id]],[1]hwy_speed!$B$2:$G$1648,4,FALSE),0)</f>
        <v>56</v>
      </c>
      <c r="J1538">
        <f>IFERROR(VLOOKUP(Table_socioeca8.sandag.org_abm2_spd[[#This Row],[hwycov_id]],[1]hwy_speed!$B$2:$G$1648,5,FALSE),0)</f>
        <v>55</v>
      </c>
      <c r="K1538">
        <f>IFERROR(VLOOKUP(Table_socioeca8.sandag.org_abm2_spd[[#This Row],[hwycov_id]],[1]hwy_speed!$B$2:$G$1648,6,FALSE),0)</f>
        <v>62</v>
      </c>
    </row>
    <row r="1539" spans="5:11" x14ac:dyDescent="0.25">
      <c r="E1539">
        <f t="shared" si="23"/>
        <v>376</v>
      </c>
      <c r="F1539">
        <v>29095</v>
      </c>
      <c r="G1539">
        <f>IFERROR(VLOOKUP(Table_socioeca8.sandag.org_abm2_spd[[#This Row],[hwycov_id]],[1]hwy_speed!$B$2:$G$1648,2,FALSE),0)</f>
        <v>56</v>
      </c>
      <c r="H1539">
        <f>IFERROR(VLOOKUP(Table_socioeca8.sandag.org_abm2_spd[[#This Row],[hwycov_id]],[1]hwy_speed!$B$2:$G$1648,3,FALSE),0)</f>
        <v>47</v>
      </c>
      <c r="I1539">
        <f>IFERROR(VLOOKUP(Table_socioeca8.sandag.org_abm2_spd[[#This Row],[hwycov_id]],[1]hwy_speed!$B$2:$G$1648,4,FALSE),0)</f>
        <v>55</v>
      </c>
      <c r="J1539">
        <f>IFERROR(VLOOKUP(Table_socioeca8.sandag.org_abm2_spd[[#This Row],[hwycov_id]],[1]hwy_speed!$B$2:$G$1648,5,FALSE),0)</f>
        <v>55</v>
      </c>
      <c r="K1539">
        <f>IFERROR(VLOOKUP(Table_socioeca8.sandag.org_abm2_spd[[#This Row],[hwycov_id]],[1]hwy_speed!$B$2:$G$1648,6,FALSE),0)</f>
        <v>56</v>
      </c>
    </row>
    <row r="1540" spans="5:11" x14ac:dyDescent="0.25">
      <c r="E1540">
        <f t="shared" ref="E1540:E1603" si="24">E1539</f>
        <v>376</v>
      </c>
      <c r="F1540">
        <v>29097</v>
      </c>
      <c r="G1540">
        <f>IFERROR(VLOOKUP(Table_socioeca8.sandag.org_abm2_spd[[#This Row],[hwycov_id]],[1]hwy_speed!$B$2:$G$1648,2,FALSE),0)</f>
        <v>56</v>
      </c>
      <c r="H1540">
        <f>IFERROR(VLOOKUP(Table_socioeca8.sandag.org_abm2_spd[[#This Row],[hwycov_id]],[1]hwy_speed!$B$2:$G$1648,3,FALSE),0)</f>
        <v>45</v>
      </c>
      <c r="I1540">
        <f>IFERROR(VLOOKUP(Table_socioeca8.sandag.org_abm2_spd[[#This Row],[hwycov_id]],[1]hwy_speed!$B$2:$G$1648,4,FALSE),0)</f>
        <v>55</v>
      </c>
      <c r="J1540">
        <f>IFERROR(VLOOKUP(Table_socioeca8.sandag.org_abm2_spd[[#This Row],[hwycov_id]],[1]hwy_speed!$B$2:$G$1648,5,FALSE),0)</f>
        <v>55</v>
      </c>
      <c r="K1540">
        <f>IFERROR(VLOOKUP(Table_socioeca8.sandag.org_abm2_spd[[#This Row],[hwycov_id]],[1]hwy_speed!$B$2:$G$1648,6,FALSE),0)</f>
        <v>56</v>
      </c>
    </row>
    <row r="1541" spans="5:11" x14ac:dyDescent="0.25">
      <c r="E1541">
        <f t="shared" si="24"/>
        <v>376</v>
      </c>
      <c r="F1541">
        <v>29105</v>
      </c>
      <c r="G1541">
        <f>IFERROR(VLOOKUP(Table_socioeca8.sandag.org_abm2_spd[[#This Row],[hwycov_id]],[1]hwy_speed!$B$2:$G$1648,2,FALSE),0)</f>
        <v>62</v>
      </c>
      <c r="H1541">
        <f>IFERROR(VLOOKUP(Table_socioeca8.sandag.org_abm2_spd[[#This Row],[hwycov_id]],[1]hwy_speed!$B$2:$G$1648,3,FALSE),0)</f>
        <v>61</v>
      </c>
      <c r="I1541">
        <f>IFERROR(VLOOKUP(Table_socioeca8.sandag.org_abm2_spd[[#This Row],[hwycov_id]],[1]hwy_speed!$B$2:$G$1648,4,FALSE),0)</f>
        <v>60</v>
      </c>
      <c r="J1541">
        <f>IFERROR(VLOOKUP(Table_socioeca8.sandag.org_abm2_spd[[#This Row],[hwycov_id]],[1]hwy_speed!$B$2:$G$1648,5,FALSE),0)</f>
        <v>45</v>
      </c>
      <c r="K1541">
        <f>IFERROR(VLOOKUP(Table_socioeca8.sandag.org_abm2_spd[[#This Row],[hwycov_id]],[1]hwy_speed!$B$2:$G$1648,6,FALSE),0)</f>
        <v>62</v>
      </c>
    </row>
    <row r="1542" spans="5:11" x14ac:dyDescent="0.25">
      <c r="E1542">
        <f t="shared" si="24"/>
        <v>376</v>
      </c>
      <c r="F1542">
        <v>29108</v>
      </c>
      <c r="G1542">
        <f>IFERROR(VLOOKUP(Table_socioeca8.sandag.org_abm2_spd[[#This Row],[hwycov_id]],[1]hwy_speed!$B$2:$G$1648,2,FALSE),0)</f>
        <v>61</v>
      </c>
      <c r="H1542">
        <f>IFERROR(VLOOKUP(Table_socioeca8.sandag.org_abm2_spd[[#This Row],[hwycov_id]],[1]hwy_speed!$B$2:$G$1648,3,FALSE),0)</f>
        <v>59</v>
      </c>
      <c r="I1542">
        <f>IFERROR(VLOOKUP(Table_socioeca8.sandag.org_abm2_spd[[#This Row],[hwycov_id]],[1]hwy_speed!$B$2:$G$1648,4,FALSE),0)</f>
        <v>59</v>
      </c>
      <c r="J1542">
        <f>IFERROR(VLOOKUP(Table_socioeca8.sandag.org_abm2_spd[[#This Row],[hwycov_id]],[1]hwy_speed!$B$2:$G$1648,5,FALSE),0)</f>
        <v>46</v>
      </c>
      <c r="K1542">
        <f>IFERROR(VLOOKUP(Table_socioeca8.sandag.org_abm2_spd[[#This Row],[hwycov_id]],[1]hwy_speed!$B$2:$G$1648,6,FALSE),0)</f>
        <v>61</v>
      </c>
    </row>
    <row r="1543" spans="5:11" x14ac:dyDescent="0.25">
      <c r="E1543">
        <f t="shared" si="24"/>
        <v>376</v>
      </c>
      <c r="F1543">
        <v>29109</v>
      </c>
      <c r="G1543">
        <f>IFERROR(VLOOKUP(Table_socioeca8.sandag.org_abm2_spd[[#This Row],[hwycov_id]],[1]hwy_speed!$B$2:$G$1648,2,FALSE),0)</f>
        <v>56</v>
      </c>
      <c r="H1543">
        <f>IFERROR(VLOOKUP(Table_socioeca8.sandag.org_abm2_spd[[#This Row],[hwycov_id]],[1]hwy_speed!$B$2:$G$1648,3,FALSE),0)</f>
        <v>56</v>
      </c>
      <c r="I1543">
        <f>IFERROR(VLOOKUP(Table_socioeca8.sandag.org_abm2_spd[[#This Row],[hwycov_id]],[1]hwy_speed!$B$2:$G$1648,4,FALSE),0)</f>
        <v>55</v>
      </c>
      <c r="J1543">
        <f>IFERROR(VLOOKUP(Table_socioeca8.sandag.org_abm2_spd[[#This Row],[hwycov_id]],[1]hwy_speed!$B$2:$G$1648,5,FALSE),0)</f>
        <v>51</v>
      </c>
      <c r="K1543">
        <f>IFERROR(VLOOKUP(Table_socioeca8.sandag.org_abm2_spd[[#This Row],[hwycov_id]],[1]hwy_speed!$B$2:$G$1648,6,FALSE),0)</f>
        <v>56</v>
      </c>
    </row>
    <row r="1544" spans="5:11" x14ac:dyDescent="0.25">
      <c r="E1544">
        <f t="shared" si="24"/>
        <v>376</v>
      </c>
      <c r="F1544">
        <v>29111</v>
      </c>
      <c r="G1544">
        <f>IFERROR(VLOOKUP(Table_socioeca8.sandag.org_abm2_spd[[#This Row],[hwycov_id]],[1]hwy_speed!$B$2:$G$1648,2,FALSE),0)</f>
        <v>55</v>
      </c>
      <c r="H1544">
        <f>IFERROR(VLOOKUP(Table_socioeca8.sandag.org_abm2_spd[[#This Row],[hwycov_id]],[1]hwy_speed!$B$2:$G$1648,3,FALSE),0)</f>
        <v>54</v>
      </c>
      <c r="I1544">
        <f>IFERROR(VLOOKUP(Table_socioeca8.sandag.org_abm2_spd[[#This Row],[hwycov_id]],[1]hwy_speed!$B$2:$G$1648,4,FALSE),0)</f>
        <v>53</v>
      </c>
      <c r="J1544">
        <f>IFERROR(VLOOKUP(Table_socioeca8.sandag.org_abm2_spd[[#This Row],[hwycov_id]],[1]hwy_speed!$B$2:$G$1648,5,FALSE),0)</f>
        <v>48</v>
      </c>
      <c r="K1544">
        <f>IFERROR(VLOOKUP(Table_socioeca8.sandag.org_abm2_spd[[#This Row],[hwycov_id]],[1]hwy_speed!$B$2:$G$1648,6,FALSE),0)</f>
        <v>55</v>
      </c>
    </row>
    <row r="1545" spans="5:11" x14ac:dyDescent="0.25">
      <c r="E1545">
        <f t="shared" si="24"/>
        <v>376</v>
      </c>
      <c r="F1545">
        <v>29129</v>
      </c>
      <c r="G1545">
        <f>IFERROR(VLOOKUP(Table_socioeca8.sandag.org_abm2_spd[[#This Row],[hwycov_id]],[1]hwy_speed!$B$2:$G$1648,2,FALSE),0)</f>
        <v>44</v>
      </c>
      <c r="H1545">
        <f>IFERROR(VLOOKUP(Table_socioeca8.sandag.org_abm2_spd[[#This Row],[hwycov_id]],[1]hwy_speed!$B$2:$G$1648,3,FALSE),0)</f>
        <v>40</v>
      </c>
      <c r="I1545">
        <f>IFERROR(VLOOKUP(Table_socioeca8.sandag.org_abm2_spd[[#This Row],[hwycov_id]],[1]hwy_speed!$B$2:$G$1648,4,FALSE),0)</f>
        <v>44</v>
      </c>
      <c r="J1545">
        <f>IFERROR(VLOOKUP(Table_socioeca8.sandag.org_abm2_spd[[#This Row],[hwycov_id]],[1]hwy_speed!$B$2:$G$1648,5,FALSE),0)</f>
        <v>44</v>
      </c>
      <c r="K1545">
        <f>IFERROR(VLOOKUP(Table_socioeca8.sandag.org_abm2_spd[[#This Row],[hwycov_id]],[1]hwy_speed!$B$2:$G$1648,6,FALSE),0)</f>
        <v>44</v>
      </c>
    </row>
    <row r="1546" spans="5:11" x14ac:dyDescent="0.25">
      <c r="E1546">
        <f t="shared" si="24"/>
        <v>376</v>
      </c>
      <c r="F1546">
        <v>29130</v>
      </c>
      <c r="G1546">
        <f>IFERROR(VLOOKUP(Table_socioeca8.sandag.org_abm2_spd[[#This Row],[hwycov_id]],[1]hwy_speed!$B$2:$G$1648,2,FALSE),0)</f>
        <v>44</v>
      </c>
      <c r="H1546">
        <f>IFERROR(VLOOKUP(Table_socioeca8.sandag.org_abm2_spd[[#This Row],[hwycov_id]],[1]hwy_speed!$B$2:$G$1648,3,FALSE),0)</f>
        <v>41</v>
      </c>
      <c r="I1546">
        <f>IFERROR(VLOOKUP(Table_socioeca8.sandag.org_abm2_spd[[#This Row],[hwycov_id]],[1]hwy_speed!$B$2:$G$1648,4,FALSE),0)</f>
        <v>44</v>
      </c>
      <c r="J1546">
        <f>IFERROR(VLOOKUP(Table_socioeca8.sandag.org_abm2_spd[[#This Row],[hwycov_id]],[1]hwy_speed!$B$2:$G$1648,5,FALSE),0)</f>
        <v>44</v>
      </c>
      <c r="K1546">
        <f>IFERROR(VLOOKUP(Table_socioeca8.sandag.org_abm2_spd[[#This Row],[hwycov_id]],[1]hwy_speed!$B$2:$G$1648,6,FALSE),0)</f>
        <v>44</v>
      </c>
    </row>
    <row r="1547" spans="5:11" x14ac:dyDescent="0.25">
      <c r="E1547">
        <f t="shared" si="24"/>
        <v>376</v>
      </c>
      <c r="F1547">
        <v>29146</v>
      </c>
      <c r="G1547">
        <f>IFERROR(VLOOKUP(Table_socioeca8.sandag.org_abm2_spd[[#This Row],[hwycov_id]],[1]hwy_speed!$B$2:$G$1648,2,FALSE),0)</f>
        <v>58</v>
      </c>
      <c r="H1547">
        <f>IFERROR(VLOOKUP(Table_socioeca8.sandag.org_abm2_spd[[#This Row],[hwycov_id]],[1]hwy_speed!$B$2:$G$1648,3,FALSE),0)</f>
        <v>58</v>
      </c>
      <c r="I1547">
        <f>IFERROR(VLOOKUP(Table_socioeca8.sandag.org_abm2_spd[[#This Row],[hwycov_id]],[1]hwy_speed!$B$2:$G$1648,4,FALSE),0)</f>
        <v>58</v>
      </c>
      <c r="J1547">
        <f>IFERROR(VLOOKUP(Table_socioeca8.sandag.org_abm2_spd[[#This Row],[hwycov_id]],[1]hwy_speed!$B$2:$G$1648,5,FALSE),0)</f>
        <v>58</v>
      </c>
      <c r="K1547">
        <f>IFERROR(VLOOKUP(Table_socioeca8.sandag.org_abm2_spd[[#This Row],[hwycov_id]],[1]hwy_speed!$B$2:$G$1648,6,FALSE),0)</f>
        <v>58</v>
      </c>
    </row>
    <row r="1548" spans="5:11" x14ac:dyDescent="0.25">
      <c r="E1548">
        <f t="shared" si="24"/>
        <v>376</v>
      </c>
      <c r="F1548">
        <v>29148</v>
      </c>
      <c r="G1548">
        <f>IFERROR(VLOOKUP(Table_socioeca8.sandag.org_abm2_spd[[#This Row],[hwycov_id]],[1]hwy_speed!$B$2:$G$1648,2,FALSE),0)</f>
        <v>58</v>
      </c>
      <c r="H1548">
        <f>IFERROR(VLOOKUP(Table_socioeca8.sandag.org_abm2_spd[[#This Row],[hwycov_id]],[1]hwy_speed!$B$2:$G$1648,3,FALSE),0)</f>
        <v>58</v>
      </c>
      <c r="I1548">
        <f>IFERROR(VLOOKUP(Table_socioeca8.sandag.org_abm2_spd[[#This Row],[hwycov_id]],[1]hwy_speed!$B$2:$G$1648,4,FALSE),0)</f>
        <v>58</v>
      </c>
      <c r="J1548">
        <f>IFERROR(VLOOKUP(Table_socioeca8.sandag.org_abm2_spd[[#This Row],[hwycov_id]],[1]hwy_speed!$B$2:$G$1648,5,FALSE),0)</f>
        <v>58</v>
      </c>
      <c r="K1548">
        <f>IFERROR(VLOOKUP(Table_socioeca8.sandag.org_abm2_spd[[#This Row],[hwycov_id]],[1]hwy_speed!$B$2:$G$1648,6,FALSE),0)</f>
        <v>58</v>
      </c>
    </row>
    <row r="1549" spans="5:11" x14ac:dyDescent="0.25">
      <c r="E1549">
        <f t="shared" si="24"/>
        <v>376</v>
      </c>
      <c r="F1549">
        <v>29150</v>
      </c>
      <c r="G1549">
        <f>IFERROR(VLOOKUP(Table_socioeca8.sandag.org_abm2_spd[[#This Row],[hwycov_id]],[1]hwy_speed!$B$2:$G$1648,2,FALSE),0)</f>
        <v>58</v>
      </c>
      <c r="H1549">
        <f>IFERROR(VLOOKUP(Table_socioeca8.sandag.org_abm2_spd[[#This Row],[hwycov_id]],[1]hwy_speed!$B$2:$G$1648,3,FALSE),0)</f>
        <v>58</v>
      </c>
      <c r="I1549">
        <f>IFERROR(VLOOKUP(Table_socioeca8.sandag.org_abm2_spd[[#This Row],[hwycov_id]],[1]hwy_speed!$B$2:$G$1648,4,FALSE),0)</f>
        <v>58</v>
      </c>
      <c r="J1549">
        <f>IFERROR(VLOOKUP(Table_socioeca8.sandag.org_abm2_spd[[#This Row],[hwycov_id]],[1]hwy_speed!$B$2:$G$1648,5,FALSE),0)</f>
        <v>58</v>
      </c>
      <c r="K1549">
        <f>IFERROR(VLOOKUP(Table_socioeca8.sandag.org_abm2_spd[[#This Row],[hwycov_id]],[1]hwy_speed!$B$2:$G$1648,6,FALSE),0)</f>
        <v>58</v>
      </c>
    </row>
    <row r="1550" spans="5:11" x14ac:dyDescent="0.25">
      <c r="E1550">
        <f t="shared" si="24"/>
        <v>376</v>
      </c>
      <c r="F1550">
        <v>29157</v>
      </c>
      <c r="G1550">
        <f>IFERROR(VLOOKUP(Table_socioeca8.sandag.org_abm2_spd[[#This Row],[hwycov_id]],[1]hwy_speed!$B$2:$G$1648,2,FALSE),0)</f>
        <v>58</v>
      </c>
      <c r="H1550">
        <f>IFERROR(VLOOKUP(Table_socioeca8.sandag.org_abm2_spd[[#This Row],[hwycov_id]],[1]hwy_speed!$B$2:$G$1648,3,FALSE),0)</f>
        <v>58</v>
      </c>
      <c r="I1550">
        <f>IFERROR(VLOOKUP(Table_socioeca8.sandag.org_abm2_spd[[#This Row],[hwycov_id]],[1]hwy_speed!$B$2:$G$1648,4,FALSE),0)</f>
        <v>58</v>
      </c>
      <c r="J1550">
        <f>IFERROR(VLOOKUP(Table_socioeca8.sandag.org_abm2_spd[[#This Row],[hwycov_id]],[1]hwy_speed!$B$2:$G$1648,5,FALSE),0)</f>
        <v>58</v>
      </c>
      <c r="K1550">
        <f>IFERROR(VLOOKUP(Table_socioeca8.sandag.org_abm2_spd[[#This Row],[hwycov_id]],[1]hwy_speed!$B$2:$G$1648,6,FALSE),0)</f>
        <v>58</v>
      </c>
    </row>
    <row r="1551" spans="5:11" x14ac:dyDescent="0.25">
      <c r="E1551">
        <f t="shared" si="24"/>
        <v>376</v>
      </c>
      <c r="F1551">
        <v>29158</v>
      </c>
      <c r="G1551">
        <f>IFERROR(VLOOKUP(Table_socioeca8.sandag.org_abm2_spd[[#This Row],[hwycov_id]],[1]hwy_speed!$B$2:$G$1648,2,FALSE),0)</f>
        <v>58</v>
      </c>
      <c r="H1551">
        <f>IFERROR(VLOOKUP(Table_socioeca8.sandag.org_abm2_spd[[#This Row],[hwycov_id]],[1]hwy_speed!$B$2:$G$1648,3,FALSE),0)</f>
        <v>58</v>
      </c>
      <c r="I1551">
        <f>IFERROR(VLOOKUP(Table_socioeca8.sandag.org_abm2_spd[[#This Row],[hwycov_id]],[1]hwy_speed!$B$2:$G$1648,4,FALSE),0)</f>
        <v>58</v>
      </c>
      <c r="J1551">
        <f>IFERROR(VLOOKUP(Table_socioeca8.sandag.org_abm2_spd[[#This Row],[hwycov_id]],[1]hwy_speed!$B$2:$G$1648,5,FALSE),0)</f>
        <v>58</v>
      </c>
      <c r="K1551">
        <f>IFERROR(VLOOKUP(Table_socioeca8.sandag.org_abm2_spd[[#This Row],[hwycov_id]],[1]hwy_speed!$B$2:$G$1648,6,FALSE),0)</f>
        <v>58</v>
      </c>
    </row>
    <row r="1552" spans="5:11" x14ac:dyDescent="0.25">
      <c r="E1552">
        <f t="shared" si="24"/>
        <v>376</v>
      </c>
      <c r="F1552">
        <v>29159</v>
      </c>
      <c r="G1552">
        <f>IFERROR(VLOOKUP(Table_socioeca8.sandag.org_abm2_spd[[#This Row],[hwycov_id]],[1]hwy_speed!$B$2:$G$1648,2,FALSE),0)</f>
        <v>58</v>
      </c>
      <c r="H1552">
        <f>IFERROR(VLOOKUP(Table_socioeca8.sandag.org_abm2_spd[[#This Row],[hwycov_id]],[1]hwy_speed!$B$2:$G$1648,3,FALSE),0)</f>
        <v>58</v>
      </c>
      <c r="I1552">
        <f>IFERROR(VLOOKUP(Table_socioeca8.sandag.org_abm2_spd[[#This Row],[hwycov_id]],[1]hwy_speed!$B$2:$G$1648,4,FALSE),0)</f>
        <v>58</v>
      </c>
      <c r="J1552">
        <f>IFERROR(VLOOKUP(Table_socioeca8.sandag.org_abm2_spd[[#This Row],[hwycov_id]],[1]hwy_speed!$B$2:$G$1648,5,FALSE),0)</f>
        <v>58</v>
      </c>
      <c r="K1552">
        <f>IFERROR(VLOOKUP(Table_socioeca8.sandag.org_abm2_spd[[#This Row],[hwycov_id]],[1]hwy_speed!$B$2:$G$1648,6,FALSE),0)</f>
        <v>58</v>
      </c>
    </row>
    <row r="1553" spans="5:11" x14ac:dyDescent="0.25">
      <c r="E1553">
        <f t="shared" si="24"/>
        <v>376</v>
      </c>
      <c r="F1553">
        <v>29160</v>
      </c>
      <c r="G1553">
        <f>IFERROR(VLOOKUP(Table_socioeca8.sandag.org_abm2_spd[[#This Row],[hwycov_id]],[1]hwy_speed!$B$2:$G$1648,2,FALSE),0)</f>
        <v>58</v>
      </c>
      <c r="H1553">
        <f>IFERROR(VLOOKUP(Table_socioeca8.sandag.org_abm2_spd[[#This Row],[hwycov_id]],[1]hwy_speed!$B$2:$G$1648,3,FALSE),0)</f>
        <v>58</v>
      </c>
      <c r="I1553">
        <f>IFERROR(VLOOKUP(Table_socioeca8.sandag.org_abm2_spd[[#This Row],[hwycov_id]],[1]hwy_speed!$B$2:$G$1648,4,FALSE),0)</f>
        <v>58</v>
      </c>
      <c r="J1553">
        <f>IFERROR(VLOOKUP(Table_socioeca8.sandag.org_abm2_spd[[#This Row],[hwycov_id]],[1]hwy_speed!$B$2:$G$1648,5,FALSE),0)</f>
        <v>58</v>
      </c>
      <c r="K1553">
        <f>IFERROR(VLOOKUP(Table_socioeca8.sandag.org_abm2_spd[[#This Row],[hwycov_id]],[1]hwy_speed!$B$2:$G$1648,6,FALSE),0)</f>
        <v>58</v>
      </c>
    </row>
    <row r="1554" spans="5:11" x14ac:dyDescent="0.25">
      <c r="E1554">
        <f t="shared" si="24"/>
        <v>376</v>
      </c>
      <c r="F1554">
        <v>29161</v>
      </c>
      <c r="G1554">
        <f>IFERROR(VLOOKUP(Table_socioeca8.sandag.org_abm2_spd[[#This Row],[hwycov_id]],[1]hwy_speed!$B$2:$G$1648,2,FALSE),0)</f>
        <v>58</v>
      </c>
      <c r="H1554">
        <f>IFERROR(VLOOKUP(Table_socioeca8.sandag.org_abm2_spd[[#This Row],[hwycov_id]],[1]hwy_speed!$B$2:$G$1648,3,FALSE),0)</f>
        <v>58</v>
      </c>
      <c r="I1554">
        <f>IFERROR(VLOOKUP(Table_socioeca8.sandag.org_abm2_spd[[#This Row],[hwycov_id]],[1]hwy_speed!$B$2:$G$1648,4,FALSE),0)</f>
        <v>58</v>
      </c>
      <c r="J1554">
        <f>IFERROR(VLOOKUP(Table_socioeca8.sandag.org_abm2_spd[[#This Row],[hwycov_id]],[1]hwy_speed!$B$2:$G$1648,5,FALSE),0)</f>
        <v>58</v>
      </c>
      <c r="K1554">
        <f>IFERROR(VLOOKUP(Table_socioeca8.sandag.org_abm2_spd[[#This Row],[hwycov_id]],[1]hwy_speed!$B$2:$G$1648,6,FALSE),0)</f>
        <v>58</v>
      </c>
    </row>
    <row r="1555" spans="5:11" x14ac:dyDescent="0.25">
      <c r="E1555">
        <f t="shared" si="24"/>
        <v>376</v>
      </c>
      <c r="F1555">
        <v>29167</v>
      </c>
      <c r="G1555">
        <f>IFERROR(VLOOKUP(Table_socioeca8.sandag.org_abm2_spd[[#This Row],[hwycov_id]],[1]hwy_speed!$B$2:$G$1648,2,FALSE),0)</f>
        <v>58</v>
      </c>
      <c r="H1555">
        <f>IFERROR(VLOOKUP(Table_socioeca8.sandag.org_abm2_spd[[#This Row],[hwycov_id]],[1]hwy_speed!$B$2:$G$1648,3,FALSE),0)</f>
        <v>36</v>
      </c>
      <c r="I1555">
        <f>IFERROR(VLOOKUP(Table_socioeca8.sandag.org_abm2_spd[[#This Row],[hwycov_id]],[1]hwy_speed!$B$2:$G$1648,4,FALSE),0)</f>
        <v>54</v>
      </c>
      <c r="J1555">
        <f>IFERROR(VLOOKUP(Table_socioeca8.sandag.org_abm2_spd[[#This Row],[hwycov_id]],[1]hwy_speed!$B$2:$G$1648,5,FALSE),0)</f>
        <v>58</v>
      </c>
      <c r="K1555">
        <f>IFERROR(VLOOKUP(Table_socioeca8.sandag.org_abm2_spd[[#This Row],[hwycov_id]],[1]hwy_speed!$B$2:$G$1648,6,FALSE),0)</f>
        <v>58</v>
      </c>
    </row>
    <row r="1556" spans="5:11" x14ac:dyDescent="0.25">
      <c r="E1556">
        <f t="shared" si="24"/>
        <v>376</v>
      </c>
      <c r="F1556">
        <v>29168</v>
      </c>
      <c r="G1556">
        <f>IFERROR(VLOOKUP(Table_socioeca8.sandag.org_abm2_spd[[#This Row],[hwycov_id]],[1]hwy_speed!$B$2:$G$1648,2,FALSE),0)</f>
        <v>58</v>
      </c>
      <c r="H1556">
        <f>IFERROR(VLOOKUP(Table_socioeca8.sandag.org_abm2_spd[[#This Row],[hwycov_id]],[1]hwy_speed!$B$2:$G$1648,3,FALSE),0)</f>
        <v>58</v>
      </c>
      <c r="I1556">
        <f>IFERROR(VLOOKUP(Table_socioeca8.sandag.org_abm2_spd[[#This Row],[hwycov_id]],[1]hwy_speed!$B$2:$G$1648,4,FALSE),0)</f>
        <v>57</v>
      </c>
      <c r="J1556">
        <f>IFERROR(VLOOKUP(Table_socioeca8.sandag.org_abm2_spd[[#This Row],[hwycov_id]],[1]hwy_speed!$B$2:$G$1648,5,FALSE),0)</f>
        <v>41</v>
      </c>
      <c r="K1556">
        <f>IFERROR(VLOOKUP(Table_socioeca8.sandag.org_abm2_spd[[#This Row],[hwycov_id]],[1]hwy_speed!$B$2:$G$1648,6,FALSE),0)</f>
        <v>58</v>
      </c>
    </row>
    <row r="1557" spans="5:11" x14ac:dyDescent="0.25">
      <c r="E1557">
        <f t="shared" si="24"/>
        <v>376</v>
      </c>
      <c r="F1557">
        <v>29169</v>
      </c>
      <c r="G1557">
        <f>IFERROR(VLOOKUP(Table_socioeca8.sandag.org_abm2_spd[[#This Row],[hwycov_id]],[1]hwy_speed!$B$2:$G$1648,2,FALSE),0)</f>
        <v>58</v>
      </c>
      <c r="H1557">
        <f>IFERROR(VLOOKUP(Table_socioeca8.sandag.org_abm2_spd[[#This Row],[hwycov_id]],[1]hwy_speed!$B$2:$G$1648,3,FALSE),0)</f>
        <v>58</v>
      </c>
      <c r="I1557">
        <f>IFERROR(VLOOKUP(Table_socioeca8.sandag.org_abm2_spd[[#This Row],[hwycov_id]],[1]hwy_speed!$B$2:$G$1648,4,FALSE),0)</f>
        <v>57</v>
      </c>
      <c r="J1557">
        <f>IFERROR(VLOOKUP(Table_socioeca8.sandag.org_abm2_spd[[#This Row],[hwycov_id]],[1]hwy_speed!$B$2:$G$1648,5,FALSE),0)</f>
        <v>45</v>
      </c>
      <c r="K1557">
        <f>IFERROR(VLOOKUP(Table_socioeca8.sandag.org_abm2_spd[[#This Row],[hwycov_id]],[1]hwy_speed!$B$2:$G$1648,6,FALSE),0)</f>
        <v>58</v>
      </c>
    </row>
    <row r="1558" spans="5:11" x14ac:dyDescent="0.25">
      <c r="E1558">
        <f t="shared" si="24"/>
        <v>376</v>
      </c>
      <c r="F1558">
        <v>29170</v>
      </c>
      <c r="G1558">
        <f>IFERROR(VLOOKUP(Table_socioeca8.sandag.org_abm2_spd[[#This Row],[hwycov_id]],[1]hwy_speed!$B$2:$G$1648,2,FALSE),0)</f>
        <v>58</v>
      </c>
      <c r="H1558">
        <f>IFERROR(VLOOKUP(Table_socioeca8.sandag.org_abm2_spd[[#This Row],[hwycov_id]],[1]hwy_speed!$B$2:$G$1648,3,FALSE),0)</f>
        <v>58</v>
      </c>
      <c r="I1558">
        <f>IFERROR(VLOOKUP(Table_socioeca8.sandag.org_abm2_spd[[#This Row],[hwycov_id]],[1]hwy_speed!$B$2:$G$1648,4,FALSE),0)</f>
        <v>57</v>
      </c>
      <c r="J1558">
        <f>IFERROR(VLOOKUP(Table_socioeca8.sandag.org_abm2_spd[[#This Row],[hwycov_id]],[1]hwy_speed!$B$2:$G$1648,5,FALSE),0)</f>
        <v>54</v>
      </c>
      <c r="K1558">
        <f>IFERROR(VLOOKUP(Table_socioeca8.sandag.org_abm2_spd[[#This Row],[hwycov_id]],[1]hwy_speed!$B$2:$G$1648,6,FALSE),0)</f>
        <v>58</v>
      </c>
    </row>
    <row r="1559" spans="5:11" x14ac:dyDescent="0.25">
      <c r="E1559">
        <f t="shared" si="24"/>
        <v>376</v>
      </c>
      <c r="F1559">
        <v>29171</v>
      </c>
      <c r="G1559">
        <f>IFERROR(VLOOKUP(Table_socioeca8.sandag.org_abm2_spd[[#This Row],[hwycov_id]],[1]hwy_speed!$B$2:$G$1648,2,FALSE),0)</f>
        <v>58</v>
      </c>
      <c r="H1559">
        <f>IFERROR(VLOOKUP(Table_socioeca8.sandag.org_abm2_spd[[#This Row],[hwycov_id]],[1]hwy_speed!$B$2:$G$1648,3,FALSE),0)</f>
        <v>49</v>
      </c>
      <c r="I1559">
        <f>IFERROR(VLOOKUP(Table_socioeca8.sandag.org_abm2_spd[[#This Row],[hwycov_id]],[1]hwy_speed!$B$2:$G$1648,4,FALSE),0)</f>
        <v>58</v>
      </c>
      <c r="J1559">
        <f>IFERROR(VLOOKUP(Table_socioeca8.sandag.org_abm2_spd[[#This Row],[hwycov_id]],[1]hwy_speed!$B$2:$G$1648,5,FALSE),0)</f>
        <v>58</v>
      </c>
      <c r="K1559">
        <f>IFERROR(VLOOKUP(Table_socioeca8.sandag.org_abm2_spd[[#This Row],[hwycov_id]],[1]hwy_speed!$B$2:$G$1648,6,FALSE),0)</f>
        <v>58</v>
      </c>
    </row>
    <row r="1560" spans="5:11" x14ac:dyDescent="0.25">
      <c r="E1560">
        <f t="shared" si="24"/>
        <v>376</v>
      </c>
      <c r="F1560">
        <v>29172</v>
      </c>
      <c r="G1560">
        <f>IFERROR(VLOOKUP(Table_socioeca8.sandag.org_abm2_spd[[#This Row],[hwycov_id]],[1]hwy_speed!$B$2:$G$1648,2,FALSE),0)</f>
        <v>58</v>
      </c>
      <c r="H1560">
        <f>IFERROR(VLOOKUP(Table_socioeca8.sandag.org_abm2_spd[[#This Row],[hwycov_id]],[1]hwy_speed!$B$2:$G$1648,3,FALSE),0)</f>
        <v>49</v>
      </c>
      <c r="I1560">
        <f>IFERROR(VLOOKUP(Table_socioeca8.sandag.org_abm2_spd[[#This Row],[hwycov_id]],[1]hwy_speed!$B$2:$G$1648,4,FALSE),0)</f>
        <v>58</v>
      </c>
      <c r="J1560">
        <f>IFERROR(VLOOKUP(Table_socioeca8.sandag.org_abm2_spd[[#This Row],[hwycov_id]],[1]hwy_speed!$B$2:$G$1648,5,FALSE),0)</f>
        <v>58</v>
      </c>
      <c r="K1560">
        <f>IFERROR(VLOOKUP(Table_socioeca8.sandag.org_abm2_spd[[#This Row],[hwycov_id]],[1]hwy_speed!$B$2:$G$1648,6,FALSE),0)</f>
        <v>58</v>
      </c>
    </row>
    <row r="1561" spans="5:11" x14ac:dyDescent="0.25">
      <c r="E1561">
        <f t="shared" si="24"/>
        <v>376</v>
      </c>
      <c r="F1561">
        <v>29173</v>
      </c>
      <c r="G1561">
        <f>IFERROR(VLOOKUP(Table_socioeca8.sandag.org_abm2_spd[[#This Row],[hwycov_id]],[1]hwy_speed!$B$2:$G$1648,2,FALSE),0)</f>
        <v>58</v>
      </c>
      <c r="H1561">
        <f>IFERROR(VLOOKUP(Table_socioeca8.sandag.org_abm2_spd[[#This Row],[hwycov_id]],[1]hwy_speed!$B$2:$G$1648,3,FALSE),0)</f>
        <v>58</v>
      </c>
      <c r="I1561">
        <f>IFERROR(VLOOKUP(Table_socioeca8.sandag.org_abm2_spd[[#This Row],[hwycov_id]],[1]hwy_speed!$B$2:$G$1648,4,FALSE),0)</f>
        <v>57</v>
      </c>
      <c r="J1561">
        <f>IFERROR(VLOOKUP(Table_socioeca8.sandag.org_abm2_spd[[#This Row],[hwycov_id]],[1]hwy_speed!$B$2:$G$1648,5,FALSE),0)</f>
        <v>54</v>
      </c>
      <c r="K1561">
        <f>IFERROR(VLOOKUP(Table_socioeca8.sandag.org_abm2_spd[[#This Row],[hwycov_id]],[1]hwy_speed!$B$2:$G$1648,6,FALSE),0)</f>
        <v>58</v>
      </c>
    </row>
    <row r="1562" spans="5:11" x14ac:dyDescent="0.25">
      <c r="E1562">
        <f t="shared" si="24"/>
        <v>376</v>
      </c>
      <c r="F1562">
        <v>29182</v>
      </c>
      <c r="G1562">
        <f>IFERROR(VLOOKUP(Table_socioeca8.sandag.org_abm2_spd[[#This Row],[hwycov_id]],[1]hwy_speed!$B$2:$G$1648,2,FALSE),0)</f>
        <v>58</v>
      </c>
      <c r="H1562">
        <f>IFERROR(VLOOKUP(Table_socioeca8.sandag.org_abm2_spd[[#This Row],[hwycov_id]],[1]hwy_speed!$B$2:$G$1648,3,FALSE),0)</f>
        <v>40</v>
      </c>
      <c r="I1562">
        <f>IFERROR(VLOOKUP(Table_socioeca8.sandag.org_abm2_spd[[#This Row],[hwycov_id]],[1]hwy_speed!$B$2:$G$1648,4,FALSE),0)</f>
        <v>47</v>
      </c>
      <c r="J1562">
        <f>IFERROR(VLOOKUP(Table_socioeca8.sandag.org_abm2_spd[[#This Row],[hwycov_id]],[1]hwy_speed!$B$2:$G$1648,5,FALSE),0)</f>
        <v>53</v>
      </c>
      <c r="K1562">
        <f>IFERROR(VLOOKUP(Table_socioeca8.sandag.org_abm2_spd[[#This Row],[hwycov_id]],[1]hwy_speed!$B$2:$G$1648,6,FALSE),0)</f>
        <v>58</v>
      </c>
    </row>
    <row r="1563" spans="5:11" x14ac:dyDescent="0.25">
      <c r="E1563">
        <f t="shared" si="24"/>
        <v>376</v>
      </c>
      <c r="F1563">
        <v>29183</v>
      </c>
      <c r="G1563">
        <f>IFERROR(VLOOKUP(Table_socioeca8.sandag.org_abm2_spd[[#This Row],[hwycov_id]],[1]hwy_speed!$B$2:$G$1648,2,FALSE),0)</f>
        <v>58</v>
      </c>
      <c r="H1563">
        <f>IFERROR(VLOOKUP(Table_socioeca8.sandag.org_abm2_spd[[#This Row],[hwycov_id]],[1]hwy_speed!$B$2:$G$1648,3,FALSE),0)</f>
        <v>50</v>
      </c>
      <c r="I1563">
        <f>IFERROR(VLOOKUP(Table_socioeca8.sandag.org_abm2_spd[[#This Row],[hwycov_id]],[1]hwy_speed!$B$2:$G$1648,4,FALSE),0)</f>
        <v>48</v>
      </c>
      <c r="J1563">
        <f>IFERROR(VLOOKUP(Table_socioeca8.sandag.org_abm2_spd[[#This Row],[hwycov_id]],[1]hwy_speed!$B$2:$G$1648,5,FALSE),0)</f>
        <v>45</v>
      </c>
      <c r="K1563">
        <f>IFERROR(VLOOKUP(Table_socioeca8.sandag.org_abm2_spd[[#This Row],[hwycov_id]],[1]hwy_speed!$B$2:$G$1648,6,FALSE),0)</f>
        <v>58</v>
      </c>
    </row>
    <row r="1564" spans="5:11" x14ac:dyDescent="0.25">
      <c r="E1564">
        <f t="shared" si="24"/>
        <v>376</v>
      </c>
      <c r="F1564">
        <v>29215</v>
      </c>
      <c r="G1564">
        <f>IFERROR(VLOOKUP(Table_socioeca8.sandag.org_abm2_spd[[#This Row],[hwycov_id]],[1]hwy_speed!$B$2:$G$1648,2,FALSE),0)</f>
        <v>62</v>
      </c>
      <c r="H1564">
        <f>IFERROR(VLOOKUP(Table_socioeca8.sandag.org_abm2_spd[[#This Row],[hwycov_id]],[1]hwy_speed!$B$2:$G$1648,3,FALSE),0)</f>
        <v>62</v>
      </c>
      <c r="I1564">
        <f>IFERROR(VLOOKUP(Table_socioeca8.sandag.org_abm2_spd[[#This Row],[hwycov_id]],[1]hwy_speed!$B$2:$G$1648,4,FALSE),0)</f>
        <v>62</v>
      </c>
      <c r="J1564">
        <f>IFERROR(VLOOKUP(Table_socioeca8.sandag.org_abm2_spd[[#This Row],[hwycov_id]],[1]hwy_speed!$B$2:$G$1648,5,FALSE),0)</f>
        <v>62</v>
      </c>
      <c r="K1564">
        <f>IFERROR(VLOOKUP(Table_socioeca8.sandag.org_abm2_spd[[#This Row],[hwycov_id]],[1]hwy_speed!$B$2:$G$1648,6,FALSE),0)</f>
        <v>62</v>
      </c>
    </row>
    <row r="1565" spans="5:11" x14ac:dyDescent="0.25">
      <c r="E1565">
        <f t="shared" si="24"/>
        <v>376</v>
      </c>
      <c r="F1565">
        <v>29224</v>
      </c>
      <c r="G1565">
        <f>IFERROR(VLOOKUP(Table_socioeca8.sandag.org_abm2_spd[[#This Row],[hwycov_id]],[1]hwy_speed!$B$2:$G$1648,2,FALSE),0)</f>
        <v>56</v>
      </c>
      <c r="H1565">
        <f>IFERROR(VLOOKUP(Table_socioeca8.sandag.org_abm2_spd[[#This Row],[hwycov_id]],[1]hwy_speed!$B$2:$G$1648,3,FALSE),0)</f>
        <v>37</v>
      </c>
      <c r="I1565">
        <f>IFERROR(VLOOKUP(Table_socioeca8.sandag.org_abm2_spd[[#This Row],[hwycov_id]],[1]hwy_speed!$B$2:$G$1648,4,FALSE),0)</f>
        <v>53</v>
      </c>
      <c r="J1565">
        <f>IFERROR(VLOOKUP(Table_socioeca8.sandag.org_abm2_spd[[#This Row],[hwycov_id]],[1]hwy_speed!$B$2:$G$1648,5,FALSE),0)</f>
        <v>54</v>
      </c>
      <c r="K1565">
        <f>IFERROR(VLOOKUP(Table_socioeca8.sandag.org_abm2_spd[[#This Row],[hwycov_id]],[1]hwy_speed!$B$2:$G$1648,6,FALSE),0)</f>
        <v>56</v>
      </c>
    </row>
    <row r="1566" spans="5:11" x14ac:dyDescent="0.25">
      <c r="E1566">
        <f t="shared" si="24"/>
        <v>376</v>
      </c>
      <c r="F1566">
        <v>29232</v>
      </c>
      <c r="G1566">
        <f>IFERROR(VLOOKUP(Table_socioeca8.sandag.org_abm2_spd[[#This Row],[hwycov_id]],[1]hwy_speed!$B$2:$G$1648,2,FALSE),0)</f>
        <v>57</v>
      </c>
      <c r="H1566">
        <f>IFERROR(VLOOKUP(Table_socioeca8.sandag.org_abm2_spd[[#This Row],[hwycov_id]],[1]hwy_speed!$B$2:$G$1648,3,FALSE),0)</f>
        <v>26</v>
      </c>
      <c r="I1566">
        <f>IFERROR(VLOOKUP(Table_socioeca8.sandag.org_abm2_spd[[#This Row],[hwycov_id]],[1]hwy_speed!$B$2:$G$1648,4,FALSE),0)</f>
        <v>49</v>
      </c>
      <c r="J1566">
        <f>IFERROR(VLOOKUP(Table_socioeca8.sandag.org_abm2_spd[[#This Row],[hwycov_id]],[1]hwy_speed!$B$2:$G$1648,5,FALSE),0)</f>
        <v>52</v>
      </c>
      <c r="K1566">
        <f>IFERROR(VLOOKUP(Table_socioeca8.sandag.org_abm2_spd[[#This Row],[hwycov_id]],[1]hwy_speed!$B$2:$G$1648,6,FALSE),0)</f>
        <v>57</v>
      </c>
    </row>
    <row r="1567" spans="5:11" x14ac:dyDescent="0.25">
      <c r="E1567">
        <f t="shared" si="24"/>
        <v>376</v>
      </c>
      <c r="F1567">
        <v>29368</v>
      </c>
      <c r="G1567">
        <f>IFERROR(VLOOKUP(Table_socioeca8.sandag.org_abm2_spd[[#This Row],[hwycov_id]],[1]hwy_speed!$B$2:$G$1648,2,FALSE),0)</f>
        <v>58</v>
      </c>
      <c r="H1567">
        <f>IFERROR(VLOOKUP(Table_socioeca8.sandag.org_abm2_spd[[#This Row],[hwycov_id]],[1]hwy_speed!$B$2:$G$1648,3,FALSE),0)</f>
        <v>58</v>
      </c>
      <c r="I1567">
        <f>IFERROR(VLOOKUP(Table_socioeca8.sandag.org_abm2_spd[[#This Row],[hwycov_id]],[1]hwy_speed!$B$2:$G$1648,4,FALSE),0)</f>
        <v>58</v>
      </c>
      <c r="J1567">
        <f>IFERROR(VLOOKUP(Table_socioeca8.sandag.org_abm2_spd[[#This Row],[hwycov_id]],[1]hwy_speed!$B$2:$G$1648,5,FALSE),0)</f>
        <v>58</v>
      </c>
      <c r="K1567">
        <f>IFERROR(VLOOKUP(Table_socioeca8.sandag.org_abm2_spd[[#This Row],[hwycov_id]],[1]hwy_speed!$B$2:$G$1648,6,FALSE),0)</f>
        <v>58</v>
      </c>
    </row>
    <row r="1568" spans="5:11" x14ac:dyDescent="0.25">
      <c r="E1568">
        <f t="shared" si="24"/>
        <v>376</v>
      </c>
      <c r="F1568">
        <v>29409</v>
      </c>
      <c r="G1568">
        <f>IFERROR(VLOOKUP(Table_socioeca8.sandag.org_abm2_spd[[#This Row],[hwycov_id]],[1]hwy_speed!$B$2:$G$1648,2,FALSE),0)</f>
        <v>58</v>
      </c>
      <c r="H1568">
        <f>IFERROR(VLOOKUP(Table_socioeca8.sandag.org_abm2_spd[[#This Row],[hwycov_id]],[1]hwy_speed!$B$2:$G$1648,3,FALSE),0)</f>
        <v>57</v>
      </c>
      <c r="I1568">
        <f>IFERROR(VLOOKUP(Table_socioeca8.sandag.org_abm2_spd[[#This Row],[hwycov_id]],[1]hwy_speed!$B$2:$G$1648,4,FALSE),0)</f>
        <v>58</v>
      </c>
      <c r="J1568">
        <f>IFERROR(VLOOKUP(Table_socioeca8.sandag.org_abm2_spd[[#This Row],[hwycov_id]],[1]hwy_speed!$B$2:$G$1648,5,FALSE),0)</f>
        <v>58</v>
      </c>
      <c r="K1568">
        <f>IFERROR(VLOOKUP(Table_socioeca8.sandag.org_abm2_spd[[#This Row],[hwycov_id]],[1]hwy_speed!$B$2:$G$1648,6,FALSE),0)</f>
        <v>58</v>
      </c>
    </row>
    <row r="1569" spans="5:11" x14ac:dyDescent="0.25">
      <c r="E1569">
        <f t="shared" si="24"/>
        <v>376</v>
      </c>
      <c r="F1569">
        <v>29410</v>
      </c>
      <c r="G1569">
        <f>IFERROR(VLOOKUP(Table_socioeca8.sandag.org_abm2_spd[[#This Row],[hwycov_id]],[1]hwy_speed!$B$2:$G$1648,2,FALSE),0)</f>
        <v>58</v>
      </c>
      <c r="H1569">
        <f>IFERROR(VLOOKUP(Table_socioeca8.sandag.org_abm2_spd[[#This Row],[hwycov_id]],[1]hwy_speed!$B$2:$G$1648,3,FALSE),0)</f>
        <v>58</v>
      </c>
      <c r="I1569">
        <f>IFERROR(VLOOKUP(Table_socioeca8.sandag.org_abm2_spd[[#This Row],[hwycov_id]],[1]hwy_speed!$B$2:$G$1648,4,FALSE),0)</f>
        <v>58</v>
      </c>
      <c r="J1569">
        <f>IFERROR(VLOOKUP(Table_socioeca8.sandag.org_abm2_spd[[#This Row],[hwycov_id]],[1]hwy_speed!$B$2:$G$1648,5,FALSE),0)</f>
        <v>57</v>
      </c>
      <c r="K1569">
        <f>IFERROR(VLOOKUP(Table_socioeca8.sandag.org_abm2_spd[[#This Row],[hwycov_id]],[1]hwy_speed!$B$2:$G$1648,6,FALSE),0)</f>
        <v>58</v>
      </c>
    </row>
    <row r="1570" spans="5:11" x14ac:dyDescent="0.25">
      <c r="E1570">
        <f t="shared" si="24"/>
        <v>376</v>
      </c>
      <c r="F1570">
        <v>29415</v>
      </c>
      <c r="G1570">
        <f>IFERROR(VLOOKUP(Table_socioeca8.sandag.org_abm2_spd[[#This Row],[hwycov_id]],[1]hwy_speed!$B$2:$G$1648,2,FALSE),0)</f>
        <v>58</v>
      </c>
      <c r="H1570">
        <f>IFERROR(VLOOKUP(Table_socioeca8.sandag.org_abm2_spd[[#This Row],[hwycov_id]],[1]hwy_speed!$B$2:$G$1648,3,FALSE),0)</f>
        <v>54</v>
      </c>
      <c r="I1570">
        <f>IFERROR(VLOOKUP(Table_socioeca8.sandag.org_abm2_spd[[#This Row],[hwycov_id]],[1]hwy_speed!$B$2:$G$1648,4,FALSE),0)</f>
        <v>58</v>
      </c>
      <c r="J1570">
        <f>IFERROR(VLOOKUP(Table_socioeca8.sandag.org_abm2_spd[[#This Row],[hwycov_id]],[1]hwy_speed!$B$2:$G$1648,5,FALSE),0)</f>
        <v>58</v>
      </c>
      <c r="K1570">
        <f>IFERROR(VLOOKUP(Table_socioeca8.sandag.org_abm2_spd[[#This Row],[hwycov_id]],[1]hwy_speed!$B$2:$G$1648,6,FALSE),0)</f>
        <v>58</v>
      </c>
    </row>
    <row r="1571" spans="5:11" x14ac:dyDescent="0.25">
      <c r="E1571">
        <f t="shared" si="24"/>
        <v>376</v>
      </c>
      <c r="F1571">
        <v>29442</v>
      </c>
      <c r="G1571">
        <f>IFERROR(VLOOKUP(Table_socioeca8.sandag.org_abm2_spd[[#This Row],[hwycov_id]],[1]hwy_speed!$B$2:$G$1648,2,FALSE),0)</f>
        <v>58</v>
      </c>
      <c r="H1571">
        <f>IFERROR(VLOOKUP(Table_socioeca8.sandag.org_abm2_spd[[#This Row],[hwycov_id]],[1]hwy_speed!$B$2:$G$1648,3,FALSE),0)</f>
        <v>57</v>
      </c>
      <c r="I1571">
        <f>IFERROR(VLOOKUP(Table_socioeca8.sandag.org_abm2_spd[[#This Row],[hwycov_id]],[1]hwy_speed!$B$2:$G$1648,4,FALSE),0)</f>
        <v>58</v>
      </c>
      <c r="J1571">
        <f>IFERROR(VLOOKUP(Table_socioeca8.sandag.org_abm2_spd[[#This Row],[hwycov_id]],[1]hwy_speed!$B$2:$G$1648,5,FALSE),0)</f>
        <v>58</v>
      </c>
      <c r="K1571">
        <f>IFERROR(VLOOKUP(Table_socioeca8.sandag.org_abm2_spd[[#This Row],[hwycov_id]],[1]hwy_speed!$B$2:$G$1648,6,FALSE),0)</f>
        <v>58</v>
      </c>
    </row>
    <row r="1572" spans="5:11" x14ac:dyDescent="0.25">
      <c r="E1572">
        <f t="shared" si="24"/>
        <v>376</v>
      </c>
      <c r="F1572">
        <v>29488</v>
      </c>
      <c r="G1572">
        <f>IFERROR(VLOOKUP(Table_socioeca8.sandag.org_abm2_spd[[#This Row],[hwycov_id]],[1]hwy_speed!$B$2:$G$1648,2,FALSE),0)</f>
        <v>58</v>
      </c>
      <c r="H1572">
        <f>IFERROR(VLOOKUP(Table_socioeca8.sandag.org_abm2_spd[[#This Row],[hwycov_id]],[1]hwy_speed!$B$2:$G$1648,3,FALSE),0)</f>
        <v>58</v>
      </c>
      <c r="I1572">
        <f>IFERROR(VLOOKUP(Table_socioeca8.sandag.org_abm2_spd[[#This Row],[hwycov_id]],[1]hwy_speed!$B$2:$G$1648,4,FALSE),0)</f>
        <v>58</v>
      </c>
      <c r="J1572">
        <f>IFERROR(VLOOKUP(Table_socioeca8.sandag.org_abm2_spd[[#This Row],[hwycov_id]],[1]hwy_speed!$B$2:$G$1648,5,FALSE),0)</f>
        <v>58</v>
      </c>
      <c r="K1572">
        <f>IFERROR(VLOOKUP(Table_socioeca8.sandag.org_abm2_spd[[#This Row],[hwycov_id]],[1]hwy_speed!$B$2:$G$1648,6,FALSE),0)</f>
        <v>58</v>
      </c>
    </row>
    <row r="1573" spans="5:11" x14ac:dyDescent="0.25">
      <c r="E1573">
        <f t="shared" si="24"/>
        <v>376</v>
      </c>
      <c r="F1573">
        <v>29490</v>
      </c>
      <c r="G1573">
        <f>IFERROR(VLOOKUP(Table_socioeca8.sandag.org_abm2_spd[[#This Row],[hwycov_id]],[1]hwy_speed!$B$2:$G$1648,2,FALSE),0)</f>
        <v>58</v>
      </c>
      <c r="H1573">
        <f>IFERROR(VLOOKUP(Table_socioeca8.sandag.org_abm2_spd[[#This Row],[hwycov_id]],[1]hwy_speed!$B$2:$G$1648,3,FALSE),0)</f>
        <v>58</v>
      </c>
      <c r="I1573">
        <f>IFERROR(VLOOKUP(Table_socioeca8.sandag.org_abm2_spd[[#This Row],[hwycov_id]],[1]hwy_speed!$B$2:$G$1648,4,FALSE),0)</f>
        <v>58</v>
      </c>
      <c r="J1573">
        <f>IFERROR(VLOOKUP(Table_socioeca8.sandag.org_abm2_spd[[#This Row],[hwycov_id]],[1]hwy_speed!$B$2:$G$1648,5,FALSE),0)</f>
        <v>46</v>
      </c>
      <c r="K1573">
        <f>IFERROR(VLOOKUP(Table_socioeca8.sandag.org_abm2_spd[[#This Row],[hwycov_id]],[1]hwy_speed!$B$2:$G$1648,6,FALSE),0)</f>
        <v>58</v>
      </c>
    </row>
    <row r="1574" spans="5:11" x14ac:dyDescent="0.25">
      <c r="E1574">
        <f t="shared" si="24"/>
        <v>376</v>
      </c>
      <c r="F1574">
        <v>29492</v>
      </c>
      <c r="G1574">
        <f>IFERROR(VLOOKUP(Table_socioeca8.sandag.org_abm2_spd[[#This Row],[hwycov_id]],[1]hwy_speed!$B$2:$G$1648,2,FALSE),0)</f>
        <v>58</v>
      </c>
      <c r="H1574">
        <f>IFERROR(VLOOKUP(Table_socioeca8.sandag.org_abm2_spd[[#This Row],[hwycov_id]],[1]hwy_speed!$B$2:$G$1648,3,FALSE),0)</f>
        <v>58</v>
      </c>
      <c r="I1574">
        <f>IFERROR(VLOOKUP(Table_socioeca8.sandag.org_abm2_spd[[#This Row],[hwycov_id]],[1]hwy_speed!$B$2:$G$1648,4,FALSE),0)</f>
        <v>58</v>
      </c>
      <c r="J1574">
        <f>IFERROR(VLOOKUP(Table_socioeca8.sandag.org_abm2_spd[[#This Row],[hwycov_id]],[1]hwy_speed!$B$2:$G$1648,5,FALSE),0)</f>
        <v>46</v>
      </c>
      <c r="K1574">
        <f>IFERROR(VLOOKUP(Table_socioeca8.sandag.org_abm2_spd[[#This Row],[hwycov_id]],[1]hwy_speed!$B$2:$G$1648,6,FALSE),0)</f>
        <v>58</v>
      </c>
    </row>
    <row r="1575" spans="5:11" x14ac:dyDescent="0.25">
      <c r="E1575">
        <f t="shared" si="24"/>
        <v>376</v>
      </c>
      <c r="F1575">
        <v>29533</v>
      </c>
      <c r="G1575">
        <f>IFERROR(VLOOKUP(Table_socioeca8.sandag.org_abm2_spd[[#This Row],[hwycov_id]],[1]hwy_speed!$B$2:$G$1648,2,FALSE),0)</f>
        <v>58</v>
      </c>
      <c r="H1575">
        <f>IFERROR(VLOOKUP(Table_socioeca8.sandag.org_abm2_spd[[#This Row],[hwycov_id]],[1]hwy_speed!$B$2:$G$1648,3,FALSE),0)</f>
        <v>57</v>
      </c>
      <c r="I1575">
        <f>IFERROR(VLOOKUP(Table_socioeca8.sandag.org_abm2_spd[[#This Row],[hwycov_id]],[1]hwy_speed!$B$2:$G$1648,4,FALSE),0)</f>
        <v>57</v>
      </c>
      <c r="J1575">
        <f>IFERROR(VLOOKUP(Table_socioeca8.sandag.org_abm2_spd[[#This Row],[hwycov_id]],[1]hwy_speed!$B$2:$G$1648,5,FALSE),0)</f>
        <v>57</v>
      </c>
      <c r="K1575">
        <f>IFERROR(VLOOKUP(Table_socioeca8.sandag.org_abm2_spd[[#This Row],[hwycov_id]],[1]hwy_speed!$B$2:$G$1648,6,FALSE),0)</f>
        <v>58</v>
      </c>
    </row>
    <row r="1576" spans="5:11" x14ac:dyDescent="0.25">
      <c r="E1576">
        <f t="shared" si="24"/>
        <v>376</v>
      </c>
      <c r="F1576">
        <v>29547</v>
      </c>
      <c r="G1576">
        <f>IFERROR(VLOOKUP(Table_socioeca8.sandag.org_abm2_spd[[#This Row],[hwycov_id]],[1]hwy_speed!$B$2:$G$1648,2,FALSE),0)</f>
        <v>58</v>
      </c>
      <c r="H1576">
        <f>IFERROR(VLOOKUP(Table_socioeca8.sandag.org_abm2_spd[[#This Row],[hwycov_id]],[1]hwy_speed!$B$2:$G$1648,3,FALSE),0)</f>
        <v>58</v>
      </c>
      <c r="I1576">
        <f>IFERROR(VLOOKUP(Table_socioeca8.sandag.org_abm2_spd[[#This Row],[hwycov_id]],[1]hwy_speed!$B$2:$G$1648,4,FALSE),0)</f>
        <v>58</v>
      </c>
      <c r="J1576">
        <f>IFERROR(VLOOKUP(Table_socioeca8.sandag.org_abm2_spd[[#This Row],[hwycov_id]],[1]hwy_speed!$B$2:$G$1648,5,FALSE),0)</f>
        <v>56</v>
      </c>
      <c r="K1576">
        <f>IFERROR(VLOOKUP(Table_socioeca8.sandag.org_abm2_spd[[#This Row],[hwycov_id]],[1]hwy_speed!$B$2:$G$1648,6,FALSE),0)</f>
        <v>58</v>
      </c>
    </row>
    <row r="1577" spans="5:11" x14ac:dyDescent="0.25">
      <c r="E1577">
        <f t="shared" si="24"/>
        <v>376</v>
      </c>
      <c r="F1577">
        <v>29548</v>
      </c>
      <c r="G1577">
        <f>IFERROR(VLOOKUP(Table_socioeca8.sandag.org_abm2_spd[[#This Row],[hwycov_id]],[1]hwy_speed!$B$2:$G$1648,2,FALSE),0)</f>
        <v>58</v>
      </c>
      <c r="H1577">
        <f>IFERROR(VLOOKUP(Table_socioeca8.sandag.org_abm2_spd[[#This Row],[hwycov_id]],[1]hwy_speed!$B$2:$G$1648,3,FALSE),0)</f>
        <v>57</v>
      </c>
      <c r="I1577">
        <f>IFERROR(VLOOKUP(Table_socioeca8.sandag.org_abm2_spd[[#This Row],[hwycov_id]],[1]hwy_speed!$B$2:$G$1648,4,FALSE),0)</f>
        <v>58</v>
      </c>
      <c r="J1577">
        <f>IFERROR(VLOOKUP(Table_socioeca8.sandag.org_abm2_spd[[#This Row],[hwycov_id]],[1]hwy_speed!$B$2:$G$1648,5,FALSE),0)</f>
        <v>58</v>
      </c>
      <c r="K1577">
        <f>IFERROR(VLOOKUP(Table_socioeca8.sandag.org_abm2_spd[[#This Row],[hwycov_id]],[1]hwy_speed!$B$2:$G$1648,6,FALSE),0)</f>
        <v>58</v>
      </c>
    </row>
    <row r="1578" spans="5:11" x14ac:dyDescent="0.25">
      <c r="E1578">
        <f t="shared" si="24"/>
        <v>376</v>
      </c>
      <c r="F1578">
        <v>29550</v>
      </c>
      <c r="G1578">
        <f>IFERROR(VLOOKUP(Table_socioeca8.sandag.org_abm2_spd[[#This Row],[hwycov_id]],[1]hwy_speed!$B$2:$G$1648,2,FALSE),0)</f>
        <v>58</v>
      </c>
      <c r="H1578">
        <f>IFERROR(VLOOKUP(Table_socioeca8.sandag.org_abm2_spd[[#This Row],[hwycov_id]],[1]hwy_speed!$B$2:$G$1648,3,FALSE),0)</f>
        <v>54</v>
      </c>
      <c r="I1578">
        <f>IFERROR(VLOOKUP(Table_socioeca8.sandag.org_abm2_spd[[#This Row],[hwycov_id]],[1]hwy_speed!$B$2:$G$1648,4,FALSE),0)</f>
        <v>58</v>
      </c>
      <c r="J1578">
        <f>IFERROR(VLOOKUP(Table_socioeca8.sandag.org_abm2_spd[[#This Row],[hwycov_id]],[1]hwy_speed!$B$2:$G$1648,5,FALSE),0)</f>
        <v>58</v>
      </c>
      <c r="K1578">
        <f>IFERROR(VLOOKUP(Table_socioeca8.sandag.org_abm2_spd[[#This Row],[hwycov_id]],[1]hwy_speed!$B$2:$G$1648,6,FALSE),0)</f>
        <v>58</v>
      </c>
    </row>
    <row r="1579" spans="5:11" x14ac:dyDescent="0.25">
      <c r="E1579">
        <f t="shared" si="24"/>
        <v>376</v>
      </c>
      <c r="F1579">
        <v>29551</v>
      </c>
      <c r="G1579">
        <f>IFERROR(VLOOKUP(Table_socioeca8.sandag.org_abm2_spd[[#This Row],[hwycov_id]],[1]hwy_speed!$B$2:$G$1648,2,FALSE),0)</f>
        <v>58</v>
      </c>
      <c r="H1579">
        <f>IFERROR(VLOOKUP(Table_socioeca8.sandag.org_abm2_spd[[#This Row],[hwycov_id]],[1]hwy_speed!$B$2:$G$1648,3,FALSE),0)</f>
        <v>54</v>
      </c>
      <c r="I1579">
        <f>IFERROR(VLOOKUP(Table_socioeca8.sandag.org_abm2_spd[[#This Row],[hwycov_id]],[1]hwy_speed!$B$2:$G$1648,4,FALSE),0)</f>
        <v>58</v>
      </c>
      <c r="J1579">
        <f>IFERROR(VLOOKUP(Table_socioeca8.sandag.org_abm2_spd[[#This Row],[hwycov_id]],[1]hwy_speed!$B$2:$G$1648,5,FALSE),0)</f>
        <v>58</v>
      </c>
      <c r="K1579">
        <f>IFERROR(VLOOKUP(Table_socioeca8.sandag.org_abm2_spd[[#This Row],[hwycov_id]],[1]hwy_speed!$B$2:$G$1648,6,FALSE),0)</f>
        <v>58</v>
      </c>
    </row>
    <row r="1580" spans="5:11" x14ac:dyDescent="0.25">
      <c r="E1580">
        <f t="shared" si="24"/>
        <v>376</v>
      </c>
      <c r="F1580">
        <v>29553</v>
      </c>
      <c r="G1580">
        <f>IFERROR(VLOOKUP(Table_socioeca8.sandag.org_abm2_spd[[#This Row],[hwycov_id]],[1]hwy_speed!$B$2:$G$1648,2,FALSE),0)</f>
        <v>58</v>
      </c>
      <c r="H1580">
        <f>IFERROR(VLOOKUP(Table_socioeca8.sandag.org_abm2_spd[[#This Row],[hwycov_id]],[1]hwy_speed!$B$2:$G$1648,3,FALSE),0)</f>
        <v>58</v>
      </c>
      <c r="I1580">
        <f>IFERROR(VLOOKUP(Table_socioeca8.sandag.org_abm2_spd[[#This Row],[hwycov_id]],[1]hwy_speed!$B$2:$G$1648,4,FALSE),0)</f>
        <v>58</v>
      </c>
      <c r="J1580">
        <f>IFERROR(VLOOKUP(Table_socioeca8.sandag.org_abm2_spd[[#This Row],[hwycov_id]],[1]hwy_speed!$B$2:$G$1648,5,FALSE),0)</f>
        <v>56</v>
      </c>
      <c r="K1580">
        <f>IFERROR(VLOOKUP(Table_socioeca8.sandag.org_abm2_spd[[#This Row],[hwycov_id]],[1]hwy_speed!$B$2:$G$1648,6,FALSE),0)</f>
        <v>58</v>
      </c>
    </row>
    <row r="1581" spans="5:11" x14ac:dyDescent="0.25">
      <c r="E1581">
        <f t="shared" si="24"/>
        <v>376</v>
      </c>
      <c r="F1581">
        <v>29559</v>
      </c>
      <c r="G1581">
        <f>IFERROR(VLOOKUP(Table_socioeca8.sandag.org_abm2_spd[[#This Row],[hwycov_id]],[1]hwy_speed!$B$2:$G$1648,2,FALSE),0)</f>
        <v>58</v>
      </c>
      <c r="H1581">
        <f>IFERROR(VLOOKUP(Table_socioeca8.sandag.org_abm2_spd[[#This Row],[hwycov_id]],[1]hwy_speed!$B$2:$G$1648,3,FALSE),0)</f>
        <v>55</v>
      </c>
      <c r="I1581">
        <f>IFERROR(VLOOKUP(Table_socioeca8.sandag.org_abm2_spd[[#This Row],[hwycov_id]],[1]hwy_speed!$B$2:$G$1648,4,FALSE),0)</f>
        <v>57</v>
      </c>
      <c r="J1581">
        <f>IFERROR(VLOOKUP(Table_socioeca8.sandag.org_abm2_spd[[#This Row],[hwycov_id]],[1]hwy_speed!$B$2:$G$1648,5,FALSE),0)</f>
        <v>58</v>
      </c>
      <c r="K1581">
        <f>IFERROR(VLOOKUP(Table_socioeca8.sandag.org_abm2_spd[[#This Row],[hwycov_id]],[1]hwy_speed!$B$2:$G$1648,6,FALSE),0)</f>
        <v>58</v>
      </c>
    </row>
    <row r="1582" spans="5:11" x14ac:dyDescent="0.25">
      <c r="E1582">
        <f t="shared" si="24"/>
        <v>376</v>
      </c>
      <c r="F1582">
        <v>29565</v>
      </c>
      <c r="G1582">
        <f>IFERROR(VLOOKUP(Table_socioeca8.sandag.org_abm2_spd[[#This Row],[hwycov_id]],[1]hwy_speed!$B$2:$G$1648,2,FALSE),0)</f>
        <v>58</v>
      </c>
      <c r="H1582">
        <f>IFERROR(VLOOKUP(Table_socioeca8.sandag.org_abm2_spd[[#This Row],[hwycov_id]],[1]hwy_speed!$B$2:$G$1648,3,FALSE),0)</f>
        <v>58</v>
      </c>
      <c r="I1582">
        <f>IFERROR(VLOOKUP(Table_socioeca8.sandag.org_abm2_spd[[#This Row],[hwycov_id]],[1]hwy_speed!$B$2:$G$1648,4,FALSE),0)</f>
        <v>58</v>
      </c>
      <c r="J1582">
        <f>IFERROR(VLOOKUP(Table_socioeca8.sandag.org_abm2_spd[[#This Row],[hwycov_id]],[1]hwy_speed!$B$2:$G$1648,5,FALSE),0)</f>
        <v>46</v>
      </c>
      <c r="K1582">
        <f>IFERROR(VLOOKUP(Table_socioeca8.sandag.org_abm2_spd[[#This Row],[hwycov_id]],[1]hwy_speed!$B$2:$G$1648,6,FALSE),0)</f>
        <v>58</v>
      </c>
    </row>
    <row r="1583" spans="5:11" x14ac:dyDescent="0.25">
      <c r="E1583">
        <f t="shared" si="24"/>
        <v>376</v>
      </c>
      <c r="F1583">
        <v>29570</v>
      </c>
      <c r="G1583">
        <f>IFERROR(VLOOKUP(Table_socioeca8.sandag.org_abm2_spd[[#This Row],[hwycov_id]],[1]hwy_speed!$B$2:$G$1648,2,FALSE),0)</f>
        <v>58</v>
      </c>
      <c r="H1583">
        <f>IFERROR(VLOOKUP(Table_socioeca8.sandag.org_abm2_spd[[#This Row],[hwycov_id]],[1]hwy_speed!$B$2:$G$1648,3,FALSE),0)</f>
        <v>45</v>
      </c>
      <c r="I1583">
        <f>IFERROR(VLOOKUP(Table_socioeca8.sandag.org_abm2_spd[[#This Row],[hwycov_id]],[1]hwy_speed!$B$2:$G$1648,4,FALSE),0)</f>
        <v>57</v>
      </c>
      <c r="J1583">
        <f>IFERROR(VLOOKUP(Table_socioeca8.sandag.org_abm2_spd[[#This Row],[hwycov_id]],[1]hwy_speed!$B$2:$G$1648,5,FALSE),0)</f>
        <v>58</v>
      </c>
      <c r="K1583">
        <f>IFERROR(VLOOKUP(Table_socioeca8.sandag.org_abm2_spd[[#This Row],[hwycov_id]],[1]hwy_speed!$B$2:$G$1648,6,FALSE),0)</f>
        <v>58</v>
      </c>
    </row>
    <row r="1584" spans="5:11" x14ac:dyDescent="0.25">
      <c r="E1584">
        <f t="shared" si="24"/>
        <v>376</v>
      </c>
      <c r="F1584">
        <v>29571</v>
      </c>
      <c r="G1584">
        <f>IFERROR(VLOOKUP(Table_socioeca8.sandag.org_abm2_spd[[#This Row],[hwycov_id]],[1]hwy_speed!$B$2:$G$1648,2,FALSE),0)</f>
        <v>58</v>
      </c>
      <c r="H1584">
        <f>IFERROR(VLOOKUP(Table_socioeca8.sandag.org_abm2_spd[[#This Row],[hwycov_id]],[1]hwy_speed!$B$2:$G$1648,3,FALSE),0)</f>
        <v>58</v>
      </c>
      <c r="I1584">
        <f>IFERROR(VLOOKUP(Table_socioeca8.sandag.org_abm2_spd[[#This Row],[hwycov_id]],[1]hwy_speed!$B$2:$G$1648,4,FALSE),0)</f>
        <v>58</v>
      </c>
      <c r="J1584">
        <f>IFERROR(VLOOKUP(Table_socioeca8.sandag.org_abm2_spd[[#This Row],[hwycov_id]],[1]hwy_speed!$B$2:$G$1648,5,FALSE),0)</f>
        <v>46</v>
      </c>
      <c r="K1584">
        <f>IFERROR(VLOOKUP(Table_socioeca8.sandag.org_abm2_spd[[#This Row],[hwycov_id]],[1]hwy_speed!$B$2:$G$1648,6,FALSE),0)</f>
        <v>58</v>
      </c>
    </row>
    <row r="1585" spans="5:11" x14ac:dyDescent="0.25">
      <c r="E1585">
        <f t="shared" si="24"/>
        <v>376</v>
      </c>
      <c r="F1585">
        <v>29573</v>
      </c>
      <c r="G1585">
        <f>IFERROR(VLOOKUP(Table_socioeca8.sandag.org_abm2_spd[[#This Row],[hwycov_id]],[1]hwy_speed!$B$2:$G$1648,2,FALSE),0)</f>
        <v>58</v>
      </c>
      <c r="H1585">
        <f>IFERROR(VLOOKUP(Table_socioeca8.sandag.org_abm2_spd[[#This Row],[hwycov_id]],[1]hwy_speed!$B$2:$G$1648,3,FALSE),0)</f>
        <v>45</v>
      </c>
      <c r="I1585">
        <f>IFERROR(VLOOKUP(Table_socioeca8.sandag.org_abm2_spd[[#This Row],[hwycov_id]],[1]hwy_speed!$B$2:$G$1648,4,FALSE),0)</f>
        <v>57</v>
      </c>
      <c r="J1585">
        <f>IFERROR(VLOOKUP(Table_socioeca8.sandag.org_abm2_spd[[#This Row],[hwycov_id]],[1]hwy_speed!$B$2:$G$1648,5,FALSE),0)</f>
        <v>58</v>
      </c>
      <c r="K1585">
        <f>IFERROR(VLOOKUP(Table_socioeca8.sandag.org_abm2_spd[[#This Row],[hwycov_id]],[1]hwy_speed!$B$2:$G$1648,6,FALSE),0)</f>
        <v>58</v>
      </c>
    </row>
    <row r="1586" spans="5:11" x14ac:dyDescent="0.25">
      <c r="E1586">
        <f t="shared" si="24"/>
        <v>376</v>
      </c>
      <c r="F1586">
        <v>29575</v>
      </c>
      <c r="G1586">
        <f>IFERROR(VLOOKUP(Table_socioeca8.sandag.org_abm2_spd[[#This Row],[hwycov_id]],[1]hwy_speed!$B$2:$G$1648,2,FALSE),0)</f>
        <v>58</v>
      </c>
      <c r="H1586">
        <f>IFERROR(VLOOKUP(Table_socioeca8.sandag.org_abm2_spd[[#This Row],[hwycov_id]],[1]hwy_speed!$B$2:$G$1648,3,FALSE),0)</f>
        <v>47</v>
      </c>
      <c r="I1586">
        <f>IFERROR(VLOOKUP(Table_socioeca8.sandag.org_abm2_spd[[#This Row],[hwycov_id]],[1]hwy_speed!$B$2:$G$1648,4,FALSE),0)</f>
        <v>57</v>
      </c>
      <c r="J1586">
        <f>IFERROR(VLOOKUP(Table_socioeca8.sandag.org_abm2_spd[[#This Row],[hwycov_id]],[1]hwy_speed!$B$2:$G$1648,5,FALSE),0)</f>
        <v>58</v>
      </c>
      <c r="K1586">
        <f>IFERROR(VLOOKUP(Table_socioeca8.sandag.org_abm2_spd[[#This Row],[hwycov_id]],[1]hwy_speed!$B$2:$G$1648,6,FALSE),0)</f>
        <v>58</v>
      </c>
    </row>
    <row r="1587" spans="5:11" x14ac:dyDescent="0.25">
      <c r="E1587">
        <f t="shared" si="24"/>
        <v>376</v>
      </c>
      <c r="F1587">
        <v>29577</v>
      </c>
      <c r="G1587">
        <f>IFERROR(VLOOKUP(Table_socioeca8.sandag.org_abm2_spd[[#This Row],[hwycov_id]],[1]hwy_speed!$B$2:$G$1648,2,FALSE),0)</f>
        <v>58</v>
      </c>
      <c r="H1587">
        <f>IFERROR(VLOOKUP(Table_socioeca8.sandag.org_abm2_spd[[#This Row],[hwycov_id]],[1]hwy_speed!$B$2:$G$1648,3,FALSE),0)</f>
        <v>47</v>
      </c>
      <c r="I1587">
        <f>IFERROR(VLOOKUP(Table_socioeca8.sandag.org_abm2_spd[[#This Row],[hwycov_id]],[1]hwy_speed!$B$2:$G$1648,4,FALSE),0)</f>
        <v>57</v>
      </c>
      <c r="J1587">
        <f>IFERROR(VLOOKUP(Table_socioeca8.sandag.org_abm2_spd[[#This Row],[hwycov_id]],[1]hwy_speed!$B$2:$G$1648,5,FALSE),0)</f>
        <v>58</v>
      </c>
      <c r="K1587">
        <f>IFERROR(VLOOKUP(Table_socioeca8.sandag.org_abm2_spd[[#This Row],[hwycov_id]],[1]hwy_speed!$B$2:$G$1648,6,FALSE),0)</f>
        <v>58</v>
      </c>
    </row>
    <row r="1588" spans="5:11" x14ac:dyDescent="0.25">
      <c r="E1588">
        <f t="shared" si="24"/>
        <v>376</v>
      </c>
      <c r="F1588">
        <v>29587</v>
      </c>
      <c r="G1588">
        <f>IFERROR(VLOOKUP(Table_socioeca8.sandag.org_abm2_spd[[#This Row],[hwycov_id]],[1]hwy_speed!$B$2:$G$1648,2,FALSE),0)</f>
        <v>58</v>
      </c>
      <c r="H1588">
        <f>IFERROR(VLOOKUP(Table_socioeca8.sandag.org_abm2_spd[[#This Row],[hwycov_id]],[1]hwy_speed!$B$2:$G$1648,3,FALSE),0)</f>
        <v>46</v>
      </c>
      <c r="I1588">
        <f>IFERROR(VLOOKUP(Table_socioeca8.sandag.org_abm2_spd[[#This Row],[hwycov_id]],[1]hwy_speed!$B$2:$G$1648,4,FALSE),0)</f>
        <v>57</v>
      </c>
      <c r="J1588">
        <f>IFERROR(VLOOKUP(Table_socioeca8.sandag.org_abm2_spd[[#This Row],[hwycov_id]],[1]hwy_speed!$B$2:$G$1648,5,FALSE),0)</f>
        <v>58</v>
      </c>
      <c r="K1588">
        <f>IFERROR(VLOOKUP(Table_socioeca8.sandag.org_abm2_spd[[#This Row],[hwycov_id]],[1]hwy_speed!$B$2:$G$1648,6,FALSE),0)</f>
        <v>58</v>
      </c>
    </row>
    <row r="1589" spans="5:11" x14ac:dyDescent="0.25">
      <c r="E1589">
        <f t="shared" si="24"/>
        <v>376</v>
      </c>
      <c r="F1589">
        <v>29716</v>
      </c>
      <c r="G1589">
        <f>IFERROR(VLOOKUP(Table_socioeca8.sandag.org_abm2_spd[[#This Row],[hwycov_id]],[1]hwy_speed!$B$2:$G$1648,2,FALSE),0)</f>
        <v>57</v>
      </c>
      <c r="H1589">
        <f>IFERROR(VLOOKUP(Table_socioeca8.sandag.org_abm2_spd[[#This Row],[hwycov_id]],[1]hwy_speed!$B$2:$G$1648,3,FALSE),0)</f>
        <v>56</v>
      </c>
      <c r="I1589">
        <f>IFERROR(VLOOKUP(Table_socioeca8.sandag.org_abm2_spd[[#This Row],[hwycov_id]],[1]hwy_speed!$B$2:$G$1648,4,FALSE),0)</f>
        <v>56</v>
      </c>
      <c r="J1589">
        <f>IFERROR(VLOOKUP(Table_socioeca8.sandag.org_abm2_spd[[#This Row],[hwycov_id]],[1]hwy_speed!$B$2:$G$1648,5,FALSE),0)</f>
        <v>46</v>
      </c>
      <c r="K1589">
        <f>IFERROR(VLOOKUP(Table_socioeca8.sandag.org_abm2_spd[[#This Row],[hwycov_id]],[1]hwy_speed!$B$2:$G$1648,6,FALSE),0)</f>
        <v>57</v>
      </c>
    </row>
    <row r="1590" spans="5:11" x14ac:dyDescent="0.25">
      <c r="E1590">
        <f t="shared" si="24"/>
        <v>376</v>
      </c>
      <c r="F1590">
        <v>29750</v>
      </c>
      <c r="G1590">
        <f>IFERROR(VLOOKUP(Table_socioeca8.sandag.org_abm2_spd[[#This Row],[hwycov_id]],[1]hwy_speed!$B$2:$G$1648,2,FALSE),0)</f>
        <v>58</v>
      </c>
      <c r="H1590">
        <f>IFERROR(VLOOKUP(Table_socioeca8.sandag.org_abm2_spd[[#This Row],[hwycov_id]],[1]hwy_speed!$B$2:$G$1648,3,FALSE),0)</f>
        <v>56</v>
      </c>
      <c r="I1590">
        <f>IFERROR(VLOOKUP(Table_socioeca8.sandag.org_abm2_spd[[#This Row],[hwycov_id]],[1]hwy_speed!$B$2:$G$1648,4,FALSE),0)</f>
        <v>58</v>
      </c>
      <c r="J1590">
        <f>IFERROR(VLOOKUP(Table_socioeca8.sandag.org_abm2_spd[[#This Row],[hwycov_id]],[1]hwy_speed!$B$2:$G$1648,5,FALSE),0)</f>
        <v>57</v>
      </c>
      <c r="K1590">
        <f>IFERROR(VLOOKUP(Table_socioeca8.sandag.org_abm2_spd[[#This Row],[hwycov_id]],[1]hwy_speed!$B$2:$G$1648,6,FALSE),0)</f>
        <v>58</v>
      </c>
    </row>
    <row r="1591" spans="5:11" x14ac:dyDescent="0.25">
      <c r="E1591">
        <f t="shared" si="24"/>
        <v>376</v>
      </c>
      <c r="F1591">
        <v>29752</v>
      </c>
      <c r="G1591">
        <f>IFERROR(VLOOKUP(Table_socioeca8.sandag.org_abm2_spd[[#This Row],[hwycov_id]],[1]hwy_speed!$B$2:$G$1648,2,FALSE),0)</f>
        <v>58</v>
      </c>
      <c r="H1591">
        <f>IFERROR(VLOOKUP(Table_socioeca8.sandag.org_abm2_spd[[#This Row],[hwycov_id]],[1]hwy_speed!$B$2:$G$1648,3,FALSE),0)</f>
        <v>54</v>
      </c>
      <c r="I1591">
        <f>IFERROR(VLOOKUP(Table_socioeca8.sandag.org_abm2_spd[[#This Row],[hwycov_id]],[1]hwy_speed!$B$2:$G$1648,4,FALSE),0)</f>
        <v>57</v>
      </c>
      <c r="J1591">
        <f>IFERROR(VLOOKUP(Table_socioeca8.sandag.org_abm2_spd[[#This Row],[hwycov_id]],[1]hwy_speed!$B$2:$G$1648,5,FALSE),0)</f>
        <v>55</v>
      </c>
      <c r="K1591">
        <f>IFERROR(VLOOKUP(Table_socioeca8.sandag.org_abm2_spd[[#This Row],[hwycov_id]],[1]hwy_speed!$B$2:$G$1648,6,FALSE),0)</f>
        <v>58</v>
      </c>
    </row>
    <row r="1592" spans="5:11" x14ac:dyDescent="0.25">
      <c r="E1592">
        <f t="shared" si="24"/>
        <v>376</v>
      </c>
      <c r="F1592">
        <v>29753</v>
      </c>
      <c r="G1592">
        <f>IFERROR(VLOOKUP(Table_socioeca8.sandag.org_abm2_spd[[#This Row],[hwycov_id]],[1]hwy_speed!$B$2:$G$1648,2,FALSE),0)</f>
        <v>58</v>
      </c>
      <c r="H1592">
        <f>IFERROR(VLOOKUP(Table_socioeca8.sandag.org_abm2_spd[[#This Row],[hwycov_id]],[1]hwy_speed!$B$2:$G$1648,3,FALSE),0)</f>
        <v>56</v>
      </c>
      <c r="I1592">
        <f>IFERROR(VLOOKUP(Table_socioeca8.sandag.org_abm2_spd[[#This Row],[hwycov_id]],[1]hwy_speed!$B$2:$G$1648,4,FALSE),0)</f>
        <v>58</v>
      </c>
      <c r="J1592">
        <f>IFERROR(VLOOKUP(Table_socioeca8.sandag.org_abm2_spd[[#This Row],[hwycov_id]],[1]hwy_speed!$B$2:$G$1648,5,FALSE),0)</f>
        <v>57</v>
      </c>
      <c r="K1592">
        <f>IFERROR(VLOOKUP(Table_socioeca8.sandag.org_abm2_spd[[#This Row],[hwycov_id]],[1]hwy_speed!$B$2:$G$1648,6,FALSE),0)</f>
        <v>58</v>
      </c>
    </row>
    <row r="1593" spans="5:11" x14ac:dyDescent="0.25">
      <c r="E1593">
        <f t="shared" si="24"/>
        <v>376</v>
      </c>
      <c r="F1593">
        <v>29756</v>
      </c>
      <c r="G1593">
        <f>IFERROR(VLOOKUP(Table_socioeca8.sandag.org_abm2_spd[[#This Row],[hwycov_id]],[1]hwy_speed!$B$2:$G$1648,2,FALSE),0)</f>
        <v>56</v>
      </c>
      <c r="H1593">
        <f>IFERROR(VLOOKUP(Table_socioeca8.sandag.org_abm2_spd[[#This Row],[hwycov_id]],[1]hwy_speed!$B$2:$G$1648,3,FALSE),0)</f>
        <v>37</v>
      </c>
      <c r="I1593">
        <f>IFERROR(VLOOKUP(Table_socioeca8.sandag.org_abm2_spd[[#This Row],[hwycov_id]],[1]hwy_speed!$B$2:$G$1648,4,FALSE),0)</f>
        <v>53</v>
      </c>
      <c r="J1593">
        <f>IFERROR(VLOOKUP(Table_socioeca8.sandag.org_abm2_spd[[#This Row],[hwycov_id]],[1]hwy_speed!$B$2:$G$1648,5,FALSE),0)</f>
        <v>54</v>
      </c>
      <c r="K1593">
        <f>IFERROR(VLOOKUP(Table_socioeca8.sandag.org_abm2_spd[[#This Row],[hwycov_id]],[1]hwy_speed!$B$2:$G$1648,6,FALSE),0)</f>
        <v>56</v>
      </c>
    </row>
    <row r="1594" spans="5:11" x14ac:dyDescent="0.25">
      <c r="E1594">
        <f t="shared" si="24"/>
        <v>376</v>
      </c>
      <c r="F1594">
        <v>29761</v>
      </c>
      <c r="G1594">
        <f>IFERROR(VLOOKUP(Table_socioeca8.sandag.org_abm2_spd[[#This Row],[hwycov_id]],[1]hwy_speed!$B$2:$G$1648,2,FALSE),0)</f>
        <v>57</v>
      </c>
      <c r="H1594">
        <f>IFERROR(VLOOKUP(Table_socioeca8.sandag.org_abm2_spd[[#This Row],[hwycov_id]],[1]hwy_speed!$B$2:$G$1648,3,FALSE),0)</f>
        <v>57</v>
      </c>
      <c r="I1594">
        <f>IFERROR(VLOOKUP(Table_socioeca8.sandag.org_abm2_spd[[#This Row],[hwycov_id]],[1]hwy_speed!$B$2:$G$1648,4,FALSE),0)</f>
        <v>57</v>
      </c>
      <c r="J1594">
        <f>IFERROR(VLOOKUP(Table_socioeca8.sandag.org_abm2_spd[[#This Row],[hwycov_id]],[1]hwy_speed!$B$2:$G$1648,5,FALSE),0)</f>
        <v>57</v>
      </c>
      <c r="K1594">
        <f>IFERROR(VLOOKUP(Table_socioeca8.sandag.org_abm2_spd[[#This Row],[hwycov_id]],[1]hwy_speed!$B$2:$G$1648,6,FALSE),0)</f>
        <v>57</v>
      </c>
    </row>
    <row r="1595" spans="5:11" x14ac:dyDescent="0.25">
      <c r="E1595">
        <f t="shared" si="24"/>
        <v>376</v>
      </c>
      <c r="F1595">
        <v>29772</v>
      </c>
      <c r="G1595">
        <f>IFERROR(VLOOKUP(Table_socioeca8.sandag.org_abm2_spd[[#This Row],[hwycov_id]],[1]hwy_speed!$B$2:$G$1648,2,FALSE),0)</f>
        <v>57</v>
      </c>
      <c r="H1595">
        <f>IFERROR(VLOOKUP(Table_socioeca8.sandag.org_abm2_spd[[#This Row],[hwycov_id]],[1]hwy_speed!$B$2:$G$1648,3,FALSE),0)</f>
        <v>57</v>
      </c>
      <c r="I1595">
        <f>IFERROR(VLOOKUP(Table_socioeca8.sandag.org_abm2_spd[[#This Row],[hwycov_id]],[1]hwy_speed!$B$2:$G$1648,4,FALSE),0)</f>
        <v>57</v>
      </c>
      <c r="J1595">
        <f>IFERROR(VLOOKUP(Table_socioeca8.sandag.org_abm2_spd[[#This Row],[hwycov_id]],[1]hwy_speed!$B$2:$G$1648,5,FALSE),0)</f>
        <v>57</v>
      </c>
      <c r="K1595">
        <f>IFERROR(VLOOKUP(Table_socioeca8.sandag.org_abm2_spd[[#This Row],[hwycov_id]],[1]hwy_speed!$B$2:$G$1648,6,FALSE),0)</f>
        <v>57</v>
      </c>
    </row>
    <row r="1596" spans="5:11" x14ac:dyDescent="0.25">
      <c r="E1596">
        <f t="shared" si="24"/>
        <v>376</v>
      </c>
      <c r="F1596">
        <v>29816</v>
      </c>
      <c r="G1596">
        <f>IFERROR(VLOOKUP(Table_socioeca8.sandag.org_abm2_spd[[#This Row],[hwycov_id]],[1]hwy_speed!$B$2:$G$1648,2,FALSE),0)</f>
        <v>58</v>
      </c>
      <c r="H1596">
        <f>IFERROR(VLOOKUP(Table_socioeca8.sandag.org_abm2_spd[[#This Row],[hwycov_id]],[1]hwy_speed!$B$2:$G$1648,3,FALSE),0)</f>
        <v>50</v>
      </c>
      <c r="I1596">
        <f>IFERROR(VLOOKUP(Table_socioeca8.sandag.org_abm2_spd[[#This Row],[hwycov_id]],[1]hwy_speed!$B$2:$G$1648,4,FALSE),0)</f>
        <v>48</v>
      </c>
      <c r="J1596">
        <f>IFERROR(VLOOKUP(Table_socioeca8.sandag.org_abm2_spd[[#This Row],[hwycov_id]],[1]hwy_speed!$B$2:$G$1648,5,FALSE),0)</f>
        <v>30</v>
      </c>
      <c r="K1596">
        <f>IFERROR(VLOOKUP(Table_socioeca8.sandag.org_abm2_spd[[#This Row],[hwycov_id]],[1]hwy_speed!$B$2:$G$1648,6,FALSE),0)</f>
        <v>58</v>
      </c>
    </row>
    <row r="1597" spans="5:11" x14ac:dyDescent="0.25">
      <c r="E1597">
        <f t="shared" si="24"/>
        <v>376</v>
      </c>
      <c r="F1597">
        <v>30080</v>
      </c>
      <c r="G1597">
        <f>IFERROR(VLOOKUP(Table_socioeca8.sandag.org_abm2_spd[[#This Row],[hwycov_id]],[1]hwy_speed!$B$2:$G$1648,2,FALSE),0)</f>
        <v>58</v>
      </c>
      <c r="H1597">
        <f>IFERROR(VLOOKUP(Table_socioeca8.sandag.org_abm2_spd[[#This Row],[hwycov_id]],[1]hwy_speed!$B$2:$G$1648,3,FALSE),0)</f>
        <v>40</v>
      </c>
      <c r="I1597">
        <f>IFERROR(VLOOKUP(Table_socioeca8.sandag.org_abm2_spd[[#This Row],[hwycov_id]],[1]hwy_speed!$B$2:$G$1648,4,FALSE),0)</f>
        <v>42</v>
      </c>
      <c r="J1597">
        <f>IFERROR(VLOOKUP(Table_socioeca8.sandag.org_abm2_spd[[#This Row],[hwycov_id]],[1]hwy_speed!$B$2:$G$1648,5,FALSE),0)</f>
        <v>40</v>
      </c>
      <c r="K1597">
        <f>IFERROR(VLOOKUP(Table_socioeca8.sandag.org_abm2_spd[[#This Row],[hwycov_id]],[1]hwy_speed!$B$2:$G$1648,6,FALSE),0)</f>
        <v>58</v>
      </c>
    </row>
    <row r="1598" spans="5:11" x14ac:dyDescent="0.25">
      <c r="E1598">
        <f t="shared" si="24"/>
        <v>376</v>
      </c>
      <c r="F1598">
        <v>30706</v>
      </c>
      <c r="G1598">
        <f>IFERROR(VLOOKUP(Table_socioeca8.sandag.org_abm2_spd[[#This Row],[hwycov_id]],[1]hwy_speed!$B$2:$G$1648,2,FALSE),0)</f>
        <v>61</v>
      </c>
      <c r="H1598">
        <f>IFERROR(VLOOKUP(Table_socioeca8.sandag.org_abm2_spd[[#This Row],[hwycov_id]],[1]hwy_speed!$B$2:$G$1648,3,FALSE),0)</f>
        <v>52</v>
      </c>
      <c r="I1598">
        <f>IFERROR(VLOOKUP(Table_socioeca8.sandag.org_abm2_spd[[#This Row],[hwycov_id]],[1]hwy_speed!$B$2:$G$1648,4,FALSE),0)</f>
        <v>60</v>
      </c>
      <c r="J1598">
        <f>IFERROR(VLOOKUP(Table_socioeca8.sandag.org_abm2_spd[[#This Row],[hwycov_id]],[1]hwy_speed!$B$2:$G$1648,5,FALSE),0)</f>
        <v>56</v>
      </c>
      <c r="K1598">
        <f>IFERROR(VLOOKUP(Table_socioeca8.sandag.org_abm2_spd[[#This Row],[hwycov_id]],[1]hwy_speed!$B$2:$G$1648,6,FALSE),0)</f>
        <v>61</v>
      </c>
    </row>
    <row r="1599" spans="5:11" x14ac:dyDescent="0.25">
      <c r="E1599">
        <f t="shared" si="24"/>
        <v>376</v>
      </c>
      <c r="F1599">
        <v>30776</v>
      </c>
      <c r="G1599">
        <f>IFERROR(VLOOKUP(Table_socioeca8.sandag.org_abm2_spd[[#This Row],[hwycov_id]],[1]hwy_speed!$B$2:$G$1648,2,FALSE),0)</f>
        <v>58</v>
      </c>
      <c r="H1599">
        <f>IFERROR(VLOOKUP(Table_socioeca8.sandag.org_abm2_spd[[#This Row],[hwycov_id]],[1]hwy_speed!$B$2:$G$1648,3,FALSE),0)</f>
        <v>54</v>
      </c>
      <c r="I1599">
        <f>IFERROR(VLOOKUP(Table_socioeca8.sandag.org_abm2_spd[[#This Row],[hwycov_id]],[1]hwy_speed!$B$2:$G$1648,4,FALSE),0)</f>
        <v>57</v>
      </c>
      <c r="J1599">
        <f>IFERROR(VLOOKUP(Table_socioeca8.sandag.org_abm2_spd[[#This Row],[hwycov_id]],[1]hwy_speed!$B$2:$G$1648,5,FALSE),0)</f>
        <v>57</v>
      </c>
      <c r="K1599">
        <f>IFERROR(VLOOKUP(Table_socioeca8.sandag.org_abm2_spd[[#This Row],[hwycov_id]],[1]hwy_speed!$B$2:$G$1648,6,FALSE),0)</f>
        <v>58</v>
      </c>
    </row>
    <row r="1600" spans="5:11" x14ac:dyDescent="0.25">
      <c r="E1600">
        <f t="shared" si="24"/>
        <v>376</v>
      </c>
      <c r="F1600">
        <v>30782</v>
      </c>
      <c r="G1600">
        <f>IFERROR(VLOOKUP(Table_socioeca8.sandag.org_abm2_spd[[#This Row],[hwycov_id]],[1]hwy_speed!$B$2:$G$1648,2,FALSE),0)</f>
        <v>57</v>
      </c>
      <c r="H1600">
        <f>IFERROR(VLOOKUP(Table_socioeca8.sandag.org_abm2_spd[[#This Row],[hwycov_id]],[1]hwy_speed!$B$2:$G$1648,3,FALSE),0)</f>
        <v>57</v>
      </c>
      <c r="I1600">
        <f>IFERROR(VLOOKUP(Table_socioeca8.sandag.org_abm2_spd[[#This Row],[hwycov_id]],[1]hwy_speed!$B$2:$G$1648,4,FALSE),0)</f>
        <v>57</v>
      </c>
      <c r="J1600">
        <f>IFERROR(VLOOKUP(Table_socioeca8.sandag.org_abm2_spd[[#This Row],[hwycov_id]],[1]hwy_speed!$B$2:$G$1648,5,FALSE),0)</f>
        <v>57</v>
      </c>
      <c r="K1600">
        <f>IFERROR(VLOOKUP(Table_socioeca8.sandag.org_abm2_spd[[#This Row],[hwycov_id]],[1]hwy_speed!$B$2:$G$1648,6,FALSE),0)</f>
        <v>57</v>
      </c>
    </row>
    <row r="1601" spans="5:11" x14ac:dyDescent="0.25">
      <c r="E1601">
        <f t="shared" si="24"/>
        <v>376</v>
      </c>
      <c r="F1601">
        <v>30784</v>
      </c>
      <c r="G1601">
        <f>IFERROR(VLOOKUP(Table_socioeca8.sandag.org_abm2_spd[[#This Row],[hwycov_id]],[1]hwy_speed!$B$2:$G$1648,2,FALSE),0)</f>
        <v>56</v>
      </c>
      <c r="H1601">
        <f>IFERROR(VLOOKUP(Table_socioeca8.sandag.org_abm2_spd[[#This Row],[hwycov_id]],[1]hwy_speed!$B$2:$G$1648,3,FALSE),0)</f>
        <v>55</v>
      </c>
      <c r="I1601">
        <f>IFERROR(VLOOKUP(Table_socioeca8.sandag.org_abm2_spd[[#This Row],[hwycov_id]],[1]hwy_speed!$B$2:$G$1648,4,FALSE),0)</f>
        <v>56</v>
      </c>
      <c r="J1601">
        <f>IFERROR(VLOOKUP(Table_socioeca8.sandag.org_abm2_spd[[#This Row],[hwycov_id]],[1]hwy_speed!$B$2:$G$1648,5,FALSE),0)</f>
        <v>55</v>
      </c>
      <c r="K1601">
        <f>IFERROR(VLOOKUP(Table_socioeca8.sandag.org_abm2_spd[[#This Row],[hwycov_id]],[1]hwy_speed!$B$2:$G$1648,6,FALSE),0)</f>
        <v>56</v>
      </c>
    </row>
    <row r="1602" spans="5:11" x14ac:dyDescent="0.25">
      <c r="E1602">
        <f t="shared" si="24"/>
        <v>376</v>
      </c>
      <c r="F1602">
        <v>30791</v>
      </c>
      <c r="G1602">
        <f>IFERROR(VLOOKUP(Table_socioeca8.sandag.org_abm2_spd[[#This Row],[hwycov_id]],[1]hwy_speed!$B$2:$G$1648,2,FALSE),0)</f>
        <v>58</v>
      </c>
      <c r="H1602">
        <f>IFERROR(VLOOKUP(Table_socioeca8.sandag.org_abm2_spd[[#This Row],[hwycov_id]],[1]hwy_speed!$B$2:$G$1648,3,FALSE),0)</f>
        <v>43</v>
      </c>
      <c r="I1602">
        <f>IFERROR(VLOOKUP(Table_socioeca8.sandag.org_abm2_spd[[#This Row],[hwycov_id]],[1]hwy_speed!$B$2:$G$1648,4,FALSE),0)</f>
        <v>50</v>
      </c>
      <c r="J1602">
        <f>IFERROR(VLOOKUP(Table_socioeca8.sandag.org_abm2_spd[[#This Row],[hwycov_id]],[1]hwy_speed!$B$2:$G$1648,5,FALSE),0)</f>
        <v>50</v>
      </c>
      <c r="K1602">
        <f>IFERROR(VLOOKUP(Table_socioeca8.sandag.org_abm2_spd[[#This Row],[hwycov_id]],[1]hwy_speed!$B$2:$G$1648,6,FALSE),0)</f>
        <v>58</v>
      </c>
    </row>
    <row r="1603" spans="5:11" x14ac:dyDescent="0.25">
      <c r="E1603">
        <f t="shared" si="24"/>
        <v>376</v>
      </c>
      <c r="F1603">
        <v>30792</v>
      </c>
      <c r="G1603">
        <f>IFERROR(VLOOKUP(Table_socioeca8.sandag.org_abm2_spd[[#This Row],[hwycov_id]],[1]hwy_speed!$B$2:$G$1648,2,FALSE),0)</f>
        <v>58</v>
      </c>
      <c r="H1603">
        <f>IFERROR(VLOOKUP(Table_socioeca8.sandag.org_abm2_spd[[#This Row],[hwycov_id]],[1]hwy_speed!$B$2:$G$1648,3,FALSE),0)</f>
        <v>41</v>
      </c>
      <c r="I1603">
        <f>IFERROR(VLOOKUP(Table_socioeca8.sandag.org_abm2_spd[[#This Row],[hwycov_id]],[1]hwy_speed!$B$2:$G$1648,4,FALSE),0)</f>
        <v>49</v>
      </c>
      <c r="J1603">
        <f>IFERROR(VLOOKUP(Table_socioeca8.sandag.org_abm2_spd[[#This Row],[hwycov_id]],[1]hwy_speed!$B$2:$G$1648,5,FALSE),0)</f>
        <v>46</v>
      </c>
      <c r="K1603">
        <f>IFERROR(VLOOKUP(Table_socioeca8.sandag.org_abm2_spd[[#This Row],[hwycov_id]],[1]hwy_speed!$B$2:$G$1648,6,FALSE),0)</f>
        <v>58</v>
      </c>
    </row>
    <row r="1604" spans="5:11" x14ac:dyDescent="0.25">
      <c r="E1604">
        <f t="shared" ref="E1604:E1648" si="25">E1603</f>
        <v>376</v>
      </c>
      <c r="F1604">
        <v>30805</v>
      </c>
      <c r="G1604">
        <f>IFERROR(VLOOKUP(Table_socioeca8.sandag.org_abm2_spd[[#This Row],[hwycov_id]],[1]hwy_speed!$B$2:$G$1648,2,FALSE),0)</f>
        <v>58</v>
      </c>
      <c r="H1604">
        <f>IFERROR(VLOOKUP(Table_socioeca8.sandag.org_abm2_spd[[#This Row],[hwycov_id]],[1]hwy_speed!$B$2:$G$1648,3,FALSE),0)</f>
        <v>58</v>
      </c>
      <c r="I1604">
        <f>IFERROR(VLOOKUP(Table_socioeca8.sandag.org_abm2_spd[[#This Row],[hwycov_id]],[1]hwy_speed!$B$2:$G$1648,4,FALSE),0)</f>
        <v>58</v>
      </c>
      <c r="J1604">
        <f>IFERROR(VLOOKUP(Table_socioeca8.sandag.org_abm2_spd[[#This Row],[hwycov_id]],[1]hwy_speed!$B$2:$G$1648,5,FALSE),0)</f>
        <v>46</v>
      </c>
      <c r="K1604">
        <f>IFERROR(VLOOKUP(Table_socioeca8.sandag.org_abm2_spd[[#This Row],[hwycov_id]],[1]hwy_speed!$B$2:$G$1648,6,FALSE),0)</f>
        <v>58</v>
      </c>
    </row>
    <row r="1605" spans="5:11" x14ac:dyDescent="0.25">
      <c r="E1605">
        <f t="shared" si="25"/>
        <v>376</v>
      </c>
      <c r="F1605">
        <v>30813</v>
      </c>
      <c r="G1605">
        <f>IFERROR(VLOOKUP(Table_socioeca8.sandag.org_abm2_spd[[#This Row],[hwycov_id]],[1]hwy_speed!$B$2:$G$1648,2,FALSE),0)</f>
        <v>62</v>
      </c>
      <c r="H1605">
        <f>IFERROR(VLOOKUP(Table_socioeca8.sandag.org_abm2_spd[[#This Row],[hwycov_id]],[1]hwy_speed!$B$2:$G$1648,3,FALSE),0)</f>
        <v>50</v>
      </c>
      <c r="I1605">
        <f>IFERROR(VLOOKUP(Table_socioeca8.sandag.org_abm2_spd[[#This Row],[hwycov_id]],[1]hwy_speed!$B$2:$G$1648,4,FALSE),0)</f>
        <v>58</v>
      </c>
      <c r="J1605">
        <f>IFERROR(VLOOKUP(Table_socioeca8.sandag.org_abm2_spd[[#This Row],[hwycov_id]],[1]hwy_speed!$B$2:$G$1648,5,FALSE),0)</f>
        <v>55</v>
      </c>
      <c r="K1605">
        <f>IFERROR(VLOOKUP(Table_socioeca8.sandag.org_abm2_spd[[#This Row],[hwycov_id]],[1]hwy_speed!$B$2:$G$1648,6,FALSE),0)</f>
        <v>62</v>
      </c>
    </row>
    <row r="1606" spans="5:11" x14ac:dyDescent="0.25">
      <c r="E1606">
        <f t="shared" si="25"/>
        <v>376</v>
      </c>
      <c r="F1606">
        <v>30814</v>
      </c>
      <c r="G1606">
        <f>IFERROR(VLOOKUP(Table_socioeca8.sandag.org_abm2_spd[[#This Row],[hwycov_id]],[1]hwy_speed!$B$2:$G$1648,2,FALSE),0)</f>
        <v>62</v>
      </c>
      <c r="H1606">
        <f>IFERROR(VLOOKUP(Table_socioeca8.sandag.org_abm2_spd[[#This Row],[hwycov_id]],[1]hwy_speed!$B$2:$G$1648,3,FALSE),0)</f>
        <v>50</v>
      </c>
      <c r="I1606">
        <f>IFERROR(VLOOKUP(Table_socioeca8.sandag.org_abm2_spd[[#This Row],[hwycov_id]],[1]hwy_speed!$B$2:$G$1648,4,FALSE),0)</f>
        <v>58</v>
      </c>
      <c r="J1606">
        <f>IFERROR(VLOOKUP(Table_socioeca8.sandag.org_abm2_spd[[#This Row],[hwycov_id]],[1]hwy_speed!$B$2:$G$1648,5,FALSE),0)</f>
        <v>55</v>
      </c>
      <c r="K1606">
        <f>IFERROR(VLOOKUP(Table_socioeca8.sandag.org_abm2_spd[[#This Row],[hwycov_id]],[1]hwy_speed!$B$2:$G$1648,6,FALSE),0)</f>
        <v>62</v>
      </c>
    </row>
    <row r="1607" spans="5:11" x14ac:dyDescent="0.25">
      <c r="E1607">
        <f t="shared" si="25"/>
        <v>376</v>
      </c>
      <c r="F1607">
        <v>30815</v>
      </c>
      <c r="G1607">
        <f>IFERROR(VLOOKUP(Table_socioeca8.sandag.org_abm2_spd[[#This Row],[hwycov_id]],[1]hwy_speed!$B$2:$G$1648,2,FALSE),0)</f>
        <v>62</v>
      </c>
      <c r="H1607">
        <f>IFERROR(VLOOKUP(Table_socioeca8.sandag.org_abm2_spd[[#This Row],[hwycov_id]],[1]hwy_speed!$B$2:$G$1648,3,FALSE),0)</f>
        <v>42</v>
      </c>
      <c r="I1607">
        <f>IFERROR(VLOOKUP(Table_socioeca8.sandag.org_abm2_spd[[#This Row],[hwycov_id]],[1]hwy_speed!$B$2:$G$1648,4,FALSE),0)</f>
        <v>55</v>
      </c>
      <c r="J1607">
        <f>IFERROR(VLOOKUP(Table_socioeca8.sandag.org_abm2_spd[[#This Row],[hwycov_id]],[1]hwy_speed!$B$2:$G$1648,5,FALSE),0)</f>
        <v>49</v>
      </c>
      <c r="K1607">
        <f>IFERROR(VLOOKUP(Table_socioeca8.sandag.org_abm2_spd[[#This Row],[hwycov_id]],[1]hwy_speed!$B$2:$G$1648,6,FALSE),0)</f>
        <v>62</v>
      </c>
    </row>
    <row r="1608" spans="5:11" x14ac:dyDescent="0.25">
      <c r="E1608">
        <f t="shared" si="25"/>
        <v>376</v>
      </c>
      <c r="F1608">
        <v>30816</v>
      </c>
      <c r="G1608">
        <f>IFERROR(VLOOKUP(Table_socioeca8.sandag.org_abm2_spd[[#This Row],[hwycov_id]],[1]hwy_speed!$B$2:$G$1648,2,FALSE),0)</f>
        <v>62</v>
      </c>
      <c r="H1608">
        <f>IFERROR(VLOOKUP(Table_socioeca8.sandag.org_abm2_spd[[#This Row],[hwycov_id]],[1]hwy_speed!$B$2:$G$1648,3,FALSE),0)</f>
        <v>48</v>
      </c>
      <c r="I1608">
        <f>IFERROR(VLOOKUP(Table_socioeca8.sandag.org_abm2_spd[[#This Row],[hwycov_id]],[1]hwy_speed!$B$2:$G$1648,4,FALSE),0)</f>
        <v>59</v>
      </c>
      <c r="J1608">
        <f>IFERROR(VLOOKUP(Table_socioeca8.sandag.org_abm2_spd[[#This Row],[hwycov_id]],[1]hwy_speed!$B$2:$G$1648,5,FALSE),0)</f>
        <v>51</v>
      </c>
      <c r="K1608">
        <f>IFERROR(VLOOKUP(Table_socioeca8.sandag.org_abm2_spd[[#This Row],[hwycov_id]],[1]hwy_speed!$B$2:$G$1648,6,FALSE),0)</f>
        <v>62</v>
      </c>
    </row>
    <row r="1609" spans="5:11" x14ac:dyDescent="0.25">
      <c r="E1609">
        <f t="shared" si="25"/>
        <v>376</v>
      </c>
      <c r="F1609">
        <v>30817</v>
      </c>
      <c r="G1609">
        <f>IFERROR(VLOOKUP(Table_socioeca8.sandag.org_abm2_spd[[#This Row],[hwycov_id]],[1]hwy_speed!$B$2:$G$1648,2,FALSE),0)</f>
        <v>57</v>
      </c>
      <c r="H1609">
        <f>IFERROR(VLOOKUP(Table_socioeca8.sandag.org_abm2_spd[[#This Row],[hwycov_id]],[1]hwy_speed!$B$2:$G$1648,3,FALSE),0)</f>
        <v>48</v>
      </c>
      <c r="I1609">
        <f>IFERROR(VLOOKUP(Table_socioeca8.sandag.org_abm2_spd[[#This Row],[hwycov_id]],[1]hwy_speed!$B$2:$G$1648,4,FALSE),0)</f>
        <v>56</v>
      </c>
      <c r="J1609">
        <f>IFERROR(VLOOKUP(Table_socioeca8.sandag.org_abm2_spd[[#This Row],[hwycov_id]],[1]hwy_speed!$B$2:$G$1648,5,FALSE),0)</f>
        <v>53</v>
      </c>
      <c r="K1609">
        <f>IFERROR(VLOOKUP(Table_socioeca8.sandag.org_abm2_spd[[#This Row],[hwycov_id]],[1]hwy_speed!$B$2:$G$1648,6,FALSE),0)</f>
        <v>57</v>
      </c>
    </row>
    <row r="1610" spans="5:11" x14ac:dyDescent="0.25">
      <c r="E1610">
        <f t="shared" si="25"/>
        <v>376</v>
      </c>
      <c r="F1610">
        <v>30818</v>
      </c>
      <c r="G1610">
        <f>IFERROR(VLOOKUP(Table_socioeca8.sandag.org_abm2_spd[[#This Row],[hwycov_id]],[1]hwy_speed!$B$2:$G$1648,2,FALSE),0)</f>
        <v>57</v>
      </c>
      <c r="H1610">
        <f>IFERROR(VLOOKUP(Table_socioeca8.sandag.org_abm2_spd[[#This Row],[hwycov_id]],[1]hwy_speed!$B$2:$G$1648,3,FALSE),0)</f>
        <v>46</v>
      </c>
      <c r="I1610">
        <f>IFERROR(VLOOKUP(Table_socioeca8.sandag.org_abm2_spd[[#This Row],[hwycov_id]],[1]hwy_speed!$B$2:$G$1648,4,FALSE),0)</f>
        <v>55</v>
      </c>
      <c r="J1610">
        <f>IFERROR(VLOOKUP(Table_socioeca8.sandag.org_abm2_spd[[#This Row],[hwycov_id]],[1]hwy_speed!$B$2:$G$1648,5,FALSE),0)</f>
        <v>50</v>
      </c>
      <c r="K1610">
        <f>IFERROR(VLOOKUP(Table_socioeca8.sandag.org_abm2_spd[[#This Row],[hwycov_id]],[1]hwy_speed!$B$2:$G$1648,6,FALSE),0)</f>
        <v>57</v>
      </c>
    </row>
    <row r="1611" spans="5:11" x14ac:dyDescent="0.25">
      <c r="E1611">
        <f t="shared" si="25"/>
        <v>376</v>
      </c>
      <c r="F1611">
        <v>30820</v>
      </c>
      <c r="G1611">
        <f>IFERROR(VLOOKUP(Table_socioeca8.sandag.org_abm2_spd[[#This Row],[hwycov_id]],[1]hwy_speed!$B$2:$G$1648,2,FALSE),0)</f>
        <v>57</v>
      </c>
      <c r="H1611">
        <f>IFERROR(VLOOKUP(Table_socioeca8.sandag.org_abm2_spd[[#This Row],[hwycov_id]],[1]hwy_speed!$B$2:$G$1648,3,FALSE),0)</f>
        <v>57</v>
      </c>
      <c r="I1611">
        <f>IFERROR(VLOOKUP(Table_socioeca8.sandag.org_abm2_spd[[#This Row],[hwycov_id]],[1]hwy_speed!$B$2:$G$1648,4,FALSE),0)</f>
        <v>57</v>
      </c>
      <c r="J1611">
        <f>IFERROR(VLOOKUP(Table_socioeca8.sandag.org_abm2_spd[[#This Row],[hwycov_id]],[1]hwy_speed!$B$2:$G$1648,5,FALSE),0)</f>
        <v>57</v>
      </c>
      <c r="K1611">
        <f>IFERROR(VLOOKUP(Table_socioeca8.sandag.org_abm2_spd[[#This Row],[hwycov_id]],[1]hwy_speed!$B$2:$G$1648,6,FALSE),0)</f>
        <v>57</v>
      </c>
    </row>
    <row r="1612" spans="5:11" x14ac:dyDescent="0.25">
      <c r="E1612">
        <f t="shared" si="25"/>
        <v>376</v>
      </c>
      <c r="F1612">
        <v>30841</v>
      </c>
      <c r="G1612">
        <f>IFERROR(VLOOKUP(Table_socioeca8.sandag.org_abm2_spd[[#This Row],[hwycov_id]],[1]hwy_speed!$B$2:$G$1648,2,FALSE),0)</f>
        <v>55</v>
      </c>
      <c r="H1612">
        <f>IFERROR(VLOOKUP(Table_socioeca8.sandag.org_abm2_spd[[#This Row],[hwycov_id]],[1]hwy_speed!$B$2:$G$1648,3,FALSE),0)</f>
        <v>37</v>
      </c>
      <c r="I1612">
        <f>IFERROR(VLOOKUP(Table_socioeca8.sandag.org_abm2_spd[[#This Row],[hwycov_id]],[1]hwy_speed!$B$2:$G$1648,4,FALSE),0)</f>
        <v>51</v>
      </c>
      <c r="J1612">
        <f>IFERROR(VLOOKUP(Table_socioeca8.sandag.org_abm2_spd[[#This Row],[hwycov_id]],[1]hwy_speed!$B$2:$G$1648,5,FALSE),0)</f>
        <v>52</v>
      </c>
      <c r="K1612">
        <f>IFERROR(VLOOKUP(Table_socioeca8.sandag.org_abm2_spd[[#This Row],[hwycov_id]],[1]hwy_speed!$B$2:$G$1648,6,FALSE),0)</f>
        <v>55</v>
      </c>
    </row>
    <row r="1613" spans="5:11" x14ac:dyDescent="0.25">
      <c r="E1613">
        <f t="shared" si="25"/>
        <v>376</v>
      </c>
      <c r="F1613">
        <v>30842</v>
      </c>
      <c r="G1613">
        <f>IFERROR(VLOOKUP(Table_socioeca8.sandag.org_abm2_spd[[#This Row],[hwycov_id]],[1]hwy_speed!$B$2:$G$1648,2,FALSE),0)</f>
        <v>57</v>
      </c>
      <c r="H1613">
        <f>IFERROR(VLOOKUP(Table_socioeca8.sandag.org_abm2_spd[[#This Row],[hwycov_id]],[1]hwy_speed!$B$2:$G$1648,3,FALSE),0)</f>
        <v>57</v>
      </c>
      <c r="I1613">
        <f>IFERROR(VLOOKUP(Table_socioeca8.sandag.org_abm2_spd[[#This Row],[hwycov_id]],[1]hwy_speed!$B$2:$G$1648,4,FALSE),0)</f>
        <v>56</v>
      </c>
      <c r="J1613">
        <f>IFERROR(VLOOKUP(Table_socioeca8.sandag.org_abm2_spd[[#This Row],[hwycov_id]],[1]hwy_speed!$B$2:$G$1648,5,FALSE),0)</f>
        <v>49</v>
      </c>
      <c r="K1613">
        <f>IFERROR(VLOOKUP(Table_socioeca8.sandag.org_abm2_spd[[#This Row],[hwycov_id]],[1]hwy_speed!$B$2:$G$1648,6,FALSE),0)</f>
        <v>57</v>
      </c>
    </row>
    <row r="1614" spans="5:11" x14ac:dyDescent="0.25">
      <c r="E1614">
        <f t="shared" si="25"/>
        <v>376</v>
      </c>
      <c r="F1614">
        <v>30860</v>
      </c>
      <c r="G1614">
        <f>IFERROR(VLOOKUP(Table_socioeca8.sandag.org_abm2_spd[[#This Row],[hwycov_id]],[1]hwy_speed!$B$2:$G$1648,2,FALSE),0)</f>
        <v>56</v>
      </c>
      <c r="H1614">
        <f>IFERROR(VLOOKUP(Table_socioeca8.sandag.org_abm2_spd[[#This Row],[hwycov_id]],[1]hwy_speed!$B$2:$G$1648,3,FALSE),0)</f>
        <v>35</v>
      </c>
      <c r="I1614">
        <f>IFERROR(VLOOKUP(Table_socioeca8.sandag.org_abm2_spd[[#This Row],[hwycov_id]],[1]hwy_speed!$B$2:$G$1648,4,FALSE),0)</f>
        <v>53</v>
      </c>
      <c r="J1614">
        <f>IFERROR(VLOOKUP(Table_socioeca8.sandag.org_abm2_spd[[#This Row],[hwycov_id]],[1]hwy_speed!$B$2:$G$1648,5,FALSE),0)</f>
        <v>53</v>
      </c>
      <c r="K1614">
        <f>IFERROR(VLOOKUP(Table_socioeca8.sandag.org_abm2_spd[[#This Row],[hwycov_id]],[1]hwy_speed!$B$2:$G$1648,6,FALSE),0)</f>
        <v>56</v>
      </c>
    </row>
    <row r="1615" spans="5:11" x14ac:dyDescent="0.25">
      <c r="E1615">
        <f t="shared" si="25"/>
        <v>376</v>
      </c>
      <c r="F1615">
        <v>30862</v>
      </c>
      <c r="G1615">
        <f>IFERROR(VLOOKUP(Table_socioeca8.sandag.org_abm2_spd[[#This Row],[hwycov_id]],[1]hwy_speed!$B$2:$G$1648,2,FALSE),0)</f>
        <v>57</v>
      </c>
      <c r="H1615">
        <f>IFERROR(VLOOKUP(Table_socioeca8.sandag.org_abm2_spd[[#This Row],[hwycov_id]],[1]hwy_speed!$B$2:$G$1648,3,FALSE),0)</f>
        <v>23</v>
      </c>
      <c r="I1615">
        <f>IFERROR(VLOOKUP(Table_socioeca8.sandag.org_abm2_spd[[#This Row],[hwycov_id]],[1]hwy_speed!$B$2:$G$1648,4,FALSE),0)</f>
        <v>48</v>
      </c>
      <c r="J1615">
        <f>IFERROR(VLOOKUP(Table_socioeca8.sandag.org_abm2_spd[[#This Row],[hwycov_id]],[1]hwy_speed!$B$2:$G$1648,5,FALSE),0)</f>
        <v>53</v>
      </c>
      <c r="K1615">
        <f>IFERROR(VLOOKUP(Table_socioeca8.sandag.org_abm2_spd[[#This Row],[hwycov_id]],[1]hwy_speed!$B$2:$G$1648,6,FALSE),0)</f>
        <v>57</v>
      </c>
    </row>
    <row r="1616" spans="5:11" x14ac:dyDescent="0.25">
      <c r="E1616">
        <f t="shared" si="25"/>
        <v>376</v>
      </c>
      <c r="F1616">
        <v>30863</v>
      </c>
      <c r="G1616">
        <f>IFERROR(VLOOKUP(Table_socioeca8.sandag.org_abm2_spd[[#This Row],[hwycov_id]],[1]hwy_speed!$B$2:$G$1648,2,FALSE),0)</f>
        <v>56</v>
      </c>
      <c r="H1616">
        <f>IFERROR(VLOOKUP(Table_socioeca8.sandag.org_abm2_spd[[#This Row],[hwycov_id]],[1]hwy_speed!$B$2:$G$1648,3,FALSE),0)</f>
        <v>14</v>
      </c>
      <c r="I1616">
        <f>IFERROR(VLOOKUP(Table_socioeca8.sandag.org_abm2_spd[[#This Row],[hwycov_id]],[1]hwy_speed!$B$2:$G$1648,4,FALSE),0)</f>
        <v>42</v>
      </c>
      <c r="J1616">
        <f>IFERROR(VLOOKUP(Table_socioeca8.sandag.org_abm2_spd[[#This Row],[hwycov_id]],[1]hwy_speed!$B$2:$G$1648,5,FALSE),0)</f>
        <v>47</v>
      </c>
      <c r="K1616">
        <f>IFERROR(VLOOKUP(Table_socioeca8.sandag.org_abm2_spd[[#This Row],[hwycov_id]],[1]hwy_speed!$B$2:$G$1648,6,FALSE),0)</f>
        <v>56</v>
      </c>
    </row>
    <row r="1617" spans="5:11" x14ac:dyDescent="0.25">
      <c r="E1617">
        <f t="shared" si="25"/>
        <v>376</v>
      </c>
      <c r="F1617">
        <v>30864</v>
      </c>
      <c r="G1617">
        <f>IFERROR(VLOOKUP(Table_socioeca8.sandag.org_abm2_spd[[#This Row],[hwycov_id]],[1]hwy_speed!$B$2:$G$1648,2,FALSE),0)</f>
        <v>61</v>
      </c>
      <c r="H1617">
        <f>IFERROR(VLOOKUP(Table_socioeca8.sandag.org_abm2_spd[[#This Row],[hwycov_id]],[1]hwy_speed!$B$2:$G$1648,3,FALSE),0)</f>
        <v>42</v>
      </c>
      <c r="I1617">
        <f>IFERROR(VLOOKUP(Table_socioeca8.sandag.org_abm2_spd[[#This Row],[hwycov_id]],[1]hwy_speed!$B$2:$G$1648,4,FALSE),0)</f>
        <v>58</v>
      </c>
      <c r="J1617">
        <f>IFERROR(VLOOKUP(Table_socioeca8.sandag.org_abm2_spd[[#This Row],[hwycov_id]],[1]hwy_speed!$B$2:$G$1648,5,FALSE),0)</f>
        <v>56</v>
      </c>
      <c r="K1617">
        <f>IFERROR(VLOOKUP(Table_socioeca8.sandag.org_abm2_spd[[#This Row],[hwycov_id]],[1]hwy_speed!$B$2:$G$1648,6,FALSE),0)</f>
        <v>61</v>
      </c>
    </row>
    <row r="1618" spans="5:11" x14ac:dyDescent="0.25">
      <c r="E1618">
        <f t="shared" si="25"/>
        <v>376</v>
      </c>
      <c r="F1618">
        <v>30865</v>
      </c>
      <c r="G1618">
        <f>IFERROR(VLOOKUP(Table_socioeca8.sandag.org_abm2_spd[[#This Row],[hwycov_id]],[1]hwy_speed!$B$2:$G$1648,2,FALSE),0)</f>
        <v>57</v>
      </c>
      <c r="H1618">
        <f>IFERROR(VLOOKUP(Table_socioeca8.sandag.org_abm2_spd[[#This Row],[hwycov_id]],[1]hwy_speed!$B$2:$G$1648,3,FALSE),0)</f>
        <v>56</v>
      </c>
      <c r="I1618">
        <f>IFERROR(VLOOKUP(Table_socioeca8.sandag.org_abm2_spd[[#This Row],[hwycov_id]],[1]hwy_speed!$B$2:$G$1648,4,FALSE),0)</f>
        <v>56</v>
      </c>
      <c r="J1618">
        <f>IFERROR(VLOOKUP(Table_socioeca8.sandag.org_abm2_spd[[#This Row],[hwycov_id]],[1]hwy_speed!$B$2:$G$1648,5,FALSE),0)</f>
        <v>44</v>
      </c>
      <c r="K1618">
        <f>IFERROR(VLOOKUP(Table_socioeca8.sandag.org_abm2_spd[[#This Row],[hwycov_id]],[1]hwy_speed!$B$2:$G$1648,6,FALSE),0)</f>
        <v>57</v>
      </c>
    </row>
    <row r="1619" spans="5:11" x14ac:dyDescent="0.25">
      <c r="E1619">
        <f t="shared" si="25"/>
        <v>376</v>
      </c>
      <c r="F1619">
        <v>30903</v>
      </c>
      <c r="G1619">
        <f>IFERROR(VLOOKUP(Table_socioeca8.sandag.org_abm2_spd[[#This Row],[hwycov_id]],[1]hwy_speed!$B$2:$G$1648,2,FALSE),0)</f>
        <v>53</v>
      </c>
      <c r="H1619">
        <f>IFERROR(VLOOKUP(Table_socioeca8.sandag.org_abm2_spd[[#This Row],[hwycov_id]],[1]hwy_speed!$B$2:$G$1648,3,FALSE),0)</f>
        <v>28</v>
      </c>
      <c r="I1619">
        <f>IFERROR(VLOOKUP(Table_socioeca8.sandag.org_abm2_spd[[#This Row],[hwycov_id]],[1]hwy_speed!$B$2:$G$1648,4,FALSE),0)</f>
        <v>30</v>
      </c>
      <c r="J1619">
        <f>IFERROR(VLOOKUP(Table_socioeca8.sandag.org_abm2_spd[[#This Row],[hwycov_id]],[1]hwy_speed!$B$2:$G$1648,5,FALSE),0)</f>
        <v>28</v>
      </c>
      <c r="K1619">
        <f>IFERROR(VLOOKUP(Table_socioeca8.sandag.org_abm2_spd[[#This Row],[hwycov_id]],[1]hwy_speed!$B$2:$G$1648,6,FALSE),0)</f>
        <v>52</v>
      </c>
    </row>
    <row r="1620" spans="5:11" x14ac:dyDescent="0.25">
      <c r="E1620">
        <f t="shared" si="25"/>
        <v>376</v>
      </c>
      <c r="F1620">
        <v>30904</v>
      </c>
      <c r="G1620">
        <f>IFERROR(VLOOKUP(Table_socioeca8.sandag.org_abm2_spd[[#This Row],[hwycov_id]],[1]hwy_speed!$B$2:$G$1648,2,FALSE),0)</f>
        <v>53</v>
      </c>
      <c r="H1620">
        <f>IFERROR(VLOOKUP(Table_socioeca8.sandag.org_abm2_spd[[#This Row],[hwycov_id]],[1]hwy_speed!$B$2:$G$1648,3,FALSE),0)</f>
        <v>53</v>
      </c>
      <c r="I1620">
        <f>IFERROR(VLOOKUP(Table_socioeca8.sandag.org_abm2_spd[[#This Row],[hwycov_id]],[1]hwy_speed!$B$2:$G$1648,4,FALSE),0)</f>
        <v>53</v>
      </c>
      <c r="J1620">
        <f>IFERROR(VLOOKUP(Table_socioeca8.sandag.org_abm2_spd[[#This Row],[hwycov_id]],[1]hwy_speed!$B$2:$G$1648,5,FALSE),0)</f>
        <v>49</v>
      </c>
      <c r="K1620">
        <f>IFERROR(VLOOKUP(Table_socioeca8.sandag.org_abm2_spd[[#This Row],[hwycov_id]],[1]hwy_speed!$B$2:$G$1648,6,FALSE),0)</f>
        <v>53</v>
      </c>
    </row>
    <row r="1621" spans="5:11" x14ac:dyDescent="0.25">
      <c r="E1621">
        <f t="shared" si="25"/>
        <v>376</v>
      </c>
      <c r="F1621">
        <v>30981</v>
      </c>
      <c r="G1621">
        <f>IFERROR(VLOOKUP(Table_socioeca8.sandag.org_abm2_spd[[#This Row],[hwycov_id]],[1]hwy_speed!$B$2:$G$1648,2,FALSE),0)</f>
        <v>58</v>
      </c>
      <c r="H1621">
        <f>IFERROR(VLOOKUP(Table_socioeca8.sandag.org_abm2_spd[[#This Row],[hwycov_id]],[1]hwy_speed!$B$2:$G$1648,3,FALSE),0)</f>
        <v>58</v>
      </c>
      <c r="I1621">
        <f>IFERROR(VLOOKUP(Table_socioeca8.sandag.org_abm2_spd[[#This Row],[hwycov_id]],[1]hwy_speed!$B$2:$G$1648,4,FALSE),0)</f>
        <v>58</v>
      </c>
      <c r="J1621">
        <f>IFERROR(VLOOKUP(Table_socioeca8.sandag.org_abm2_spd[[#This Row],[hwycov_id]],[1]hwy_speed!$B$2:$G$1648,5,FALSE),0)</f>
        <v>58</v>
      </c>
      <c r="K1621">
        <f>IFERROR(VLOOKUP(Table_socioeca8.sandag.org_abm2_spd[[#This Row],[hwycov_id]],[1]hwy_speed!$B$2:$G$1648,6,FALSE),0)</f>
        <v>58</v>
      </c>
    </row>
    <row r="1622" spans="5:11" x14ac:dyDescent="0.25">
      <c r="E1622">
        <f t="shared" si="25"/>
        <v>376</v>
      </c>
      <c r="F1622">
        <v>31013</v>
      </c>
      <c r="G1622">
        <f>IFERROR(VLOOKUP(Table_socioeca8.sandag.org_abm2_spd[[#This Row],[hwycov_id]],[1]hwy_speed!$B$2:$G$1648,2,FALSE),0)</f>
        <v>57</v>
      </c>
      <c r="H1622">
        <f>IFERROR(VLOOKUP(Table_socioeca8.sandag.org_abm2_spd[[#This Row],[hwycov_id]],[1]hwy_speed!$B$2:$G$1648,3,FALSE),0)</f>
        <v>57</v>
      </c>
      <c r="I1622">
        <f>IFERROR(VLOOKUP(Table_socioeca8.sandag.org_abm2_spd[[#This Row],[hwycov_id]],[1]hwy_speed!$B$2:$G$1648,4,FALSE),0)</f>
        <v>57</v>
      </c>
      <c r="J1622">
        <f>IFERROR(VLOOKUP(Table_socioeca8.sandag.org_abm2_spd[[#This Row],[hwycov_id]],[1]hwy_speed!$B$2:$G$1648,5,FALSE),0)</f>
        <v>57</v>
      </c>
      <c r="K1622">
        <f>IFERROR(VLOOKUP(Table_socioeca8.sandag.org_abm2_spd[[#This Row],[hwycov_id]],[1]hwy_speed!$B$2:$G$1648,6,FALSE),0)</f>
        <v>57</v>
      </c>
    </row>
    <row r="1623" spans="5:11" x14ac:dyDescent="0.25">
      <c r="E1623">
        <f t="shared" si="25"/>
        <v>376</v>
      </c>
      <c r="F1623">
        <v>31014</v>
      </c>
      <c r="G1623">
        <f>IFERROR(VLOOKUP(Table_socioeca8.sandag.org_abm2_spd[[#This Row],[hwycov_id]],[1]hwy_speed!$B$2:$G$1648,2,FALSE),0)</f>
        <v>57</v>
      </c>
      <c r="H1623">
        <f>IFERROR(VLOOKUP(Table_socioeca8.sandag.org_abm2_spd[[#This Row],[hwycov_id]],[1]hwy_speed!$B$2:$G$1648,3,FALSE),0)</f>
        <v>57</v>
      </c>
      <c r="I1623">
        <f>IFERROR(VLOOKUP(Table_socioeca8.sandag.org_abm2_spd[[#This Row],[hwycov_id]],[1]hwy_speed!$B$2:$G$1648,4,FALSE),0)</f>
        <v>57</v>
      </c>
      <c r="J1623">
        <f>IFERROR(VLOOKUP(Table_socioeca8.sandag.org_abm2_spd[[#This Row],[hwycov_id]],[1]hwy_speed!$B$2:$G$1648,5,FALSE),0)</f>
        <v>57</v>
      </c>
      <c r="K1623">
        <f>IFERROR(VLOOKUP(Table_socioeca8.sandag.org_abm2_spd[[#This Row],[hwycov_id]],[1]hwy_speed!$B$2:$G$1648,6,FALSE),0)</f>
        <v>57</v>
      </c>
    </row>
    <row r="1624" spans="5:11" x14ac:dyDescent="0.25">
      <c r="E1624">
        <f t="shared" si="25"/>
        <v>376</v>
      </c>
      <c r="F1624">
        <v>31105</v>
      </c>
      <c r="G1624">
        <f>IFERROR(VLOOKUP(Table_socioeca8.sandag.org_abm2_spd[[#This Row],[hwycov_id]],[1]hwy_speed!$B$2:$G$1648,2,FALSE),0)</f>
        <v>58</v>
      </c>
      <c r="H1624">
        <f>IFERROR(VLOOKUP(Table_socioeca8.sandag.org_abm2_spd[[#This Row],[hwycov_id]],[1]hwy_speed!$B$2:$G$1648,3,FALSE),0)</f>
        <v>58</v>
      </c>
      <c r="I1624">
        <f>IFERROR(VLOOKUP(Table_socioeca8.sandag.org_abm2_spd[[#This Row],[hwycov_id]],[1]hwy_speed!$B$2:$G$1648,4,FALSE),0)</f>
        <v>58</v>
      </c>
      <c r="J1624">
        <f>IFERROR(VLOOKUP(Table_socioeca8.sandag.org_abm2_spd[[#This Row],[hwycov_id]],[1]hwy_speed!$B$2:$G$1648,5,FALSE),0)</f>
        <v>57</v>
      </c>
      <c r="K1624">
        <f>IFERROR(VLOOKUP(Table_socioeca8.sandag.org_abm2_spd[[#This Row],[hwycov_id]],[1]hwy_speed!$B$2:$G$1648,6,FALSE),0)</f>
        <v>58</v>
      </c>
    </row>
    <row r="1625" spans="5:11" x14ac:dyDescent="0.25">
      <c r="E1625">
        <f t="shared" si="25"/>
        <v>376</v>
      </c>
      <c r="F1625">
        <v>31108</v>
      </c>
      <c r="G1625">
        <f>IFERROR(VLOOKUP(Table_socioeca8.sandag.org_abm2_spd[[#This Row],[hwycov_id]],[1]hwy_speed!$B$2:$G$1648,2,FALSE),0)</f>
        <v>58</v>
      </c>
      <c r="H1625">
        <f>IFERROR(VLOOKUP(Table_socioeca8.sandag.org_abm2_spd[[#This Row],[hwycov_id]],[1]hwy_speed!$B$2:$G$1648,3,FALSE),0)</f>
        <v>57</v>
      </c>
      <c r="I1625">
        <f>IFERROR(VLOOKUP(Table_socioeca8.sandag.org_abm2_spd[[#This Row],[hwycov_id]],[1]hwy_speed!$B$2:$G$1648,4,FALSE),0)</f>
        <v>58</v>
      </c>
      <c r="J1625">
        <f>IFERROR(VLOOKUP(Table_socioeca8.sandag.org_abm2_spd[[#This Row],[hwycov_id]],[1]hwy_speed!$B$2:$G$1648,5,FALSE),0)</f>
        <v>58</v>
      </c>
      <c r="K1625">
        <f>IFERROR(VLOOKUP(Table_socioeca8.sandag.org_abm2_spd[[#This Row],[hwycov_id]],[1]hwy_speed!$B$2:$G$1648,6,FALSE),0)</f>
        <v>58</v>
      </c>
    </row>
    <row r="1626" spans="5:11" x14ac:dyDescent="0.25">
      <c r="E1626">
        <f t="shared" si="25"/>
        <v>376</v>
      </c>
      <c r="F1626">
        <v>31144</v>
      </c>
      <c r="G1626">
        <f>IFERROR(VLOOKUP(Table_socioeca8.sandag.org_abm2_spd[[#This Row],[hwycov_id]],[1]hwy_speed!$B$2:$G$1648,2,FALSE),0)</f>
        <v>58</v>
      </c>
      <c r="H1626">
        <f>IFERROR(VLOOKUP(Table_socioeca8.sandag.org_abm2_spd[[#This Row],[hwycov_id]],[1]hwy_speed!$B$2:$G$1648,3,FALSE),0)</f>
        <v>47</v>
      </c>
      <c r="I1626">
        <f>IFERROR(VLOOKUP(Table_socioeca8.sandag.org_abm2_spd[[#This Row],[hwycov_id]],[1]hwy_speed!$B$2:$G$1648,4,FALSE),0)</f>
        <v>58</v>
      </c>
      <c r="J1626">
        <f>IFERROR(VLOOKUP(Table_socioeca8.sandag.org_abm2_spd[[#This Row],[hwycov_id]],[1]hwy_speed!$B$2:$G$1648,5,FALSE),0)</f>
        <v>58</v>
      </c>
      <c r="K1626">
        <f>IFERROR(VLOOKUP(Table_socioeca8.sandag.org_abm2_spd[[#This Row],[hwycov_id]],[1]hwy_speed!$B$2:$G$1648,6,FALSE),0)</f>
        <v>58</v>
      </c>
    </row>
    <row r="1627" spans="5:11" x14ac:dyDescent="0.25">
      <c r="E1627">
        <f t="shared" si="25"/>
        <v>376</v>
      </c>
      <c r="F1627">
        <v>31167</v>
      </c>
      <c r="G1627">
        <f>IFERROR(VLOOKUP(Table_socioeca8.sandag.org_abm2_spd[[#This Row],[hwycov_id]],[1]hwy_speed!$B$2:$G$1648,2,FALSE),0)</f>
        <v>58</v>
      </c>
      <c r="H1627">
        <f>IFERROR(VLOOKUP(Table_socioeca8.sandag.org_abm2_spd[[#This Row],[hwycov_id]],[1]hwy_speed!$B$2:$G$1648,3,FALSE),0)</f>
        <v>58</v>
      </c>
      <c r="I1627">
        <f>IFERROR(VLOOKUP(Table_socioeca8.sandag.org_abm2_spd[[#This Row],[hwycov_id]],[1]hwy_speed!$B$2:$G$1648,4,FALSE),0)</f>
        <v>58</v>
      </c>
      <c r="J1627">
        <f>IFERROR(VLOOKUP(Table_socioeca8.sandag.org_abm2_spd[[#This Row],[hwycov_id]],[1]hwy_speed!$B$2:$G$1648,5,FALSE),0)</f>
        <v>58</v>
      </c>
      <c r="K1627">
        <f>IFERROR(VLOOKUP(Table_socioeca8.sandag.org_abm2_spd[[#This Row],[hwycov_id]],[1]hwy_speed!$B$2:$G$1648,6,FALSE),0)</f>
        <v>58</v>
      </c>
    </row>
    <row r="1628" spans="5:11" x14ac:dyDescent="0.25">
      <c r="E1628">
        <f t="shared" si="25"/>
        <v>376</v>
      </c>
      <c r="F1628">
        <v>31171</v>
      </c>
      <c r="G1628">
        <f>IFERROR(VLOOKUP(Table_socioeca8.sandag.org_abm2_spd[[#This Row],[hwycov_id]],[1]hwy_speed!$B$2:$G$1648,2,FALSE),0)</f>
        <v>58</v>
      </c>
      <c r="H1628">
        <f>IFERROR(VLOOKUP(Table_socioeca8.sandag.org_abm2_spd[[#This Row],[hwycov_id]],[1]hwy_speed!$B$2:$G$1648,3,FALSE),0)</f>
        <v>49</v>
      </c>
      <c r="I1628">
        <f>IFERROR(VLOOKUP(Table_socioeca8.sandag.org_abm2_spd[[#This Row],[hwycov_id]],[1]hwy_speed!$B$2:$G$1648,4,FALSE),0)</f>
        <v>57</v>
      </c>
      <c r="J1628">
        <f>IFERROR(VLOOKUP(Table_socioeca8.sandag.org_abm2_spd[[#This Row],[hwycov_id]],[1]hwy_speed!$B$2:$G$1648,5,FALSE),0)</f>
        <v>57</v>
      </c>
      <c r="K1628">
        <f>IFERROR(VLOOKUP(Table_socioeca8.sandag.org_abm2_spd[[#This Row],[hwycov_id]],[1]hwy_speed!$B$2:$G$1648,6,FALSE),0)</f>
        <v>58</v>
      </c>
    </row>
    <row r="1629" spans="5:11" x14ac:dyDescent="0.25">
      <c r="E1629">
        <f t="shared" si="25"/>
        <v>376</v>
      </c>
      <c r="F1629">
        <v>31172</v>
      </c>
      <c r="G1629">
        <f>IFERROR(VLOOKUP(Table_socioeca8.sandag.org_abm2_spd[[#This Row],[hwycov_id]],[1]hwy_speed!$B$2:$G$1648,2,FALSE),0)</f>
        <v>57</v>
      </c>
      <c r="H1629">
        <f>IFERROR(VLOOKUP(Table_socioeca8.sandag.org_abm2_spd[[#This Row],[hwycov_id]],[1]hwy_speed!$B$2:$G$1648,3,FALSE),0)</f>
        <v>57</v>
      </c>
      <c r="I1629">
        <f>IFERROR(VLOOKUP(Table_socioeca8.sandag.org_abm2_spd[[#This Row],[hwycov_id]],[1]hwy_speed!$B$2:$G$1648,4,FALSE),0)</f>
        <v>57</v>
      </c>
      <c r="J1629">
        <f>IFERROR(VLOOKUP(Table_socioeca8.sandag.org_abm2_spd[[#This Row],[hwycov_id]],[1]hwy_speed!$B$2:$G$1648,5,FALSE),0)</f>
        <v>56</v>
      </c>
      <c r="K1629">
        <f>IFERROR(VLOOKUP(Table_socioeca8.sandag.org_abm2_spd[[#This Row],[hwycov_id]],[1]hwy_speed!$B$2:$G$1648,6,FALSE),0)</f>
        <v>57</v>
      </c>
    </row>
    <row r="1630" spans="5:11" x14ac:dyDescent="0.25">
      <c r="E1630">
        <f t="shared" si="25"/>
        <v>376</v>
      </c>
      <c r="F1630">
        <v>31183</v>
      </c>
      <c r="G1630">
        <f>IFERROR(VLOOKUP(Table_socioeca8.sandag.org_abm2_spd[[#This Row],[hwycov_id]],[1]hwy_speed!$B$2:$G$1648,2,FALSE),0)</f>
        <v>53</v>
      </c>
      <c r="H1630">
        <f>IFERROR(VLOOKUP(Table_socioeca8.sandag.org_abm2_spd[[#This Row],[hwycov_id]],[1]hwy_speed!$B$2:$G$1648,3,FALSE),0)</f>
        <v>45</v>
      </c>
      <c r="I1630">
        <f>IFERROR(VLOOKUP(Table_socioeca8.sandag.org_abm2_spd[[#This Row],[hwycov_id]],[1]hwy_speed!$B$2:$G$1648,4,FALSE),0)</f>
        <v>50</v>
      </c>
      <c r="J1630">
        <f>IFERROR(VLOOKUP(Table_socioeca8.sandag.org_abm2_spd[[#This Row],[hwycov_id]],[1]hwy_speed!$B$2:$G$1648,5,FALSE),0)</f>
        <v>44</v>
      </c>
      <c r="K1630">
        <f>IFERROR(VLOOKUP(Table_socioeca8.sandag.org_abm2_spd[[#This Row],[hwycov_id]],[1]hwy_speed!$B$2:$G$1648,6,FALSE),0)</f>
        <v>53</v>
      </c>
    </row>
    <row r="1631" spans="5:11" x14ac:dyDescent="0.25">
      <c r="E1631">
        <f t="shared" si="25"/>
        <v>376</v>
      </c>
      <c r="F1631">
        <v>31184</v>
      </c>
      <c r="G1631">
        <f>IFERROR(VLOOKUP(Table_socioeca8.sandag.org_abm2_spd[[#This Row],[hwycov_id]],[1]hwy_speed!$B$2:$G$1648,2,FALSE),0)</f>
        <v>53</v>
      </c>
      <c r="H1631">
        <f>IFERROR(VLOOKUP(Table_socioeca8.sandag.org_abm2_spd[[#This Row],[hwycov_id]],[1]hwy_speed!$B$2:$G$1648,3,FALSE),0)</f>
        <v>47</v>
      </c>
      <c r="I1631">
        <f>IFERROR(VLOOKUP(Table_socioeca8.sandag.org_abm2_spd[[#This Row],[hwycov_id]],[1]hwy_speed!$B$2:$G$1648,4,FALSE),0)</f>
        <v>51</v>
      </c>
      <c r="J1631">
        <f>IFERROR(VLOOKUP(Table_socioeca8.sandag.org_abm2_spd[[#This Row],[hwycov_id]],[1]hwy_speed!$B$2:$G$1648,5,FALSE),0)</f>
        <v>51</v>
      </c>
      <c r="K1631">
        <f>IFERROR(VLOOKUP(Table_socioeca8.sandag.org_abm2_spd[[#This Row],[hwycov_id]],[1]hwy_speed!$B$2:$G$1648,6,FALSE),0)</f>
        <v>53</v>
      </c>
    </row>
    <row r="1632" spans="5:11" x14ac:dyDescent="0.25">
      <c r="E1632">
        <f t="shared" si="25"/>
        <v>376</v>
      </c>
      <c r="F1632">
        <v>31192</v>
      </c>
      <c r="G1632">
        <f>IFERROR(VLOOKUP(Table_socioeca8.sandag.org_abm2_spd[[#This Row],[hwycov_id]],[1]hwy_speed!$B$2:$G$1648,2,FALSE),0)</f>
        <v>58</v>
      </c>
      <c r="H1632">
        <f>IFERROR(VLOOKUP(Table_socioeca8.sandag.org_abm2_spd[[#This Row],[hwycov_id]],[1]hwy_speed!$B$2:$G$1648,3,FALSE),0)</f>
        <v>58</v>
      </c>
      <c r="I1632">
        <f>IFERROR(VLOOKUP(Table_socioeca8.sandag.org_abm2_spd[[#This Row],[hwycov_id]],[1]hwy_speed!$B$2:$G$1648,4,FALSE),0)</f>
        <v>58</v>
      </c>
      <c r="J1632">
        <f>IFERROR(VLOOKUP(Table_socioeca8.sandag.org_abm2_spd[[#This Row],[hwycov_id]],[1]hwy_speed!$B$2:$G$1648,5,FALSE),0)</f>
        <v>57</v>
      </c>
      <c r="K1632">
        <f>IFERROR(VLOOKUP(Table_socioeca8.sandag.org_abm2_spd[[#This Row],[hwycov_id]],[1]hwy_speed!$B$2:$G$1648,6,FALSE),0)</f>
        <v>58</v>
      </c>
    </row>
    <row r="1633" spans="5:11" x14ac:dyDescent="0.25">
      <c r="E1633">
        <f t="shared" si="25"/>
        <v>376</v>
      </c>
      <c r="F1633">
        <v>31193</v>
      </c>
      <c r="G1633">
        <f>IFERROR(VLOOKUP(Table_socioeca8.sandag.org_abm2_spd[[#This Row],[hwycov_id]],[1]hwy_speed!$B$2:$G$1648,2,FALSE),0)</f>
        <v>57</v>
      </c>
      <c r="H1633">
        <f>IFERROR(VLOOKUP(Table_socioeca8.sandag.org_abm2_spd[[#This Row],[hwycov_id]],[1]hwy_speed!$B$2:$G$1648,3,FALSE),0)</f>
        <v>50</v>
      </c>
      <c r="I1633">
        <f>IFERROR(VLOOKUP(Table_socioeca8.sandag.org_abm2_spd[[#This Row],[hwycov_id]],[1]hwy_speed!$B$2:$G$1648,4,FALSE),0)</f>
        <v>56</v>
      </c>
      <c r="J1633">
        <f>IFERROR(VLOOKUP(Table_socioeca8.sandag.org_abm2_spd[[#This Row],[hwycov_id]],[1]hwy_speed!$B$2:$G$1648,5,FALSE),0)</f>
        <v>57</v>
      </c>
      <c r="K1633">
        <f>IFERROR(VLOOKUP(Table_socioeca8.sandag.org_abm2_spd[[#This Row],[hwycov_id]],[1]hwy_speed!$B$2:$G$1648,6,FALSE),0)</f>
        <v>57</v>
      </c>
    </row>
    <row r="1634" spans="5:11" x14ac:dyDescent="0.25">
      <c r="E1634">
        <f t="shared" si="25"/>
        <v>376</v>
      </c>
      <c r="F1634">
        <v>31198</v>
      </c>
      <c r="G1634">
        <f>IFERROR(VLOOKUP(Table_socioeca8.sandag.org_abm2_spd[[#This Row],[hwycov_id]],[1]hwy_speed!$B$2:$G$1648,2,FALSE),0)</f>
        <v>53</v>
      </c>
      <c r="H1634">
        <f>IFERROR(VLOOKUP(Table_socioeca8.sandag.org_abm2_spd[[#This Row],[hwycov_id]],[1]hwy_speed!$B$2:$G$1648,3,FALSE),0)</f>
        <v>53</v>
      </c>
      <c r="I1634">
        <f>IFERROR(VLOOKUP(Table_socioeca8.sandag.org_abm2_spd[[#This Row],[hwycov_id]],[1]hwy_speed!$B$2:$G$1648,4,FALSE),0)</f>
        <v>53</v>
      </c>
      <c r="J1634">
        <f>IFERROR(VLOOKUP(Table_socioeca8.sandag.org_abm2_spd[[#This Row],[hwycov_id]],[1]hwy_speed!$B$2:$G$1648,5,FALSE),0)</f>
        <v>50</v>
      </c>
      <c r="K1634">
        <f>IFERROR(VLOOKUP(Table_socioeca8.sandag.org_abm2_spd[[#This Row],[hwycov_id]],[1]hwy_speed!$B$2:$G$1648,6,FALSE),0)</f>
        <v>53</v>
      </c>
    </row>
    <row r="1635" spans="5:11" x14ac:dyDescent="0.25">
      <c r="E1635">
        <f t="shared" si="25"/>
        <v>376</v>
      </c>
      <c r="F1635">
        <v>31204</v>
      </c>
      <c r="G1635">
        <f>IFERROR(VLOOKUP(Table_socioeca8.sandag.org_abm2_spd[[#This Row],[hwycov_id]],[1]hwy_speed!$B$2:$G$1648,2,FALSE),0)</f>
        <v>58</v>
      </c>
      <c r="H1635">
        <f>IFERROR(VLOOKUP(Table_socioeca8.sandag.org_abm2_spd[[#This Row],[hwycov_id]],[1]hwy_speed!$B$2:$G$1648,3,FALSE),0)</f>
        <v>54</v>
      </c>
      <c r="I1635">
        <f>IFERROR(VLOOKUP(Table_socioeca8.sandag.org_abm2_spd[[#This Row],[hwycov_id]],[1]hwy_speed!$B$2:$G$1648,4,FALSE),0)</f>
        <v>58</v>
      </c>
      <c r="J1635">
        <f>IFERROR(VLOOKUP(Table_socioeca8.sandag.org_abm2_spd[[#This Row],[hwycov_id]],[1]hwy_speed!$B$2:$G$1648,5,FALSE),0)</f>
        <v>58</v>
      </c>
      <c r="K1635">
        <f>IFERROR(VLOOKUP(Table_socioeca8.sandag.org_abm2_spd[[#This Row],[hwycov_id]],[1]hwy_speed!$B$2:$G$1648,6,FALSE),0)</f>
        <v>58</v>
      </c>
    </row>
    <row r="1636" spans="5:11" x14ac:dyDescent="0.25">
      <c r="E1636">
        <f t="shared" si="25"/>
        <v>376</v>
      </c>
      <c r="F1636">
        <v>31205</v>
      </c>
      <c r="G1636">
        <f>IFERROR(VLOOKUP(Table_socioeca8.sandag.org_abm2_spd[[#This Row],[hwycov_id]],[1]hwy_speed!$B$2:$G$1648,2,FALSE),0)</f>
        <v>58</v>
      </c>
      <c r="H1636">
        <f>IFERROR(VLOOKUP(Table_socioeca8.sandag.org_abm2_spd[[#This Row],[hwycov_id]],[1]hwy_speed!$B$2:$G$1648,3,FALSE),0)</f>
        <v>57</v>
      </c>
      <c r="I1636">
        <f>IFERROR(VLOOKUP(Table_socioeca8.sandag.org_abm2_spd[[#This Row],[hwycov_id]],[1]hwy_speed!$B$2:$G$1648,4,FALSE),0)</f>
        <v>57</v>
      </c>
      <c r="J1636">
        <f>IFERROR(VLOOKUP(Table_socioeca8.sandag.org_abm2_spd[[#This Row],[hwycov_id]],[1]hwy_speed!$B$2:$G$1648,5,FALSE),0)</f>
        <v>47</v>
      </c>
      <c r="K1636">
        <f>IFERROR(VLOOKUP(Table_socioeca8.sandag.org_abm2_spd[[#This Row],[hwycov_id]],[1]hwy_speed!$B$2:$G$1648,6,FALSE),0)</f>
        <v>58</v>
      </c>
    </row>
    <row r="1637" spans="5:11" x14ac:dyDescent="0.25">
      <c r="E1637">
        <f t="shared" si="25"/>
        <v>376</v>
      </c>
      <c r="F1637">
        <v>31206</v>
      </c>
      <c r="G1637">
        <f>IFERROR(VLOOKUP(Table_socioeca8.sandag.org_abm2_spd[[#This Row],[hwycov_id]],[1]hwy_speed!$B$2:$G$1648,2,FALSE),0)</f>
        <v>58</v>
      </c>
      <c r="H1637">
        <f>IFERROR(VLOOKUP(Table_socioeca8.sandag.org_abm2_spd[[#This Row],[hwycov_id]],[1]hwy_speed!$B$2:$G$1648,3,FALSE),0)</f>
        <v>56</v>
      </c>
      <c r="I1637">
        <f>IFERROR(VLOOKUP(Table_socioeca8.sandag.org_abm2_spd[[#This Row],[hwycov_id]],[1]hwy_speed!$B$2:$G$1648,4,FALSE),0)</f>
        <v>57</v>
      </c>
      <c r="J1637">
        <f>IFERROR(VLOOKUP(Table_socioeca8.sandag.org_abm2_spd[[#This Row],[hwycov_id]],[1]hwy_speed!$B$2:$G$1648,5,FALSE),0)</f>
        <v>43</v>
      </c>
      <c r="K1637">
        <f>IFERROR(VLOOKUP(Table_socioeca8.sandag.org_abm2_spd[[#This Row],[hwycov_id]],[1]hwy_speed!$B$2:$G$1648,6,FALSE),0)</f>
        <v>58</v>
      </c>
    </row>
    <row r="1638" spans="5:11" x14ac:dyDescent="0.25">
      <c r="E1638">
        <f t="shared" si="25"/>
        <v>376</v>
      </c>
      <c r="F1638">
        <v>31207</v>
      </c>
      <c r="G1638">
        <f>IFERROR(VLOOKUP(Table_socioeca8.sandag.org_abm2_spd[[#This Row],[hwycov_id]],[1]hwy_speed!$B$2:$G$1648,2,FALSE),0)</f>
        <v>57</v>
      </c>
      <c r="H1638">
        <f>IFERROR(VLOOKUP(Table_socioeca8.sandag.org_abm2_spd[[#This Row],[hwycov_id]],[1]hwy_speed!$B$2:$G$1648,3,FALSE),0)</f>
        <v>44</v>
      </c>
      <c r="I1638">
        <f>IFERROR(VLOOKUP(Table_socioeca8.sandag.org_abm2_spd[[#This Row],[hwycov_id]],[1]hwy_speed!$B$2:$G$1648,4,FALSE),0)</f>
        <v>55</v>
      </c>
      <c r="J1638">
        <f>IFERROR(VLOOKUP(Table_socioeca8.sandag.org_abm2_spd[[#This Row],[hwycov_id]],[1]hwy_speed!$B$2:$G$1648,5,FALSE),0)</f>
        <v>57</v>
      </c>
      <c r="K1638">
        <f>IFERROR(VLOOKUP(Table_socioeca8.sandag.org_abm2_spd[[#This Row],[hwycov_id]],[1]hwy_speed!$B$2:$G$1648,6,FALSE),0)</f>
        <v>58</v>
      </c>
    </row>
    <row r="1639" spans="5:11" x14ac:dyDescent="0.25">
      <c r="E1639">
        <f t="shared" si="25"/>
        <v>376</v>
      </c>
      <c r="F1639">
        <v>31208</v>
      </c>
      <c r="G1639">
        <f>IFERROR(VLOOKUP(Table_socioeca8.sandag.org_abm2_spd[[#This Row],[hwycov_id]],[1]hwy_speed!$B$2:$G$1648,2,FALSE),0)</f>
        <v>58</v>
      </c>
      <c r="H1639">
        <f>IFERROR(VLOOKUP(Table_socioeca8.sandag.org_abm2_spd[[#This Row],[hwycov_id]],[1]hwy_speed!$B$2:$G$1648,3,FALSE),0)</f>
        <v>47</v>
      </c>
      <c r="I1639">
        <f>IFERROR(VLOOKUP(Table_socioeca8.sandag.org_abm2_spd[[#This Row],[hwycov_id]],[1]hwy_speed!$B$2:$G$1648,4,FALSE),0)</f>
        <v>57</v>
      </c>
      <c r="J1639">
        <f>IFERROR(VLOOKUP(Table_socioeca8.sandag.org_abm2_spd[[#This Row],[hwycov_id]],[1]hwy_speed!$B$2:$G$1648,5,FALSE),0)</f>
        <v>57</v>
      </c>
      <c r="K1639">
        <f>IFERROR(VLOOKUP(Table_socioeca8.sandag.org_abm2_spd[[#This Row],[hwycov_id]],[1]hwy_speed!$B$2:$G$1648,6,FALSE),0)</f>
        <v>58</v>
      </c>
    </row>
    <row r="1640" spans="5:11" x14ac:dyDescent="0.25">
      <c r="E1640">
        <f t="shared" si="25"/>
        <v>376</v>
      </c>
      <c r="F1640">
        <v>31210</v>
      </c>
      <c r="G1640">
        <f>IFERROR(VLOOKUP(Table_socioeca8.sandag.org_abm2_spd[[#This Row],[hwycov_id]],[1]hwy_speed!$B$2:$G$1648,2,FALSE),0)</f>
        <v>53</v>
      </c>
      <c r="H1640">
        <f>IFERROR(VLOOKUP(Table_socioeca8.sandag.org_abm2_spd[[#This Row],[hwycov_id]],[1]hwy_speed!$B$2:$G$1648,3,FALSE),0)</f>
        <v>52</v>
      </c>
      <c r="I1640">
        <f>IFERROR(VLOOKUP(Table_socioeca8.sandag.org_abm2_spd[[#This Row],[hwycov_id]],[1]hwy_speed!$B$2:$G$1648,4,FALSE),0)</f>
        <v>51</v>
      </c>
      <c r="J1640">
        <f>IFERROR(VLOOKUP(Table_socioeca8.sandag.org_abm2_spd[[#This Row],[hwycov_id]],[1]hwy_speed!$B$2:$G$1648,5,FALSE),0)</f>
        <v>41</v>
      </c>
      <c r="K1640">
        <f>IFERROR(VLOOKUP(Table_socioeca8.sandag.org_abm2_spd[[#This Row],[hwycov_id]],[1]hwy_speed!$B$2:$G$1648,6,FALSE),0)</f>
        <v>53</v>
      </c>
    </row>
    <row r="1641" spans="5:11" x14ac:dyDescent="0.25">
      <c r="E1641">
        <f t="shared" si="25"/>
        <v>376</v>
      </c>
      <c r="F1641">
        <v>31211</v>
      </c>
      <c r="G1641">
        <f>IFERROR(VLOOKUP(Table_socioeca8.sandag.org_abm2_spd[[#This Row],[hwycov_id]],[1]hwy_speed!$B$2:$G$1648,2,FALSE),0)</f>
        <v>0</v>
      </c>
      <c r="H1641">
        <f>IFERROR(VLOOKUP(Table_socioeca8.sandag.org_abm2_spd[[#This Row],[hwycov_id]],[1]hwy_speed!$B$2:$G$1648,3,FALSE),0)</f>
        <v>0</v>
      </c>
      <c r="I1641">
        <f>IFERROR(VLOOKUP(Table_socioeca8.sandag.org_abm2_spd[[#This Row],[hwycov_id]],[1]hwy_speed!$B$2:$G$1648,4,FALSE),0)</f>
        <v>0</v>
      </c>
      <c r="J1641">
        <f>IFERROR(VLOOKUP(Table_socioeca8.sandag.org_abm2_spd[[#This Row],[hwycov_id]],[1]hwy_speed!$B$2:$G$1648,5,FALSE),0)</f>
        <v>0</v>
      </c>
      <c r="K1641">
        <f>IFERROR(VLOOKUP(Table_socioeca8.sandag.org_abm2_spd[[#This Row],[hwycov_id]],[1]hwy_speed!$B$2:$G$1648,6,FALSE),0)</f>
        <v>0</v>
      </c>
    </row>
    <row r="1642" spans="5:11" x14ac:dyDescent="0.25">
      <c r="E1642">
        <f t="shared" si="25"/>
        <v>376</v>
      </c>
      <c r="F1642">
        <v>31212</v>
      </c>
      <c r="G1642">
        <f>IFERROR(VLOOKUP(Table_socioeca8.sandag.org_abm2_spd[[#This Row],[hwycov_id]],[1]hwy_speed!$B$2:$G$1648,2,FALSE),0)</f>
        <v>0</v>
      </c>
      <c r="H1642">
        <f>IFERROR(VLOOKUP(Table_socioeca8.sandag.org_abm2_spd[[#This Row],[hwycov_id]],[1]hwy_speed!$B$2:$G$1648,3,FALSE),0)</f>
        <v>0</v>
      </c>
      <c r="I1642">
        <f>IFERROR(VLOOKUP(Table_socioeca8.sandag.org_abm2_spd[[#This Row],[hwycov_id]],[1]hwy_speed!$B$2:$G$1648,4,FALSE),0)</f>
        <v>0</v>
      </c>
      <c r="J1642">
        <f>IFERROR(VLOOKUP(Table_socioeca8.sandag.org_abm2_spd[[#This Row],[hwycov_id]],[1]hwy_speed!$B$2:$G$1648,5,FALSE),0)</f>
        <v>0</v>
      </c>
      <c r="K1642">
        <f>IFERROR(VLOOKUP(Table_socioeca8.sandag.org_abm2_spd[[#This Row],[hwycov_id]],[1]hwy_speed!$B$2:$G$1648,6,FALSE),0)</f>
        <v>0</v>
      </c>
    </row>
    <row r="1643" spans="5:11" x14ac:dyDescent="0.25">
      <c r="E1643">
        <f t="shared" si="25"/>
        <v>376</v>
      </c>
      <c r="F1643">
        <v>31213</v>
      </c>
      <c r="G1643">
        <f>IFERROR(VLOOKUP(Table_socioeca8.sandag.org_abm2_spd[[#This Row],[hwycov_id]],[1]hwy_speed!$B$2:$G$1648,2,FALSE),0)</f>
        <v>0</v>
      </c>
      <c r="H1643">
        <f>IFERROR(VLOOKUP(Table_socioeca8.sandag.org_abm2_spd[[#This Row],[hwycov_id]],[1]hwy_speed!$B$2:$G$1648,3,FALSE),0)</f>
        <v>0</v>
      </c>
      <c r="I1643">
        <f>IFERROR(VLOOKUP(Table_socioeca8.sandag.org_abm2_spd[[#This Row],[hwycov_id]],[1]hwy_speed!$B$2:$G$1648,4,FALSE),0)</f>
        <v>0</v>
      </c>
      <c r="J1643">
        <f>IFERROR(VLOOKUP(Table_socioeca8.sandag.org_abm2_spd[[#This Row],[hwycov_id]],[1]hwy_speed!$B$2:$G$1648,5,FALSE),0)</f>
        <v>0</v>
      </c>
      <c r="K1643">
        <f>IFERROR(VLOOKUP(Table_socioeca8.sandag.org_abm2_spd[[#This Row],[hwycov_id]],[1]hwy_speed!$B$2:$G$1648,6,FALSE),0)</f>
        <v>0</v>
      </c>
    </row>
    <row r="1644" spans="5:11" x14ac:dyDescent="0.25">
      <c r="E1644">
        <f t="shared" si="25"/>
        <v>376</v>
      </c>
      <c r="F1644">
        <v>31308</v>
      </c>
      <c r="G1644">
        <f>IFERROR(VLOOKUP(Table_socioeca8.sandag.org_abm2_spd[[#This Row],[hwycov_id]],[1]hwy_speed!$B$2:$G$1648,2,FALSE),0)</f>
        <v>0</v>
      </c>
      <c r="H1644">
        <f>IFERROR(VLOOKUP(Table_socioeca8.sandag.org_abm2_spd[[#This Row],[hwycov_id]],[1]hwy_speed!$B$2:$G$1648,3,FALSE),0)</f>
        <v>0</v>
      </c>
      <c r="I1644">
        <f>IFERROR(VLOOKUP(Table_socioeca8.sandag.org_abm2_spd[[#This Row],[hwycov_id]],[1]hwy_speed!$B$2:$G$1648,4,FALSE),0)</f>
        <v>0</v>
      </c>
      <c r="J1644">
        <f>IFERROR(VLOOKUP(Table_socioeca8.sandag.org_abm2_spd[[#This Row],[hwycov_id]],[1]hwy_speed!$B$2:$G$1648,5,FALSE),0)</f>
        <v>0</v>
      </c>
      <c r="K1644">
        <f>IFERROR(VLOOKUP(Table_socioeca8.sandag.org_abm2_spd[[#This Row],[hwycov_id]],[1]hwy_speed!$B$2:$G$1648,6,FALSE),0)</f>
        <v>0</v>
      </c>
    </row>
    <row r="1645" spans="5:11" x14ac:dyDescent="0.25">
      <c r="E1645">
        <f t="shared" si="25"/>
        <v>376</v>
      </c>
      <c r="F1645">
        <v>31310</v>
      </c>
      <c r="G1645">
        <f>IFERROR(VLOOKUP(Table_socioeca8.sandag.org_abm2_spd[[#This Row],[hwycov_id]],[1]hwy_speed!$B$2:$G$1648,2,FALSE),0)</f>
        <v>0</v>
      </c>
      <c r="H1645">
        <f>IFERROR(VLOOKUP(Table_socioeca8.sandag.org_abm2_spd[[#This Row],[hwycov_id]],[1]hwy_speed!$B$2:$G$1648,3,FALSE),0)</f>
        <v>0</v>
      </c>
      <c r="I1645">
        <f>IFERROR(VLOOKUP(Table_socioeca8.sandag.org_abm2_spd[[#This Row],[hwycov_id]],[1]hwy_speed!$B$2:$G$1648,4,FALSE),0)</f>
        <v>0</v>
      </c>
      <c r="J1645">
        <f>IFERROR(VLOOKUP(Table_socioeca8.sandag.org_abm2_spd[[#This Row],[hwycov_id]],[1]hwy_speed!$B$2:$G$1648,5,FALSE),0)</f>
        <v>0</v>
      </c>
      <c r="K1645">
        <f>IFERROR(VLOOKUP(Table_socioeca8.sandag.org_abm2_spd[[#This Row],[hwycov_id]],[1]hwy_speed!$B$2:$G$1648,6,FALSE),0)</f>
        <v>0</v>
      </c>
    </row>
    <row r="1646" spans="5:11" x14ac:dyDescent="0.25">
      <c r="E1646">
        <f t="shared" si="25"/>
        <v>376</v>
      </c>
      <c r="F1646">
        <v>31311</v>
      </c>
      <c r="G1646">
        <f>IFERROR(VLOOKUP(Table_socioeca8.sandag.org_abm2_spd[[#This Row],[hwycov_id]],[1]hwy_speed!$B$2:$G$1648,2,FALSE),0)</f>
        <v>0</v>
      </c>
      <c r="H1646">
        <f>IFERROR(VLOOKUP(Table_socioeca8.sandag.org_abm2_spd[[#This Row],[hwycov_id]],[1]hwy_speed!$B$2:$G$1648,3,FALSE),0)</f>
        <v>0</v>
      </c>
      <c r="I1646">
        <f>IFERROR(VLOOKUP(Table_socioeca8.sandag.org_abm2_spd[[#This Row],[hwycov_id]],[1]hwy_speed!$B$2:$G$1648,4,FALSE),0)</f>
        <v>0</v>
      </c>
      <c r="J1646">
        <f>IFERROR(VLOOKUP(Table_socioeca8.sandag.org_abm2_spd[[#This Row],[hwycov_id]],[1]hwy_speed!$B$2:$G$1648,5,FALSE),0)</f>
        <v>0</v>
      </c>
      <c r="K1646">
        <f>IFERROR(VLOOKUP(Table_socioeca8.sandag.org_abm2_spd[[#This Row],[hwycov_id]],[1]hwy_speed!$B$2:$G$1648,6,FALSE),0)</f>
        <v>0</v>
      </c>
    </row>
    <row r="1647" spans="5:11" x14ac:dyDescent="0.25">
      <c r="E1647">
        <f t="shared" si="25"/>
        <v>376</v>
      </c>
      <c r="F1647">
        <v>31312</v>
      </c>
      <c r="G1647">
        <f>IFERROR(VLOOKUP(Table_socioeca8.sandag.org_abm2_spd[[#This Row],[hwycov_id]],[1]hwy_speed!$B$2:$G$1648,2,FALSE),0)</f>
        <v>0</v>
      </c>
      <c r="H1647">
        <f>IFERROR(VLOOKUP(Table_socioeca8.sandag.org_abm2_spd[[#This Row],[hwycov_id]],[1]hwy_speed!$B$2:$G$1648,3,FALSE),0)</f>
        <v>0</v>
      </c>
      <c r="I1647">
        <f>IFERROR(VLOOKUP(Table_socioeca8.sandag.org_abm2_spd[[#This Row],[hwycov_id]],[1]hwy_speed!$B$2:$G$1648,4,FALSE),0)</f>
        <v>0</v>
      </c>
      <c r="J1647">
        <f>IFERROR(VLOOKUP(Table_socioeca8.sandag.org_abm2_spd[[#This Row],[hwycov_id]],[1]hwy_speed!$B$2:$G$1648,5,FALSE),0)</f>
        <v>0</v>
      </c>
      <c r="K1647">
        <f>IFERROR(VLOOKUP(Table_socioeca8.sandag.org_abm2_spd[[#This Row],[hwycov_id]],[1]hwy_speed!$B$2:$G$1648,6,FALSE),0)</f>
        <v>0</v>
      </c>
    </row>
    <row r="1648" spans="5:11" x14ac:dyDescent="0.25">
      <c r="E1648">
        <f t="shared" si="25"/>
        <v>376</v>
      </c>
      <c r="F1648">
        <v>36079</v>
      </c>
      <c r="G1648">
        <f>IFERROR(VLOOKUP(Table_socioeca8.sandag.org_abm2_spd[[#This Row],[hwycov_id]],[1]hwy_speed!$B$2:$G$1648,2,FALSE),0)</f>
        <v>0</v>
      </c>
      <c r="H1648">
        <f>IFERROR(VLOOKUP(Table_socioeca8.sandag.org_abm2_spd[[#This Row],[hwycov_id]],[1]hwy_speed!$B$2:$G$1648,3,FALSE),0)</f>
        <v>0</v>
      </c>
      <c r="I1648">
        <f>IFERROR(VLOOKUP(Table_socioeca8.sandag.org_abm2_spd[[#This Row],[hwycov_id]],[1]hwy_speed!$B$2:$G$1648,4,FALSE),0)</f>
        <v>0</v>
      </c>
      <c r="J1648">
        <f>IFERROR(VLOOKUP(Table_socioeca8.sandag.org_abm2_spd[[#This Row],[hwycov_id]],[1]hwy_speed!$B$2:$G$1648,5,FALSE),0)</f>
        <v>0</v>
      </c>
      <c r="K1648">
        <f>IFERROR(VLOOKUP(Table_socioeca8.sandag.org_abm2_spd[[#This Row],[hwycov_id]],[1]hwy_speed!$B$2:$G$1648,6,FALSE),0)</f>
        <v>0</v>
      </c>
    </row>
  </sheetData>
  <hyperlinks>
    <hyperlink ref="A14" r:id="rId1" display="yma@sandag.org" xr:uid="{00000000-0004-0000-0000-000000000000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tabColor theme="5" tint="0.39997558519241921"/>
  </sheetPr>
  <dimension ref="B1:L30"/>
  <sheetViews>
    <sheetView showGridLines="0" tabSelected="1" workbookViewId="0">
      <selection activeCell="B1" sqref="B1"/>
    </sheetView>
  </sheetViews>
  <sheetFormatPr defaultRowHeight="15" x14ac:dyDescent="0.25"/>
  <cols>
    <col min="2" max="2" width="14.5703125" bestFit="1" customWidth="1"/>
    <col min="3" max="12" width="11.7109375" customWidth="1"/>
  </cols>
  <sheetData>
    <row r="1" spans="2:12" ht="15.75" thickBot="1" x14ac:dyDescent="0.3"/>
    <row r="2" spans="2:12" x14ac:dyDescent="0.25">
      <c r="B2" s="15"/>
      <c r="C2" s="140" t="s">
        <v>236</v>
      </c>
      <c r="D2" s="141"/>
      <c r="E2" s="141"/>
      <c r="F2" s="141"/>
      <c r="G2" s="142"/>
      <c r="H2" s="143" t="s">
        <v>244</v>
      </c>
      <c r="I2" s="144"/>
      <c r="J2" s="144"/>
      <c r="K2" s="144"/>
      <c r="L2" s="145"/>
    </row>
    <row r="3" spans="2:12" x14ac:dyDescent="0.25">
      <c r="B3" s="16"/>
      <c r="C3" s="17">
        <v>1</v>
      </c>
      <c r="D3" s="17">
        <v>2</v>
      </c>
      <c r="E3" s="17">
        <v>3</v>
      </c>
      <c r="F3" s="17">
        <v>4</v>
      </c>
      <c r="G3" s="18"/>
      <c r="H3" s="19">
        <v>1</v>
      </c>
      <c r="I3" s="17">
        <v>3</v>
      </c>
      <c r="J3" s="17">
        <v>2</v>
      </c>
      <c r="K3" s="17">
        <v>4</v>
      </c>
      <c r="L3" s="20"/>
    </row>
    <row r="4" spans="2:12" x14ac:dyDescent="0.25">
      <c r="B4" s="21" t="s">
        <v>212</v>
      </c>
      <c r="C4" s="22" t="s">
        <v>237</v>
      </c>
      <c r="D4" s="22" t="s">
        <v>240</v>
      </c>
      <c r="E4" s="22" t="s">
        <v>241</v>
      </c>
      <c r="F4" s="22" t="s">
        <v>242</v>
      </c>
      <c r="G4" s="23" t="s">
        <v>243</v>
      </c>
      <c r="H4" s="24" t="s">
        <v>237</v>
      </c>
      <c r="I4" s="22" t="s">
        <v>240</v>
      </c>
      <c r="J4" s="22" t="s">
        <v>241</v>
      </c>
      <c r="K4" s="22" t="s">
        <v>242</v>
      </c>
      <c r="L4" s="25" t="s">
        <v>243</v>
      </c>
    </row>
    <row r="5" spans="2:12" x14ac:dyDescent="0.25">
      <c r="B5" s="26" t="s">
        <v>213</v>
      </c>
      <c r="C5" s="27">
        <f>COUNTIFS(worksheet!$A$2:$A$462,C$3,worksheet!$Q$2:$Q$462,"&gt;=40%")</f>
        <v>10</v>
      </c>
      <c r="D5" s="27">
        <f>COUNTIFS(worksheet!$A$2:$A$462,D$3,worksheet!$Q$2:$Q$462,"&gt;=40%")</f>
        <v>1</v>
      </c>
      <c r="E5" s="27">
        <f>COUNTIFS(worksheet!$A$2:$A$462,E$3,worksheet!$Q$2:$Q$462,"&gt;=40%")</f>
        <v>1</v>
      </c>
      <c r="F5" s="27">
        <f>COUNTIFS(worksheet!$A$2:$A$462,F$3,worksheet!$Q$2:$Q$462,"&gt;=40%")</f>
        <v>0</v>
      </c>
      <c r="G5" s="28">
        <f>SUM(C5:F5)</f>
        <v>12</v>
      </c>
      <c r="H5" s="29">
        <f>C5/C$21</f>
        <v>5.8479532163742687E-2</v>
      </c>
      <c r="I5" s="30">
        <f t="shared" ref="I5:L14" si="0">D5/D$21</f>
        <v>4.6948356807511738E-3</v>
      </c>
      <c r="J5" s="30">
        <f t="shared" si="0"/>
        <v>3.0303030303030304E-2</v>
      </c>
      <c r="K5" s="30">
        <f t="shared" si="0"/>
        <v>0</v>
      </c>
      <c r="L5" s="31">
        <f>G5/G$21</f>
        <v>2.6030368763557483E-2</v>
      </c>
    </row>
    <row r="6" spans="2:12" x14ac:dyDescent="0.25">
      <c r="B6" s="26" t="s">
        <v>214</v>
      </c>
      <c r="C6" s="27">
        <f>COUNTIFS(worksheet!$A$2:$A$462,C$3,worksheet!$Q$2:$Q$462,"&lt;40%",worksheet!$Q$2:$Q$462,"&gt;=30%")</f>
        <v>0</v>
      </c>
      <c r="D6" s="27">
        <f>COUNTIFS(worksheet!$A$2:$A$462,D$3,worksheet!$Q$2:$Q$462,"&lt;40%",worksheet!$Q$2:$Q$462,"&gt;=30%")</f>
        <v>2</v>
      </c>
      <c r="E6" s="27">
        <f>COUNTIFS(worksheet!$A$2:$A$462,E$3,worksheet!$Q$2:$Q$462,"&lt;40%",worksheet!$Q$2:$Q$462,"&gt;=30%")</f>
        <v>0</v>
      </c>
      <c r="F6" s="27">
        <f>COUNTIFS(worksheet!$A$2:$A$462,F$3,worksheet!$Q$2:$Q$462,"&lt;40%",worksheet!$Q$2:$Q$462,"&gt;=30%")</f>
        <v>0</v>
      </c>
      <c r="G6" s="28">
        <f t="shared" ref="G6:G14" si="1">SUM(C6:F6)</f>
        <v>2</v>
      </c>
      <c r="H6" s="32">
        <f t="shared" ref="H6:H14" si="2">C6/C$21</f>
        <v>0</v>
      </c>
      <c r="I6" s="33">
        <f t="shared" si="0"/>
        <v>9.3896713615023476E-3</v>
      </c>
      <c r="J6" s="33">
        <f t="shared" si="0"/>
        <v>0</v>
      </c>
      <c r="K6" s="33">
        <f t="shared" si="0"/>
        <v>0</v>
      </c>
      <c r="L6" s="34">
        <f t="shared" si="0"/>
        <v>4.3383947939262474E-3</v>
      </c>
    </row>
    <row r="7" spans="2:12" x14ac:dyDescent="0.25">
      <c r="B7" s="35" t="s">
        <v>215</v>
      </c>
      <c r="C7" s="36">
        <f>COUNTIFS(worksheet!$A$2:$A$462,C$3,worksheet!$Q$2:$Q$462,"&lt;30%",worksheet!$Q$2:$Q$462,"&gt;=20%")</f>
        <v>4</v>
      </c>
      <c r="D7" s="36">
        <f>COUNTIFS(worksheet!$A$2:$A$462,D$3,worksheet!$Q$2:$Q$462,"&lt;30%",worksheet!$Q$2:$Q$462,"&gt;=20%")</f>
        <v>0</v>
      </c>
      <c r="E7" s="36">
        <f>COUNTIFS(worksheet!$A$2:$A$462,E$3,worksheet!$Q$2:$Q$462,"&lt;30%",worksheet!$Q$2:$Q$462,"&gt;=20%")</f>
        <v>0</v>
      </c>
      <c r="F7" s="36">
        <f>COUNTIFS(worksheet!$A$2:$A$462,F$3,worksheet!$Q$2:$Q$462,"&lt;30%",worksheet!$Q$2:$Q$462,"&gt;=20%")</f>
        <v>0</v>
      </c>
      <c r="G7" s="37">
        <f t="shared" si="1"/>
        <v>4</v>
      </c>
      <c r="H7" s="38">
        <f t="shared" si="2"/>
        <v>2.3391812865497075E-2</v>
      </c>
      <c r="I7" s="39">
        <f t="shared" si="0"/>
        <v>0</v>
      </c>
      <c r="J7" s="39">
        <f t="shared" si="0"/>
        <v>0</v>
      </c>
      <c r="K7" s="39">
        <f t="shared" si="0"/>
        <v>0</v>
      </c>
      <c r="L7" s="40">
        <f t="shared" si="0"/>
        <v>8.6767895878524948E-3</v>
      </c>
    </row>
    <row r="8" spans="2:12" x14ac:dyDescent="0.25">
      <c r="B8" s="35" t="s">
        <v>216</v>
      </c>
      <c r="C8" s="36">
        <f>COUNTIFS(worksheet!$A$2:$A$462,C$3,worksheet!$Q$2:$Q$462,"&lt;20%",worksheet!$Q$2:$Q$462,"&gt;=10%")</f>
        <v>4</v>
      </c>
      <c r="D8" s="36">
        <f>COUNTIFS(worksheet!$A$2:$A$462,D$3,worksheet!$Q$2:$Q$462,"&lt;20%",worksheet!$Q$2:$Q$462,"&gt;=10%")</f>
        <v>2</v>
      </c>
      <c r="E8" s="36">
        <f>COUNTIFS(worksheet!$A$2:$A$462,E$3,worksheet!$Q$2:$Q$462,"&lt;20%",worksheet!$Q$2:$Q$462,"&gt;=10%")</f>
        <v>1</v>
      </c>
      <c r="F8" s="36">
        <f>COUNTIFS(worksheet!$A$2:$A$462,F$3,worksheet!$Q$2:$Q$462,"&lt;20%",worksheet!$Q$2:$Q$462,"&gt;=10%")</f>
        <v>1</v>
      </c>
      <c r="G8" s="37">
        <f t="shared" si="1"/>
        <v>8</v>
      </c>
      <c r="H8" s="38">
        <f t="shared" si="2"/>
        <v>2.3391812865497075E-2</v>
      </c>
      <c r="I8" s="39">
        <f t="shared" si="0"/>
        <v>9.3896713615023476E-3</v>
      </c>
      <c r="J8" s="39">
        <f t="shared" si="0"/>
        <v>3.0303030303030304E-2</v>
      </c>
      <c r="K8" s="39">
        <f t="shared" si="0"/>
        <v>2.2727272727272728E-2</v>
      </c>
      <c r="L8" s="40">
        <f t="shared" si="0"/>
        <v>1.735357917570499E-2</v>
      </c>
    </row>
    <row r="9" spans="2:12" x14ac:dyDescent="0.25">
      <c r="B9" s="35" t="s">
        <v>217</v>
      </c>
      <c r="C9" s="36">
        <f>COUNTIFS(worksheet!$A$2:$A$462,C$3,worksheet!$Q$2:$Q$462,"&lt;10%",worksheet!$Q$2:$Q$462,"&gt;=0%")</f>
        <v>6</v>
      </c>
      <c r="D9" s="36">
        <f>COUNTIFS(worksheet!$A$2:$A$462,D$3,worksheet!$Q$2:$Q$462,"&lt;10%",worksheet!$Q$2:$Q$462,"&gt;=0%")</f>
        <v>7</v>
      </c>
      <c r="E9" s="36">
        <f>COUNTIFS(worksheet!$A$2:$A$462,E$3,worksheet!$Q$2:$Q$462,"&lt;10%",worksheet!$Q$2:$Q$462,"&gt;=0%")</f>
        <v>3</v>
      </c>
      <c r="F9" s="36">
        <f>COUNTIFS(worksheet!$A$2:$A$462,F$3,worksheet!$Q$2:$Q$462,"&lt;10%",worksheet!$Q$2:$Q$462,"&gt;=0%")</f>
        <v>3</v>
      </c>
      <c r="G9" s="37">
        <f t="shared" si="1"/>
        <v>19</v>
      </c>
      <c r="H9" s="38">
        <f>C9/C$21</f>
        <v>3.5087719298245612E-2</v>
      </c>
      <c r="I9" s="39">
        <f t="shared" si="0"/>
        <v>3.2863849765258218E-2</v>
      </c>
      <c r="J9" s="39">
        <f t="shared" si="0"/>
        <v>9.0909090909090912E-2</v>
      </c>
      <c r="K9" s="39">
        <f>F9/F$21</f>
        <v>6.8181818181818177E-2</v>
      </c>
      <c r="L9" s="40">
        <f t="shared" si="0"/>
        <v>4.1214750542299353E-2</v>
      </c>
    </row>
    <row r="10" spans="2:12" x14ac:dyDescent="0.25">
      <c r="B10" s="41" t="s">
        <v>218</v>
      </c>
      <c r="C10" s="42">
        <f>COUNTIFS(worksheet!$A$2:$A$462,C$3,worksheet!$Q$2:$Q$462,"&lt;0%",worksheet!$Q$2:$Q$462,"&gt;=-10%")</f>
        <v>15</v>
      </c>
      <c r="D10" s="42">
        <f>COUNTIFS(worksheet!$A$2:$A$462,D$3,worksheet!$Q$2:$Q$462,"&lt;0%",worksheet!$Q$2:$Q$462,"&gt;=-10%")</f>
        <v>31</v>
      </c>
      <c r="E10" s="42">
        <f>COUNTIFS(worksheet!$A$2:$A$462,E$3,worksheet!$Q$2:$Q$462,"&lt;0%",worksheet!$Q$2:$Q$462,"&gt;=-10%")</f>
        <v>4</v>
      </c>
      <c r="F10" s="42">
        <f>COUNTIFS(worksheet!$A$2:$A$462,F$3,worksheet!$Q$2:$Q$462,"&lt;0%",worksheet!$Q$2:$Q$462,"&gt;=-10%")</f>
        <v>9</v>
      </c>
      <c r="G10" s="43">
        <f>SUM(C10:F10)</f>
        <v>59</v>
      </c>
      <c r="H10" s="44">
        <f t="shared" si="2"/>
        <v>8.771929824561403E-2</v>
      </c>
      <c r="I10" s="45">
        <f t="shared" si="0"/>
        <v>0.14553990610328638</v>
      </c>
      <c r="J10" s="45">
        <f t="shared" si="0"/>
        <v>0.12121212121212122</v>
      </c>
      <c r="K10" s="45">
        <f t="shared" si="0"/>
        <v>0.20454545454545456</v>
      </c>
      <c r="L10" s="46">
        <f t="shared" si="0"/>
        <v>0.1279826464208243</v>
      </c>
    </row>
    <row r="11" spans="2:12" x14ac:dyDescent="0.25">
      <c r="B11" s="47" t="s">
        <v>219</v>
      </c>
      <c r="C11" s="48">
        <f>COUNTIFS(worksheet!$A$2:$A$462,C$3,worksheet!$Q$2:$Q$462,"&lt;-10%",worksheet!$Q$2:$Q$462,"&gt;=-20%")</f>
        <v>69</v>
      </c>
      <c r="D11" s="48">
        <f>COUNTIFS(worksheet!$A$2:$A$462,D$3,worksheet!$Q$2:$Q$462,"&lt;-10%",worksheet!$Q$2:$Q$462,"&gt;=-20%")</f>
        <v>65</v>
      </c>
      <c r="E11" s="48">
        <f>COUNTIFS(worksheet!$A$2:$A$462,E$3,worksheet!$Q$2:$Q$462,"&lt;-10%",worksheet!$Q$2:$Q$462,"&gt;=-20%")</f>
        <v>3</v>
      </c>
      <c r="F11" s="48">
        <f>COUNTIFS(worksheet!$A$2:$A$462,F$3,worksheet!$Q$2:$Q$462,"&lt;-10%",worksheet!$Q$2:$Q$462,"&gt;=-20%")</f>
        <v>14</v>
      </c>
      <c r="G11" s="49">
        <f t="shared" si="1"/>
        <v>151</v>
      </c>
      <c r="H11" s="50">
        <f t="shared" si="2"/>
        <v>0.40350877192982454</v>
      </c>
      <c r="I11" s="51">
        <f t="shared" si="0"/>
        <v>0.30516431924882631</v>
      </c>
      <c r="J11" s="51">
        <f t="shared" si="0"/>
        <v>9.0909090909090912E-2</v>
      </c>
      <c r="K11" s="51">
        <f t="shared" si="0"/>
        <v>0.31818181818181818</v>
      </c>
      <c r="L11" s="52">
        <f t="shared" si="0"/>
        <v>0.32754880694143168</v>
      </c>
    </row>
    <row r="12" spans="2:12" x14ac:dyDescent="0.25">
      <c r="B12" s="47" t="s">
        <v>220</v>
      </c>
      <c r="C12" s="48">
        <f>COUNTIFS(worksheet!$A$2:$A$462,C$3,worksheet!$Q$2:$Q$462,"&lt;-20%",worksheet!$Q$2:$Q$462,"&gt;=-30%")</f>
        <v>45</v>
      </c>
      <c r="D12" s="48">
        <f>COUNTIFS(worksheet!$A$2:$A$462,D$3,worksheet!$Q$2:$Q$462,"&lt;-20%",worksheet!$Q$2:$Q$462,"&gt;=-30%")</f>
        <v>51</v>
      </c>
      <c r="E12" s="48">
        <f>COUNTIFS(worksheet!$A$2:$A$462,E$3,worksheet!$Q$2:$Q$462,"&lt;-20%",worksheet!$Q$2:$Q$462,"&gt;=-30%")</f>
        <v>6</v>
      </c>
      <c r="F12" s="48">
        <f>COUNTIFS(worksheet!$A$2:$A$462,F$3,worksheet!$Q$2:$Q$462,"&lt;-20%",worksheet!$Q$2:$Q$462,"&gt;=-30%")</f>
        <v>8</v>
      </c>
      <c r="G12" s="49">
        <f t="shared" si="1"/>
        <v>110</v>
      </c>
      <c r="H12" s="50">
        <f t="shared" si="2"/>
        <v>0.26315789473684209</v>
      </c>
      <c r="I12" s="51">
        <f t="shared" si="0"/>
        <v>0.23943661971830985</v>
      </c>
      <c r="J12" s="51">
        <f t="shared" si="0"/>
        <v>0.18181818181818182</v>
      </c>
      <c r="K12" s="51">
        <f t="shared" si="0"/>
        <v>0.18181818181818182</v>
      </c>
      <c r="L12" s="52">
        <f t="shared" si="0"/>
        <v>0.23861171366594361</v>
      </c>
    </row>
    <row r="13" spans="2:12" x14ac:dyDescent="0.25">
      <c r="B13" s="53" t="s">
        <v>221</v>
      </c>
      <c r="C13" s="54">
        <f>COUNTIFS(worksheet!$A$2:$A$462,C$3,worksheet!$Q$2:$Q$462,"&lt;-30%",worksheet!$Q$2:$Q$462,"&gt;=-40%")</f>
        <v>11</v>
      </c>
      <c r="D13" s="54">
        <f>COUNTIFS(worksheet!$A$2:$A$462,D$3,worksheet!$Q$2:$Q$462,"&lt;-30%",worksheet!$Q$2:$Q$462,"&gt;=-40%")</f>
        <v>37</v>
      </c>
      <c r="E13" s="54">
        <f>COUNTIFS(worksheet!$A$2:$A$462,E$3,worksheet!$Q$2:$Q$462,"&lt;-30%",worksheet!$Q$2:$Q$462,"&gt;=-40%")</f>
        <v>14</v>
      </c>
      <c r="F13" s="54">
        <f>COUNTIFS(worksheet!$A$2:$A$462,F$3,worksheet!$Q$2:$Q$462,"&lt;-30%",worksheet!$Q$2:$Q$462,"&gt;=-40%")</f>
        <v>7</v>
      </c>
      <c r="G13" s="55">
        <f t="shared" si="1"/>
        <v>69</v>
      </c>
      <c r="H13" s="56">
        <f t="shared" si="2"/>
        <v>6.4327485380116955E-2</v>
      </c>
      <c r="I13" s="57">
        <f t="shared" si="0"/>
        <v>0.17370892018779344</v>
      </c>
      <c r="J13" s="57">
        <f t="shared" si="0"/>
        <v>0.42424242424242425</v>
      </c>
      <c r="K13" s="57">
        <f t="shared" si="0"/>
        <v>0.15909090909090909</v>
      </c>
      <c r="L13" s="58">
        <f t="shared" si="0"/>
        <v>0.14967462039045554</v>
      </c>
    </row>
    <row r="14" spans="2:12" x14ac:dyDescent="0.25">
      <c r="B14" s="59" t="s">
        <v>222</v>
      </c>
      <c r="C14" s="54">
        <f>COUNTIFS(worksheet!$A$2:$A$462,C$3,worksheet!$Q$2:$Q$462,"&lt;-40%")</f>
        <v>7</v>
      </c>
      <c r="D14" s="54">
        <f>COUNTIFS(worksheet!$A$2:$A$462,D$3,worksheet!$Q$2:$Q$462,"&lt;-40%")</f>
        <v>17</v>
      </c>
      <c r="E14" s="54">
        <f>COUNTIFS(worksheet!$A$2:$A$462,E$3,worksheet!$Q$2:$Q$462,"&lt;-40%")</f>
        <v>1</v>
      </c>
      <c r="F14" s="54">
        <f>COUNTIFS(worksheet!$A$2:$A$462,F$3,worksheet!$Q$2:$Q$462,"&lt;-40%")</f>
        <v>2</v>
      </c>
      <c r="G14" s="55">
        <f t="shared" si="1"/>
        <v>27</v>
      </c>
      <c r="H14" s="56">
        <f t="shared" si="2"/>
        <v>4.0935672514619881E-2</v>
      </c>
      <c r="I14" s="57">
        <f t="shared" si="0"/>
        <v>7.9812206572769953E-2</v>
      </c>
      <c r="J14" s="57">
        <f t="shared" si="0"/>
        <v>3.0303030303030304E-2</v>
      </c>
      <c r="K14" s="57">
        <f t="shared" si="0"/>
        <v>4.5454545454545456E-2</v>
      </c>
      <c r="L14" s="58">
        <f t="shared" si="0"/>
        <v>5.8568329718004339E-2</v>
      </c>
    </row>
    <row r="15" spans="2:12" x14ac:dyDescent="0.25">
      <c r="B15" s="60" t="s">
        <v>223</v>
      </c>
      <c r="C15" s="61">
        <f>SUM(C9:C10)</f>
        <v>21</v>
      </c>
      <c r="D15" s="61">
        <f t="shared" ref="D15:L15" si="3">SUM(D9:D10)</f>
        <v>38</v>
      </c>
      <c r="E15" s="61">
        <f t="shared" si="3"/>
        <v>7</v>
      </c>
      <c r="F15" s="61">
        <f t="shared" si="3"/>
        <v>12</v>
      </c>
      <c r="G15" s="62">
        <f t="shared" si="3"/>
        <v>78</v>
      </c>
      <c r="H15" s="63">
        <f>SUM(H9:H10)</f>
        <v>0.12280701754385964</v>
      </c>
      <c r="I15" s="64">
        <f t="shared" si="3"/>
        <v>0.17840375586854459</v>
      </c>
      <c r="J15" s="64">
        <f t="shared" si="3"/>
        <v>0.21212121212121213</v>
      </c>
      <c r="K15" s="65">
        <f t="shared" si="3"/>
        <v>0.27272727272727271</v>
      </c>
      <c r="L15" s="66">
        <f t="shared" si="3"/>
        <v>0.16919739696312364</v>
      </c>
    </row>
    <row r="16" spans="2:12" x14ac:dyDescent="0.25">
      <c r="B16" s="67" t="s">
        <v>224</v>
      </c>
      <c r="C16" s="68">
        <f>SUM(C8:C9,C10:C11)</f>
        <v>94</v>
      </c>
      <c r="D16" s="68">
        <f t="shared" ref="D16:L16" si="4">SUM(D8:D9,D10:D11)</f>
        <v>105</v>
      </c>
      <c r="E16" s="68">
        <f t="shared" si="4"/>
        <v>11</v>
      </c>
      <c r="F16" s="68">
        <f t="shared" si="4"/>
        <v>27</v>
      </c>
      <c r="G16" s="69">
        <f t="shared" si="4"/>
        <v>237</v>
      </c>
      <c r="H16" s="70">
        <f t="shared" si="4"/>
        <v>0.54970760233918126</v>
      </c>
      <c r="I16" s="71">
        <f t="shared" si="4"/>
        <v>0.49295774647887325</v>
      </c>
      <c r="J16" s="71">
        <f t="shared" si="4"/>
        <v>0.33333333333333337</v>
      </c>
      <c r="K16" s="72">
        <f t="shared" si="4"/>
        <v>0.61363636363636365</v>
      </c>
      <c r="L16" s="73">
        <f t="shared" si="4"/>
        <v>0.51409978308026028</v>
      </c>
    </row>
    <row r="17" spans="2:12" x14ac:dyDescent="0.25">
      <c r="B17" s="74" t="s">
        <v>225</v>
      </c>
      <c r="C17" s="75">
        <f>SUM(C7:C12)</f>
        <v>143</v>
      </c>
      <c r="D17" s="75">
        <f t="shared" ref="D17:L17" si="5">SUM(D7:D12)</f>
        <v>156</v>
      </c>
      <c r="E17" s="75">
        <f t="shared" si="5"/>
        <v>17</v>
      </c>
      <c r="F17" s="75">
        <f t="shared" si="5"/>
        <v>35</v>
      </c>
      <c r="G17" s="76">
        <f>SUM(G7:G12)</f>
        <v>351</v>
      </c>
      <c r="H17" s="77">
        <f t="shared" si="5"/>
        <v>0.83625730994152048</v>
      </c>
      <c r="I17" s="78">
        <f t="shared" si="5"/>
        <v>0.73239436619718312</v>
      </c>
      <c r="J17" s="78">
        <f t="shared" si="5"/>
        <v>0.51515151515151514</v>
      </c>
      <c r="K17" s="79">
        <f t="shared" si="5"/>
        <v>0.79545454545454541</v>
      </c>
      <c r="L17" s="80">
        <f t="shared" si="5"/>
        <v>0.76138828633405642</v>
      </c>
    </row>
    <row r="18" spans="2:12" x14ac:dyDescent="0.25">
      <c r="B18" s="81"/>
      <c r="C18" s="146" t="s">
        <v>238</v>
      </c>
      <c r="D18" s="147"/>
      <c r="E18" s="147"/>
      <c r="F18" s="147"/>
      <c r="G18" s="148"/>
      <c r="H18" s="149" t="s">
        <v>245</v>
      </c>
      <c r="I18" s="147"/>
      <c r="J18" s="147"/>
      <c r="K18" s="147"/>
      <c r="L18" s="150"/>
    </row>
    <row r="19" spans="2:12" x14ac:dyDescent="0.25">
      <c r="B19" s="82" t="s">
        <v>226</v>
      </c>
      <c r="C19" s="83">
        <f>SUM(C5:C9)</f>
        <v>24</v>
      </c>
      <c r="D19" s="83">
        <f>SUM(D5:D9)</f>
        <v>12</v>
      </c>
      <c r="E19" s="83">
        <f>SUM(E5:E9)</f>
        <v>5</v>
      </c>
      <c r="F19" s="83">
        <f>SUM(F5:F9)</f>
        <v>4</v>
      </c>
      <c r="G19" s="84">
        <f>SUM(G5:G9)</f>
        <v>45</v>
      </c>
      <c r="H19" s="85">
        <f>C19/C$21</f>
        <v>0.14035087719298245</v>
      </c>
      <c r="I19" s="86">
        <f t="shared" ref="I19:L20" si="6">D19/D$21</f>
        <v>5.6338028169014086E-2</v>
      </c>
      <c r="J19" s="86">
        <f t="shared" si="6"/>
        <v>0.15151515151515152</v>
      </c>
      <c r="K19" s="87">
        <f t="shared" si="6"/>
        <v>9.0909090909090912E-2</v>
      </c>
      <c r="L19" s="88">
        <f>G19/G$21</f>
        <v>9.7613882863340565E-2</v>
      </c>
    </row>
    <row r="20" spans="2:12" x14ac:dyDescent="0.25">
      <c r="B20" s="89" t="s">
        <v>227</v>
      </c>
      <c r="C20" s="90">
        <f>SUM(C10:C14)</f>
        <v>147</v>
      </c>
      <c r="D20" s="90">
        <f>SUM(D10:D14)</f>
        <v>201</v>
      </c>
      <c r="E20" s="90">
        <f>SUM(E10:E14)</f>
        <v>28</v>
      </c>
      <c r="F20" s="90">
        <f>SUM(F10:F14)</f>
        <v>40</v>
      </c>
      <c r="G20" s="91">
        <f>SUM(G10:G14)</f>
        <v>416</v>
      </c>
      <c r="H20" s="92">
        <f>C20/C$21</f>
        <v>0.85964912280701755</v>
      </c>
      <c r="I20" s="93">
        <f t="shared" si="6"/>
        <v>0.94366197183098588</v>
      </c>
      <c r="J20" s="93">
        <f t="shared" si="6"/>
        <v>0.84848484848484851</v>
      </c>
      <c r="K20" s="94">
        <f t="shared" si="6"/>
        <v>0.90909090909090906</v>
      </c>
      <c r="L20" s="95">
        <f t="shared" si="6"/>
        <v>0.90238611713665939</v>
      </c>
    </row>
    <row r="21" spans="2:12" x14ac:dyDescent="0.25">
      <c r="B21" s="96" t="s">
        <v>228</v>
      </c>
      <c r="C21" s="97">
        <f>C19+C20</f>
        <v>171</v>
      </c>
      <c r="D21" s="97">
        <f>D19+D20</f>
        <v>213</v>
      </c>
      <c r="E21" s="97">
        <f>E19+E20</f>
        <v>33</v>
      </c>
      <c r="F21" s="97">
        <f>F19+F20</f>
        <v>44</v>
      </c>
      <c r="G21" s="98">
        <f>G19+G20</f>
        <v>461</v>
      </c>
      <c r="H21" s="99">
        <f>SUM(H19:H20)</f>
        <v>1</v>
      </c>
      <c r="I21" s="100">
        <f>SUM(I19:I20)</f>
        <v>1</v>
      </c>
      <c r="J21" s="100">
        <f>SUM(J19:J20)</f>
        <v>1</v>
      </c>
      <c r="K21" s="101">
        <f>SUM(K19:K20)</f>
        <v>1</v>
      </c>
      <c r="L21" s="102">
        <f>SUM(L19:L20)</f>
        <v>1</v>
      </c>
    </row>
    <row r="22" spans="2:12" x14ac:dyDescent="0.25">
      <c r="B22" s="103"/>
      <c r="C22" s="151" t="s">
        <v>239</v>
      </c>
      <c r="D22" s="152"/>
      <c r="E22" s="152"/>
      <c r="F22" s="152"/>
      <c r="G22" s="153"/>
      <c r="H22" s="104"/>
      <c r="I22" s="105"/>
      <c r="J22" s="105"/>
      <c r="K22" s="105"/>
      <c r="L22" s="105"/>
    </row>
    <row r="23" spans="2:12" x14ac:dyDescent="0.25">
      <c r="B23" s="26" t="s">
        <v>229</v>
      </c>
      <c r="C23" s="106">
        <f>AVERAGEIFS(worksheet!$Q$2:$Q$462,worksheet!$A$2:$A$462,C$3,worksheet!$Q$2:$Q$462,"&gt;=0%")</f>
        <v>0.35371303937149312</v>
      </c>
      <c r="D23" s="106">
        <f>AVERAGEIFS(worksheet!$Q$2:$Q$462,worksheet!$A$2:$A$462,D$3,worksheet!$Q$2:$Q$462,"&gt;=0%")</f>
        <v>0.1610201651868047</v>
      </c>
      <c r="E23" s="106">
        <f>AVERAGEIFS(worksheet!$Q$2:$Q$462,worksheet!$A$2:$A$462,E$3,worksheet!$Q$2:$Q$462,"&gt;=0%")</f>
        <v>0.21641940101141816</v>
      </c>
      <c r="F23" s="106">
        <f>AVERAGEIFS(worksheet!$Q$2:$Q$462,worksheet!$A$2:$A$462,F$3,worksheet!$Q$2:$Q$462,"&gt;=0%")</f>
        <v>6.5125150195331105E-2</v>
      </c>
      <c r="G23" s="107">
        <f>AVERAGEIFS(worksheet!$Q$2:$Q$462,worksheet!$Q$2:$Q$462,"&gt;=0%")</f>
        <v>0.261421167399909</v>
      </c>
      <c r="H23" s="108"/>
      <c r="I23" s="108"/>
      <c r="J23" s="108"/>
      <c r="K23" s="108"/>
      <c r="L23" s="108"/>
    </row>
    <row r="24" spans="2:12" x14ac:dyDescent="0.25">
      <c r="B24" s="59" t="s">
        <v>230</v>
      </c>
      <c r="C24" s="109">
        <f>AVERAGEIFS(worksheet!$Q$2:$Q$462,worksheet!$A$2:$A$462,C$3,worksheet!$Q$2:$Q$462,"&lt;0%")</f>
        <v>-0.2031445783107074</v>
      </c>
      <c r="D24" s="109">
        <f>AVERAGEIFS(worksheet!$Q$2:$Q$462,worksheet!$A$2:$A$462,D$3,worksheet!$Q$2:$Q$462,"&lt;0%")</f>
        <v>-0.22456123275596976</v>
      </c>
      <c r="E24" s="109">
        <f>AVERAGEIFS(worksheet!$Q$2:$Q$462,worksheet!$A$2:$A$462,E$3,worksheet!$Q$2:$Q$462,"&lt;0%")</f>
        <v>-0.27241691912282573</v>
      </c>
      <c r="F24" s="109">
        <f>AVERAGEIFS(worksheet!$Q$2:$Q$462,worksheet!$A$2:$A$462,F$3,worksheet!$Q$2:$Q$462,"&lt;0%")</f>
        <v>-0.19518190234480209</v>
      </c>
      <c r="G24" s="110">
        <f>AVERAGEIFS(worksheet!$Q$2:$Q$462,worksheet!$Q$2:$Q$462,"&lt;0%")</f>
        <v>-0.21738944861743995</v>
      </c>
      <c r="H24" s="111"/>
      <c r="I24" s="111"/>
      <c r="J24" s="111"/>
      <c r="K24" s="111"/>
      <c r="L24" s="111"/>
    </row>
    <row r="25" spans="2:12" ht="15.75" thickBot="1" x14ac:dyDescent="0.3">
      <c r="B25" s="112" t="s">
        <v>231</v>
      </c>
      <c r="C25" s="113">
        <f>AVERAGEIFS(worksheet!$Q$2:$Q$462,worksheet!$A$2:$A$462,C$3)</f>
        <v>-0.12498912319741619</v>
      </c>
      <c r="D25" s="113">
        <f>AVERAGEIFS(worksheet!$Q$2:$Q$462,worksheet!$A$2:$A$462,D$3)</f>
        <v>-0.20283833709722193</v>
      </c>
      <c r="E25" s="113">
        <f>AVERAGEIFS(worksheet!$Q$2:$Q$462,worksheet!$A$2:$A$462,E$3)</f>
        <v>-0.19835081001157664</v>
      </c>
      <c r="F25" s="114">
        <f>AVERAGEIFS(worksheet!$Q$2:$Q$462,worksheet!$A$2:$A$462,F$3)</f>
        <v>-0.17151762484115365</v>
      </c>
      <c r="G25" s="115">
        <f>AVERAGE(worksheet!$Q$2:$Q$462)</f>
        <v>-0.17065088523179875</v>
      </c>
      <c r="H25" s="116"/>
      <c r="I25" s="116"/>
      <c r="J25" s="116"/>
      <c r="K25" s="117"/>
      <c r="L25" s="117"/>
    </row>
    <row r="26" spans="2:12" ht="15.75" thickTop="1" x14ac:dyDescent="0.25">
      <c r="B26" s="154" t="s">
        <v>232</v>
      </c>
      <c r="C26" s="155"/>
      <c r="D26" s="155"/>
      <c r="E26" s="155"/>
      <c r="F26" s="155"/>
      <c r="G26" s="156"/>
      <c r="H26" s="105"/>
      <c r="I26" s="105"/>
      <c r="J26" s="105"/>
      <c r="K26" s="105"/>
      <c r="L26" s="105"/>
    </row>
    <row r="27" spans="2:12" x14ac:dyDescent="0.25">
      <c r="B27" s="118" t="s">
        <v>233</v>
      </c>
      <c r="C27" s="119">
        <f>SQRT(AVERAGE(x2_am_nb))/AVERAGE(i_am_nb)</f>
        <v>0.23311527050368272</v>
      </c>
      <c r="D27" s="119">
        <f>SQRT(AVERAGE(x2_am_sb))/AVERAGE(i_am_sb)</f>
        <v>0.2590837813955878</v>
      </c>
      <c r="E27" s="119">
        <f>SQRT(AVERAGE(x2_am_wb))/AVERAGE(i_am_wb)</f>
        <v>0.2985246190164455</v>
      </c>
      <c r="F27" s="119">
        <f>SQRT(AVERAGE(x2_am_eb))/AVERAGE(i_am_eb)</f>
        <v>0.21641341220054972</v>
      </c>
      <c r="G27" s="120">
        <f>SQRT(AVERAGE(x2_am))/AVERAGE(i_am)</f>
        <v>0.24935449347832309</v>
      </c>
      <c r="H27" s="121"/>
      <c r="I27" s="121"/>
      <c r="J27" s="121"/>
      <c r="K27" s="121"/>
      <c r="L27" s="121"/>
    </row>
    <row r="28" spans="2:12" x14ac:dyDescent="0.25">
      <c r="B28" s="137" t="s">
        <v>234</v>
      </c>
      <c r="C28" s="138"/>
      <c r="D28" s="138"/>
      <c r="E28" s="138"/>
      <c r="F28" s="138"/>
      <c r="G28" s="139"/>
      <c r="H28" s="105"/>
      <c r="I28" s="105"/>
      <c r="J28" s="105"/>
      <c r="K28" s="105"/>
      <c r="L28" s="105"/>
    </row>
    <row r="29" spans="2:12" ht="15.75" thickBot="1" x14ac:dyDescent="0.3">
      <c r="B29" s="122" t="s">
        <v>235</v>
      </c>
      <c r="C29" s="123">
        <f>LINEST(a_am_nb,i_am_nb,FALSE)</f>
        <v>0.81880439155325602</v>
      </c>
      <c r="D29" s="123">
        <f>LINEST(a_am_sb,i_am_sb,FALSE)</f>
        <v>0.78398407673215897</v>
      </c>
      <c r="E29" s="123">
        <f>LINEST(a_am_wb,i_am_wb,FALSE)</f>
        <v>0.75888541672457355</v>
      </c>
      <c r="F29" s="123">
        <f>LINEST(a_am_eb,i_am_eb,FALSE)</f>
        <v>0.8234233837918582</v>
      </c>
      <c r="G29" s="124">
        <f>LINEST(a_am,i_am,FALSE)</f>
        <v>0.79859416139805861</v>
      </c>
      <c r="H29" s="121"/>
      <c r="I29" s="121"/>
      <c r="J29" s="121"/>
      <c r="K29" s="121"/>
      <c r="L29" s="121"/>
    </row>
    <row r="30" spans="2:12" ht="15.75" thickTop="1" x14ac:dyDescent="0.25"/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>
    <tabColor theme="5" tint="0.39997558519241921"/>
  </sheetPr>
  <dimension ref="B1:L30"/>
  <sheetViews>
    <sheetView showGridLines="0" workbookViewId="0">
      <selection activeCell="G41" sqref="G41"/>
    </sheetView>
  </sheetViews>
  <sheetFormatPr defaultRowHeight="15" x14ac:dyDescent="0.25"/>
  <cols>
    <col min="2" max="2" width="14.5703125" customWidth="1"/>
    <col min="3" max="12" width="11.7109375" customWidth="1"/>
  </cols>
  <sheetData>
    <row r="1" spans="2:12" ht="15.75" thickBot="1" x14ac:dyDescent="0.3"/>
    <row r="2" spans="2:12" x14ac:dyDescent="0.25">
      <c r="B2" s="15"/>
      <c r="C2" s="140" t="s">
        <v>236</v>
      </c>
      <c r="D2" s="141"/>
      <c r="E2" s="141"/>
      <c r="F2" s="141"/>
      <c r="G2" s="142"/>
      <c r="H2" s="143" t="s">
        <v>244</v>
      </c>
      <c r="I2" s="144"/>
      <c r="J2" s="144"/>
      <c r="K2" s="144"/>
      <c r="L2" s="145"/>
    </row>
    <row r="3" spans="2:12" x14ac:dyDescent="0.25">
      <c r="B3" s="16"/>
      <c r="C3" s="17">
        <v>1</v>
      </c>
      <c r="D3" s="17">
        <v>2</v>
      </c>
      <c r="E3" s="17">
        <v>3</v>
      </c>
      <c r="F3" s="17">
        <v>4</v>
      </c>
      <c r="G3" s="18"/>
      <c r="H3" s="19">
        <v>1</v>
      </c>
      <c r="I3" s="17">
        <v>3</v>
      </c>
      <c r="J3" s="17">
        <v>2</v>
      </c>
      <c r="K3" s="17">
        <v>4</v>
      </c>
      <c r="L3" s="20"/>
    </row>
    <row r="4" spans="2:12" x14ac:dyDescent="0.25">
      <c r="B4" s="21" t="s">
        <v>212</v>
      </c>
      <c r="C4" s="22" t="s">
        <v>237</v>
      </c>
      <c r="D4" s="22" t="s">
        <v>240</v>
      </c>
      <c r="E4" s="22" t="s">
        <v>241</v>
      </c>
      <c r="F4" s="22" t="s">
        <v>242</v>
      </c>
      <c r="G4" s="23" t="s">
        <v>243</v>
      </c>
      <c r="H4" s="24" t="s">
        <v>237</v>
      </c>
      <c r="I4" s="22" t="s">
        <v>240</v>
      </c>
      <c r="J4" s="22" t="s">
        <v>241</v>
      </c>
      <c r="K4" s="22" t="s">
        <v>242</v>
      </c>
      <c r="L4" s="25" t="s">
        <v>243</v>
      </c>
    </row>
    <row r="5" spans="2:12" x14ac:dyDescent="0.25">
      <c r="B5" s="26" t="s">
        <v>213</v>
      </c>
      <c r="C5" s="27">
        <f>COUNTIFS(worksheet!$A$2:$A$462,C$3,worksheet!$S$2:$S$462,"&gt;=40%")</f>
        <v>5</v>
      </c>
      <c r="D5" s="27">
        <f>COUNTIFS(worksheet!$A$2:$A$462,D$3,worksheet!$S$2:$S$462,"&gt;=40%")</f>
        <v>26</v>
      </c>
      <c r="E5" s="27">
        <f>COUNTIFS(worksheet!$A$2:$A$462,E$3,worksheet!$S$2:$S$462,"&gt;=40%")</f>
        <v>1</v>
      </c>
      <c r="F5" s="27">
        <f>COUNTIFS(worksheet!$A$2:$A$462,F$3,worksheet!$S$2:$S$462,"&gt;=40%")</f>
        <v>15</v>
      </c>
      <c r="G5" s="28">
        <f>SUM(C5:F5)</f>
        <v>47</v>
      </c>
      <c r="H5" s="29">
        <f>C5/C$21</f>
        <v>2.9239766081871343E-2</v>
      </c>
      <c r="I5" s="30">
        <f t="shared" ref="I5:L14" si="0">D5/D$21</f>
        <v>0.12206572769953052</v>
      </c>
      <c r="J5" s="30">
        <f t="shared" si="0"/>
        <v>3.0303030303030304E-2</v>
      </c>
      <c r="K5" s="30">
        <f t="shared" si="0"/>
        <v>0.34090909090909088</v>
      </c>
      <c r="L5" s="31">
        <f>G5/G$21</f>
        <v>0.1019522776572668</v>
      </c>
    </row>
    <row r="6" spans="2:12" x14ac:dyDescent="0.25">
      <c r="B6" s="26" t="s">
        <v>214</v>
      </c>
      <c r="C6" s="27">
        <f>COUNTIFS(worksheet!$A$2:$A$462,C$3,worksheet!$S$2:$S$462,"&lt;40%",worksheet!$S$2:$S$462,"&gt;=30%")</f>
        <v>1</v>
      </c>
      <c r="D6" s="27">
        <f>COUNTIFS(worksheet!$A$2:$A$462,D$3,worksheet!$S$2:$S$462,"&lt;40%",worksheet!$S$2:$S$462,"&gt;=30%")</f>
        <v>7</v>
      </c>
      <c r="E6" s="27">
        <f>COUNTIFS(worksheet!$A$2:$A$462,E$3,worksheet!$S$2:$S$462,"&lt;40%",worksheet!$S$2:$S$462,"&gt;=30%")</f>
        <v>0</v>
      </c>
      <c r="F6" s="27">
        <f>COUNTIFS(worksheet!$A$2:$A$462,F$3,worksheet!$S$2:$S$462,"&lt;40%",worksheet!$S$2:$S$462,"&gt;=30%")</f>
        <v>0</v>
      </c>
      <c r="G6" s="28">
        <f t="shared" ref="G6:G14" si="1">SUM(C6:F6)</f>
        <v>8</v>
      </c>
      <c r="H6" s="32">
        <f t="shared" ref="H6:H14" si="2">C6/C$21</f>
        <v>5.8479532163742687E-3</v>
      </c>
      <c r="I6" s="33">
        <f t="shared" si="0"/>
        <v>3.2863849765258218E-2</v>
      </c>
      <c r="J6" s="33">
        <f t="shared" si="0"/>
        <v>0</v>
      </c>
      <c r="K6" s="33">
        <f t="shared" si="0"/>
        <v>0</v>
      </c>
      <c r="L6" s="34">
        <f t="shared" si="0"/>
        <v>1.735357917570499E-2</v>
      </c>
    </row>
    <row r="7" spans="2:12" x14ac:dyDescent="0.25">
      <c r="B7" s="35" t="s">
        <v>215</v>
      </c>
      <c r="C7" s="36">
        <f>COUNTIFS(worksheet!$A$2:$A$462,C$3,worksheet!$S$2:$S$462,"&lt;30%",worksheet!$S$2:$S$462,"&gt;=20%")</f>
        <v>0</v>
      </c>
      <c r="D7" s="36">
        <f>COUNTIFS(worksheet!$A$2:$A$462,D$3,worksheet!$S$2:$S$462,"&lt;30%",worksheet!$S$2:$S$462,"&gt;=20%")</f>
        <v>9</v>
      </c>
      <c r="E7" s="36">
        <f>COUNTIFS(worksheet!$A$2:$A$462,E$3,worksheet!$S$2:$S$462,"&lt;30%",worksheet!$S$2:$S$462,"&gt;=20%")</f>
        <v>0</v>
      </c>
      <c r="F7" s="36">
        <f>COUNTIFS(worksheet!$A$2:$A$462,F$3,worksheet!$S$2:$S$462,"&lt;30%",worksheet!$S$2:$S$462,"&gt;=20%")</f>
        <v>1</v>
      </c>
      <c r="G7" s="37">
        <f t="shared" si="1"/>
        <v>10</v>
      </c>
      <c r="H7" s="38">
        <f t="shared" si="2"/>
        <v>0</v>
      </c>
      <c r="I7" s="39">
        <f t="shared" si="0"/>
        <v>4.2253521126760563E-2</v>
      </c>
      <c r="J7" s="39">
        <f t="shared" si="0"/>
        <v>0</v>
      </c>
      <c r="K7" s="39">
        <f t="shared" si="0"/>
        <v>2.2727272727272728E-2</v>
      </c>
      <c r="L7" s="40">
        <f t="shared" si="0"/>
        <v>2.1691973969631236E-2</v>
      </c>
    </row>
    <row r="8" spans="2:12" x14ac:dyDescent="0.25">
      <c r="B8" s="35" t="s">
        <v>216</v>
      </c>
      <c r="C8" s="36">
        <f>COUNTIFS(worksheet!$A$2:$A$462,C$3,worksheet!$S$2:$S$462,"&lt;20%",worksheet!$S$2:$S$462,"&gt;=10%")</f>
        <v>1</v>
      </c>
      <c r="D8" s="36">
        <f>COUNTIFS(worksheet!$A$2:$A$462,D$3,worksheet!$S$2:$S$462,"&lt;20%",worksheet!$S$2:$S$462,"&gt;=10%")</f>
        <v>11</v>
      </c>
      <c r="E8" s="36">
        <f>COUNTIFS(worksheet!$A$2:$A$462,E$3,worksheet!$S$2:$S$462,"&lt;20%",worksheet!$S$2:$S$462,"&gt;=10%")</f>
        <v>1</v>
      </c>
      <c r="F8" s="36">
        <f>COUNTIFS(worksheet!$A$2:$A$462,F$3,worksheet!$S$2:$S$462,"&lt;20%",worksheet!$S$2:$S$462,"&gt;=10%")</f>
        <v>3</v>
      </c>
      <c r="G8" s="37">
        <f t="shared" si="1"/>
        <v>16</v>
      </c>
      <c r="H8" s="38">
        <f t="shared" si="2"/>
        <v>5.8479532163742687E-3</v>
      </c>
      <c r="I8" s="39">
        <f t="shared" si="0"/>
        <v>5.1643192488262914E-2</v>
      </c>
      <c r="J8" s="39">
        <f t="shared" si="0"/>
        <v>3.0303030303030304E-2</v>
      </c>
      <c r="K8" s="39">
        <f t="shared" si="0"/>
        <v>6.8181818181818177E-2</v>
      </c>
      <c r="L8" s="40">
        <f t="shared" si="0"/>
        <v>3.4707158351409979E-2</v>
      </c>
    </row>
    <row r="9" spans="2:12" x14ac:dyDescent="0.25">
      <c r="B9" s="35" t="s">
        <v>217</v>
      </c>
      <c r="C9" s="36">
        <f>COUNTIFS(worksheet!$A$2:$A$462,C$3,worksheet!$S$2:$S$462,"&lt;10%",worksheet!$S$2:$S$462,"&gt;=0%")</f>
        <v>2</v>
      </c>
      <c r="D9" s="36">
        <f>COUNTIFS(worksheet!$A$2:$A$462,D$3,worksheet!$S$2:$S$462,"&lt;10%",worksheet!$S$2:$S$462,"&gt;=0%")</f>
        <v>14</v>
      </c>
      <c r="E9" s="36">
        <f>COUNTIFS(worksheet!$A$2:$A$462,E$3,worksheet!$S$2:$S$462,"&lt;10%",worksheet!$S$2:$S$462,"&gt;=0%")</f>
        <v>3</v>
      </c>
      <c r="F9" s="36">
        <f>COUNTIFS(worksheet!$A$2:$A$462,F$3,worksheet!$S$2:$S$462,"&lt;10%",worksheet!$S$2:$S$462,"&gt;=0%")</f>
        <v>1</v>
      </c>
      <c r="G9" s="37">
        <f t="shared" si="1"/>
        <v>20</v>
      </c>
      <c r="H9" s="38">
        <f>C9/C$21</f>
        <v>1.1695906432748537E-2</v>
      </c>
      <c r="I9" s="39">
        <f t="shared" si="0"/>
        <v>6.5727699530516437E-2</v>
      </c>
      <c r="J9" s="39">
        <f t="shared" si="0"/>
        <v>9.0909090909090912E-2</v>
      </c>
      <c r="K9" s="39">
        <f>F9/F$21</f>
        <v>2.2727272727272728E-2</v>
      </c>
      <c r="L9" s="40">
        <f t="shared" si="0"/>
        <v>4.3383947939262472E-2</v>
      </c>
    </row>
    <row r="10" spans="2:12" x14ac:dyDescent="0.25">
      <c r="B10" s="41" t="s">
        <v>218</v>
      </c>
      <c r="C10" s="42">
        <f>COUNTIFS(worksheet!$A$2:$A$462,C$3,worksheet!$S$2:$S$462,"&lt;0%",worksheet!$S$2:$S$462,"&gt;=-10%")</f>
        <v>16</v>
      </c>
      <c r="D10" s="42">
        <f>COUNTIFS(worksheet!$A$2:$A$462,D$3,worksheet!$S$2:$S$462,"&lt;0%",worksheet!$S$2:$S$462,"&gt;=-10%")</f>
        <v>29</v>
      </c>
      <c r="E10" s="42">
        <f>COUNTIFS(worksheet!$A$2:$A$462,E$3,worksheet!$S$2:$S$462,"&lt;0%",worksheet!$S$2:$S$462,"&gt;=-10%")</f>
        <v>6</v>
      </c>
      <c r="F10" s="42">
        <f>COUNTIFS(worksheet!$A$2:$A$462,F$3,worksheet!$S$2:$S$462,"&lt;0%",worksheet!$S$2:$S$462,"&gt;=-10%")</f>
        <v>12</v>
      </c>
      <c r="G10" s="43">
        <f>SUM(C10:F10)</f>
        <v>63</v>
      </c>
      <c r="H10" s="44">
        <f t="shared" si="2"/>
        <v>9.3567251461988299E-2</v>
      </c>
      <c r="I10" s="45">
        <f t="shared" si="0"/>
        <v>0.13615023474178403</v>
      </c>
      <c r="J10" s="45">
        <f t="shared" si="0"/>
        <v>0.18181818181818182</v>
      </c>
      <c r="K10" s="45">
        <f t="shared" si="0"/>
        <v>0.27272727272727271</v>
      </c>
      <c r="L10" s="46">
        <f t="shared" si="0"/>
        <v>0.13665943600867678</v>
      </c>
    </row>
    <row r="11" spans="2:12" x14ac:dyDescent="0.25">
      <c r="B11" s="47" t="s">
        <v>219</v>
      </c>
      <c r="C11" s="48">
        <f>COUNTIFS(worksheet!$A$2:$A$462,C$3,worksheet!$S$2:$S$462,"&lt;-10%",worksheet!$S$2:$S$462,"&gt;=-20%")</f>
        <v>82</v>
      </c>
      <c r="D11" s="48">
        <f>COUNTIFS(worksheet!$A$2:$A$462,D$3,worksheet!$S$2:$S$462,"&lt;-10%",worksheet!$S$2:$S$462,"&gt;=-20%")</f>
        <v>91</v>
      </c>
      <c r="E11" s="48">
        <f>COUNTIFS(worksheet!$A$2:$A$462,E$3,worksheet!$S$2:$S$462,"&lt;-10%",worksheet!$S$2:$S$462,"&gt;=-20%")</f>
        <v>19</v>
      </c>
      <c r="F11" s="48">
        <f>COUNTIFS(worksheet!$A$2:$A$462,F$3,worksheet!$S$2:$S$462,"&lt;-10%",worksheet!$S$2:$S$462,"&gt;=-20%")</f>
        <v>9</v>
      </c>
      <c r="G11" s="49">
        <f t="shared" si="1"/>
        <v>201</v>
      </c>
      <c r="H11" s="50">
        <f t="shared" si="2"/>
        <v>0.47953216374269003</v>
      </c>
      <c r="I11" s="51">
        <f t="shared" si="0"/>
        <v>0.42723004694835681</v>
      </c>
      <c r="J11" s="51">
        <f t="shared" si="0"/>
        <v>0.5757575757575758</v>
      </c>
      <c r="K11" s="51">
        <f t="shared" si="0"/>
        <v>0.20454545454545456</v>
      </c>
      <c r="L11" s="52">
        <f t="shared" si="0"/>
        <v>0.43600867678958788</v>
      </c>
    </row>
    <row r="12" spans="2:12" x14ac:dyDescent="0.25">
      <c r="B12" s="47" t="s">
        <v>220</v>
      </c>
      <c r="C12" s="48">
        <f>COUNTIFS(worksheet!$A$2:$A$462,C$3,worksheet!$S$2:$S$462,"&lt;-20%",worksheet!$S$2:$S$462,"&gt;=-30%")</f>
        <v>44</v>
      </c>
      <c r="D12" s="48">
        <f>COUNTIFS(worksheet!$A$2:$A$462,D$3,worksheet!$S$2:$S$462,"&lt;-20%",worksheet!$S$2:$S$462,"&gt;=-30%")</f>
        <v>19</v>
      </c>
      <c r="E12" s="48">
        <f>COUNTIFS(worksheet!$A$2:$A$462,E$3,worksheet!$S$2:$S$462,"&lt;-20%",worksheet!$S$2:$S$462,"&gt;=-30%")</f>
        <v>3</v>
      </c>
      <c r="F12" s="48">
        <f>COUNTIFS(worksheet!$A$2:$A$462,F$3,worksheet!$S$2:$S$462,"&lt;-20%",worksheet!$S$2:$S$462,"&gt;=-30%")</f>
        <v>2</v>
      </c>
      <c r="G12" s="49">
        <f t="shared" si="1"/>
        <v>68</v>
      </c>
      <c r="H12" s="50">
        <f t="shared" si="2"/>
        <v>0.25730994152046782</v>
      </c>
      <c r="I12" s="51">
        <f t="shared" si="0"/>
        <v>8.9201877934272297E-2</v>
      </c>
      <c r="J12" s="51">
        <f t="shared" si="0"/>
        <v>9.0909090909090912E-2</v>
      </c>
      <c r="K12" s="51">
        <f t="shared" si="0"/>
        <v>4.5454545454545456E-2</v>
      </c>
      <c r="L12" s="52">
        <f t="shared" si="0"/>
        <v>0.1475054229934924</v>
      </c>
    </row>
    <row r="13" spans="2:12" x14ac:dyDescent="0.25">
      <c r="B13" s="53" t="s">
        <v>221</v>
      </c>
      <c r="C13" s="54">
        <f>COUNTIFS(worksheet!$A$2:$A$462,C$3,worksheet!$S$2:$S$462,"&lt;-30%",worksheet!$S$2:$S$462,"&gt;=-40%")</f>
        <v>16</v>
      </c>
      <c r="D13" s="54">
        <f>COUNTIFS(worksheet!$A$2:$A$462,D$3,worksheet!$S$2:$S$462,"&lt;-30%",worksheet!$S$2:$S$462,"&gt;=-40%")</f>
        <v>6</v>
      </c>
      <c r="E13" s="54">
        <f>COUNTIFS(worksheet!$A$2:$A$462,E$3,worksheet!$S$2:$S$462,"&lt;-30%",worksheet!$S$2:$S$462,"&gt;=-40%")</f>
        <v>0</v>
      </c>
      <c r="F13" s="54">
        <f>COUNTIFS(worksheet!$A$2:$A$462,F$3,worksheet!$S$2:$S$462,"&lt;-30%",worksheet!$S$2:$S$462,"&gt;=-40%")</f>
        <v>1</v>
      </c>
      <c r="G13" s="55">
        <f t="shared" si="1"/>
        <v>23</v>
      </c>
      <c r="H13" s="56">
        <f t="shared" si="2"/>
        <v>9.3567251461988299E-2</v>
      </c>
      <c r="I13" s="57">
        <f t="shared" si="0"/>
        <v>2.8169014084507043E-2</v>
      </c>
      <c r="J13" s="57">
        <f t="shared" si="0"/>
        <v>0</v>
      </c>
      <c r="K13" s="57">
        <f t="shared" si="0"/>
        <v>2.2727272727272728E-2</v>
      </c>
      <c r="L13" s="58">
        <f t="shared" si="0"/>
        <v>4.9891540130151846E-2</v>
      </c>
    </row>
    <row r="14" spans="2:12" x14ac:dyDescent="0.25">
      <c r="B14" s="59" t="s">
        <v>222</v>
      </c>
      <c r="C14" s="54">
        <f>COUNTIFS(worksheet!$A$2:$A$462,C$3,worksheet!$S$2:$S$462,"&lt;-40%")</f>
        <v>4</v>
      </c>
      <c r="D14" s="54">
        <f>COUNTIFS(worksheet!$A$2:$A$462,D$3,worksheet!$S$2:$S$462,"&lt;-40%")</f>
        <v>1</v>
      </c>
      <c r="E14" s="54">
        <f>COUNTIFS(worksheet!$A$2:$A$462,E$3,worksheet!$S$2:$S$462,"&lt;-40%")</f>
        <v>0</v>
      </c>
      <c r="F14" s="54">
        <f>COUNTIFS(worksheet!$A$2:$A$462,F$3,worksheet!$S$2:$S$462,"&lt;-40%")</f>
        <v>0</v>
      </c>
      <c r="G14" s="55">
        <f t="shared" si="1"/>
        <v>5</v>
      </c>
      <c r="H14" s="56">
        <f t="shared" si="2"/>
        <v>2.3391812865497075E-2</v>
      </c>
      <c r="I14" s="57">
        <f t="shared" si="0"/>
        <v>4.6948356807511738E-3</v>
      </c>
      <c r="J14" s="57">
        <f t="shared" si="0"/>
        <v>0</v>
      </c>
      <c r="K14" s="57">
        <f t="shared" si="0"/>
        <v>0</v>
      </c>
      <c r="L14" s="58">
        <f t="shared" si="0"/>
        <v>1.0845986984815618E-2</v>
      </c>
    </row>
    <row r="15" spans="2:12" x14ac:dyDescent="0.25">
      <c r="B15" s="60" t="s">
        <v>223</v>
      </c>
      <c r="C15" s="61">
        <f>SUM(C9:C10)</f>
        <v>18</v>
      </c>
      <c r="D15" s="61">
        <f t="shared" ref="D15:L15" si="3">SUM(D9:D10)</f>
        <v>43</v>
      </c>
      <c r="E15" s="61">
        <f t="shared" si="3"/>
        <v>9</v>
      </c>
      <c r="F15" s="61">
        <f t="shared" si="3"/>
        <v>13</v>
      </c>
      <c r="G15" s="62">
        <f t="shared" si="3"/>
        <v>83</v>
      </c>
      <c r="H15" s="63">
        <f>SUM(H9:H10)</f>
        <v>0.10526315789473684</v>
      </c>
      <c r="I15" s="64">
        <f t="shared" si="3"/>
        <v>0.20187793427230047</v>
      </c>
      <c r="J15" s="64">
        <f t="shared" si="3"/>
        <v>0.27272727272727271</v>
      </c>
      <c r="K15" s="65">
        <f t="shared" si="3"/>
        <v>0.29545454545454541</v>
      </c>
      <c r="L15" s="66">
        <f t="shared" si="3"/>
        <v>0.18004338394793926</v>
      </c>
    </row>
    <row r="16" spans="2:12" x14ac:dyDescent="0.25">
      <c r="B16" s="67" t="s">
        <v>224</v>
      </c>
      <c r="C16" s="68">
        <f>SUM(C8:C9,C10:C11)</f>
        <v>101</v>
      </c>
      <c r="D16" s="68">
        <f t="shared" ref="D16:L16" si="4">SUM(D8:D9,D10:D11)</f>
        <v>145</v>
      </c>
      <c r="E16" s="68">
        <f t="shared" si="4"/>
        <v>29</v>
      </c>
      <c r="F16" s="68">
        <f t="shared" si="4"/>
        <v>25</v>
      </c>
      <c r="G16" s="69">
        <f t="shared" si="4"/>
        <v>300</v>
      </c>
      <c r="H16" s="70">
        <f t="shared" si="4"/>
        <v>0.59064327485380108</v>
      </c>
      <c r="I16" s="71">
        <f t="shared" si="4"/>
        <v>0.68075117370892024</v>
      </c>
      <c r="J16" s="71">
        <f t="shared" si="4"/>
        <v>0.8787878787878789</v>
      </c>
      <c r="K16" s="72">
        <f t="shared" si="4"/>
        <v>0.56818181818181823</v>
      </c>
      <c r="L16" s="73">
        <f t="shared" si="4"/>
        <v>0.65075921908893708</v>
      </c>
    </row>
    <row r="17" spans="2:12" x14ac:dyDescent="0.25">
      <c r="B17" s="74" t="s">
        <v>225</v>
      </c>
      <c r="C17" s="75">
        <f>SUM(C7:C12)</f>
        <v>145</v>
      </c>
      <c r="D17" s="75">
        <f t="shared" ref="D17:L17" si="5">SUM(D7:D12)</f>
        <v>173</v>
      </c>
      <c r="E17" s="75">
        <f t="shared" si="5"/>
        <v>32</v>
      </c>
      <c r="F17" s="75">
        <f t="shared" si="5"/>
        <v>28</v>
      </c>
      <c r="G17" s="76">
        <f>SUM(G7:G12)</f>
        <v>378</v>
      </c>
      <c r="H17" s="77">
        <f t="shared" si="5"/>
        <v>0.8479532163742689</v>
      </c>
      <c r="I17" s="78">
        <f t="shared" si="5"/>
        <v>0.81220657276995301</v>
      </c>
      <c r="J17" s="78">
        <f t="shared" si="5"/>
        <v>0.96969696969696983</v>
      </c>
      <c r="K17" s="79">
        <f t="shared" si="5"/>
        <v>0.63636363636363635</v>
      </c>
      <c r="L17" s="80">
        <f t="shared" si="5"/>
        <v>0.81995661605206083</v>
      </c>
    </row>
    <row r="18" spans="2:12" x14ac:dyDescent="0.25">
      <c r="B18" s="81"/>
      <c r="C18" s="146" t="s">
        <v>238</v>
      </c>
      <c r="D18" s="147"/>
      <c r="E18" s="147"/>
      <c r="F18" s="147"/>
      <c r="G18" s="148"/>
      <c r="H18" s="149" t="s">
        <v>245</v>
      </c>
      <c r="I18" s="147"/>
      <c r="J18" s="147"/>
      <c r="K18" s="147"/>
      <c r="L18" s="150"/>
    </row>
    <row r="19" spans="2:12" x14ac:dyDescent="0.25">
      <c r="B19" s="82" t="s">
        <v>226</v>
      </c>
      <c r="C19" s="83">
        <f>SUM(C5:C9)</f>
        <v>9</v>
      </c>
      <c r="D19" s="83">
        <f>SUM(D5:D9)</f>
        <v>67</v>
      </c>
      <c r="E19" s="83">
        <f>SUM(E5:E9)</f>
        <v>5</v>
      </c>
      <c r="F19" s="83">
        <f>SUM(F5:F9)</f>
        <v>20</v>
      </c>
      <c r="G19" s="84">
        <f>SUM(G5:G9)</f>
        <v>101</v>
      </c>
      <c r="H19" s="85">
        <f>C19/C$21</f>
        <v>5.2631578947368418E-2</v>
      </c>
      <c r="I19" s="86">
        <f t="shared" ref="I19:L20" si="6">D19/D$21</f>
        <v>0.31455399061032863</v>
      </c>
      <c r="J19" s="86">
        <f t="shared" si="6"/>
        <v>0.15151515151515152</v>
      </c>
      <c r="K19" s="87">
        <f t="shared" si="6"/>
        <v>0.45454545454545453</v>
      </c>
      <c r="L19" s="88">
        <f>G19/G$21</f>
        <v>0.21908893709327548</v>
      </c>
    </row>
    <row r="20" spans="2:12" x14ac:dyDescent="0.25">
      <c r="B20" s="89" t="s">
        <v>227</v>
      </c>
      <c r="C20" s="90">
        <f>SUM(C10:C14)</f>
        <v>162</v>
      </c>
      <c r="D20" s="90">
        <f>SUM(D10:D14)</f>
        <v>146</v>
      </c>
      <c r="E20" s="90">
        <f>SUM(E10:E14)</f>
        <v>28</v>
      </c>
      <c r="F20" s="90">
        <f>SUM(F10:F14)</f>
        <v>24</v>
      </c>
      <c r="G20" s="91">
        <f>SUM(G10:G14)</f>
        <v>360</v>
      </c>
      <c r="H20" s="92">
        <f>C20/C$21</f>
        <v>0.94736842105263153</v>
      </c>
      <c r="I20" s="93">
        <f t="shared" si="6"/>
        <v>0.68544600938967137</v>
      </c>
      <c r="J20" s="93">
        <f t="shared" si="6"/>
        <v>0.84848484848484851</v>
      </c>
      <c r="K20" s="94">
        <f t="shared" si="6"/>
        <v>0.54545454545454541</v>
      </c>
      <c r="L20" s="95">
        <f t="shared" si="6"/>
        <v>0.78091106290672452</v>
      </c>
    </row>
    <row r="21" spans="2:12" x14ac:dyDescent="0.25">
      <c r="B21" s="96" t="s">
        <v>228</v>
      </c>
      <c r="C21" s="97">
        <f>C19+C20</f>
        <v>171</v>
      </c>
      <c r="D21" s="97">
        <f>D19+D20</f>
        <v>213</v>
      </c>
      <c r="E21" s="97">
        <f>E19+E20</f>
        <v>33</v>
      </c>
      <c r="F21" s="97">
        <f>F19+F20</f>
        <v>44</v>
      </c>
      <c r="G21" s="98">
        <f>G19+G20</f>
        <v>461</v>
      </c>
      <c r="H21" s="99">
        <f>SUM(H19:H20)</f>
        <v>1</v>
      </c>
      <c r="I21" s="100">
        <f>SUM(I19:I20)</f>
        <v>1</v>
      </c>
      <c r="J21" s="100">
        <f>SUM(J19:J20)</f>
        <v>1</v>
      </c>
      <c r="K21" s="101">
        <f>SUM(K19:K20)</f>
        <v>1</v>
      </c>
      <c r="L21" s="102">
        <f>SUM(L19:L20)</f>
        <v>1</v>
      </c>
    </row>
    <row r="22" spans="2:12" x14ac:dyDescent="0.25">
      <c r="B22" s="103"/>
      <c r="C22" s="151" t="s">
        <v>239</v>
      </c>
      <c r="D22" s="152"/>
      <c r="E22" s="152"/>
      <c r="F22" s="152"/>
      <c r="G22" s="153"/>
      <c r="H22" s="104"/>
      <c r="I22" s="105"/>
      <c r="J22" s="105"/>
      <c r="K22" s="105"/>
      <c r="L22" s="105"/>
    </row>
    <row r="23" spans="2:12" x14ac:dyDescent="0.25">
      <c r="B23" s="26" t="s">
        <v>229</v>
      </c>
      <c r="C23" s="106">
        <f>AVERAGEIFS(worksheet!$S$2:$S$462,worksheet!$A$2:$A$462,C$3,worksheet!$S$2:$S$462,"&gt;=0%")</f>
        <v>0.39120476211754424</v>
      </c>
      <c r="D23" s="106">
        <f>AVERAGEIFS(worksheet!$S$2:$S$462,worksheet!$A$2:$A$462,D$3,worksheet!$S$2:$S$462,"&gt;=0%")</f>
        <v>0.41990580192528587</v>
      </c>
      <c r="E23" s="106">
        <f>AVERAGEIFS(worksheet!$S$2:$S$462,worksheet!$A$2:$A$462,E$3,worksheet!$S$2:$S$462,"&gt;=0%")</f>
        <v>0.23246917165957409</v>
      </c>
      <c r="F23" s="106">
        <f>AVERAGEIFS(worksheet!$S$2:$S$462,worksheet!$A$2:$A$462,F$3,worksheet!$S$2:$S$462,"&gt;=0%")</f>
        <v>0.77094107597337747</v>
      </c>
      <c r="G23" s="107">
        <f>AVERAGEIFS(worksheet!$S$2:$S$462,worksheet!$S$2:$S$462,"&gt;=0%")</f>
        <v>0.47758117787938081</v>
      </c>
      <c r="H23" s="108"/>
      <c r="I23" s="108"/>
      <c r="J23" s="108"/>
      <c r="K23" s="108"/>
      <c r="L23" s="108"/>
    </row>
    <row r="24" spans="2:12" x14ac:dyDescent="0.25">
      <c r="B24" s="59" t="s">
        <v>230</v>
      </c>
      <c r="C24" s="109">
        <f>AVERAGEIFS(worksheet!$S$2:$S$462,worksheet!$A$2:$A$462,C$3,worksheet!$S$2:$S$462,"&lt;0%")</f>
        <v>-0.19813175917627193</v>
      </c>
      <c r="D24" s="109">
        <f>AVERAGEIFS(worksheet!$S$2:$S$462,worksheet!$A$2:$A$462,D$3,worksheet!$S$2:$S$462,"&lt;0%")</f>
        <v>-0.15168993105673534</v>
      </c>
      <c r="E24" s="109">
        <f>AVERAGEIFS(worksheet!$S$2:$S$462,worksheet!$A$2:$A$462,E$3,worksheet!$S$2:$S$462,"&lt;0%")</f>
        <v>-0.14376132006729603</v>
      </c>
      <c r="F24" s="109">
        <f>AVERAGEIFS(worksheet!$S$2:$S$462,worksheet!$A$2:$A$462,F$3,worksheet!$S$2:$S$462,"&lt;0%")</f>
        <v>-0.11457113840135032</v>
      </c>
      <c r="G24" s="110">
        <f>AVERAGEIFS(worksheet!$S$2:$S$462,worksheet!$S$2:$S$462,"&lt;0%")</f>
        <v>-0.16949749778987802</v>
      </c>
      <c r="H24" s="111"/>
      <c r="I24" s="111"/>
      <c r="J24" s="111"/>
      <c r="K24" s="111"/>
      <c r="L24" s="111"/>
    </row>
    <row r="25" spans="2:12" ht="15.75" thickBot="1" x14ac:dyDescent="0.3">
      <c r="B25" s="112" t="s">
        <v>231</v>
      </c>
      <c r="C25" s="113">
        <f>AVERAGEIFS(worksheet!$S$2:$S$462,worksheet!$A$2:$A$462,C$3)</f>
        <v>-0.16711404752922901</v>
      </c>
      <c r="D25" s="113">
        <f>AVERAGEIFS(worksheet!$S$2:$S$462,worksheet!$A$2:$A$462,D$3)</f>
        <v>2.8107787768595242E-2</v>
      </c>
      <c r="E25" s="113">
        <f>AVERAGEIFS(worksheet!$S$2:$S$462,worksheet!$A$2:$A$462,E$3)</f>
        <v>-8.6756700108679349E-2</v>
      </c>
      <c r="F25" s="114">
        <f>AVERAGEIFS(worksheet!$S$2:$S$462,worksheet!$A$2:$A$462,F$3)</f>
        <v>0.28793441358716226</v>
      </c>
      <c r="G25" s="115">
        <f>AVERAGE(worksheet!$S$2:$S$462)</f>
        <v>-2.7729718521775797E-2</v>
      </c>
      <c r="H25" s="116"/>
      <c r="I25" s="116"/>
      <c r="J25" s="116"/>
      <c r="K25" s="117"/>
      <c r="L25" s="117"/>
    </row>
    <row r="26" spans="2:12" ht="15.75" thickTop="1" x14ac:dyDescent="0.25">
      <c r="B26" s="154" t="s">
        <v>232</v>
      </c>
      <c r="C26" s="155"/>
      <c r="D26" s="155"/>
      <c r="E26" s="155"/>
      <c r="F26" s="155"/>
      <c r="G26" s="156"/>
      <c r="H26" s="105"/>
      <c r="I26" s="105"/>
      <c r="J26" s="105"/>
      <c r="K26" s="105"/>
      <c r="L26" s="105"/>
    </row>
    <row r="27" spans="2:12" x14ac:dyDescent="0.25">
      <c r="B27" s="118" t="s">
        <v>233</v>
      </c>
      <c r="C27" s="119">
        <f>SQRT(AVERAGE(x2_pm_nb))/AVERAGE(i_pm_nb)</f>
        <v>0.22412548835302154</v>
      </c>
      <c r="D27" s="119">
        <f>SQRT(AVERAGE(x2_pm_sb))/AVERAGE(i_pm_sb)</f>
        <v>0.22474071678668162</v>
      </c>
      <c r="E27" s="119">
        <f>SQRT(AVERAGE(x2_pm_wb))/AVERAGE(i_pm_wb)</f>
        <v>0.17092009400306557</v>
      </c>
      <c r="F27" s="119">
        <f>SQRT(AVERAGE(x2_pm_eb))/AVERAGE(i_pm_eb)</f>
        <v>0.34780452193228723</v>
      </c>
      <c r="G27" s="120">
        <f>SQRT(AVERAGE(x2_pm))/AVERAGE(i_pm)</f>
        <v>0.23109800536210179</v>
      </c>
      <c r="H27" s="121"/>
      <c r="I27" s="121"/>
      <c r="J27" s="121"/>
      <c r="K27" s="121"/>
      <c r="L27" s="121"/>
    </row>
    <row r="28" spans="2:12" x14ac:dyDescent="0.25">
      <c r="B28" s="137" t="s">
        <v>234</v>
      </c>
      <c r="C28" s="138"/>
      <c r="D28" s="138"/>
      <c r="E28" s="138"/>
      <c r="F28" s="138"/>
      <c r="G28" s="139"/>
      <c r="H28" s="105"/>
      <c r="I28" s="105"/>
      <c r="J28" s="105"/>
      <c r="K28" s="105"/>
      <c r="L28" s="105"/>
    </row>
    <row r="29" spans="2:12" ht="15.75" thickBot="1" x14ac:dyDescent="0.3">
      <c r="B29" s="122" t="s">
        <v>235</v>
      </c>
      <c r="C29" s="123">
        <f>LINEST(a_pm_nb,i_pm_nb,FALSE)</f>
        <v>0.81439785895987904</v>
      </c>
      <c r="D29" s="123">
        <f>LINEST(a_pm_sb,i_pm_sb,FALSE)</f>
        <v>0.90449697323543155</v>
      </c>
      <c r="E29" s="123">
        <f>LINEST(a_pm_wb,i_pm_wb,FALSE)</f>
        <v>0.8801821751269675</v>
      </c>
      <c r="F29" s="123">
        <f>LINEST(a_pm_eb,i_pm_eb,FALSE)</f>
        <v>1.0040579188262591</v>
      </c>
      <c r="G29" s="124">
        <f>LINEST(a_pm,i_pm,FALSE)</f>
        <v>0.87089204326444647</v>
      </c>
      <c r="H29" s="121"/>
      <c r="I29" s="121"/>
      <c r="J29" s="121"/>
      <c r="K29" s="121"/>
      <c r="L29" s="121"/>
    </row>
    <row r="30" spans="2:12" ht="15.75" thickTop="1" x14ac:dyDescent="0.25"/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"/>
  <sheetViews>
    <sheetView showGridLines="0" topLeftCell="A4" zoomScale="80" zoomScaleNormal="80" workbookViewId="0">
      <selection activeCell="AA78" sqref="AA78"/>
    </sheetView>
  </sheetViews>
  <sheetFormatPr defaultRowHeight="15" x14ac:dyDescent="0.25"/>
  <sheetData/>
  <printOptions horizontalCentered="1" verticalCentered="1"/>
  <pageMargins left="0.7" right="0.7" top="0.75" bottom="0.75" header="0.3" footer="0.3"/>
  <pageSetup paperSize="5" scale="8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CCCC"/>
  </sheetPr>
  <dimension ref="A1"/>
  <sheetViews>
    <sheetView showGridLines="0" topLeftCell="A64" zoomScale="80" zoomScaleNormal="80" workbookViewId="0">
      <selection activeCell="AH33" sqref="AH33"/>
    </sheetView>
  </sheetViews>
  <sheetFormatPr defaultRowHeight="15" x14ac:dyDescent="0.25"/>
  <sheetData/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CCC"/>
  </sheetPr>
  <dimension ref="AE23"/>
  <sheetViews>
    <sheetView showGridLines="0" topLeftCell="A64" zoomScale="80" zoomScaleNormal="80" workbookViewId="0">
      <selection activeCell="AI98" sqref="AI98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CCCC"/>
  </sheetPr>
  <dimension ref="AE23"/>
  <sheetViews>
    <sheetView showGridLines="0" topLeftCell="A64" zoomScale="80" zoomScaleNormal="80" workbookViewId="0">
      <selection activeCell="AI89" sqref="AI89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CCCC"/>
  </sheetPr>
  <dimension ref="AE23"/>
  <sheetViews>
    <sheetView showGridLines="0" topLeftCell="A62" zoomScale="80" zoomScaleNormal="80" workbookViewId="0">
      <selection activeCell="AJ93" sqref="AJ93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CCCC"/>
  </sheetPr>
  <dimension ref="AE23"/>
  <sheetViews>
    <sheetView showGridLines="0" topLeftCell="B64" zoomScale="80" zoomScaleNormal="80" workbookViewId="0">
      <selection activeCell="AI46" sqref="AI46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CCCC"/>
  </sheetPr>
  <dimension ref="AE23"/>
  <sheetViews>
    <sheetView showGridLines="0" zoomScale="80" zoomScaleNormal="80" workbookViewId="0">
      <selection activeCell="AG33" sqref="AG33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FFCCCC"/>
  </sheetPr>
  <dimension ref="AE23"/>
  <sheetViews>
    <sheetView showGridLines="0" topLeftCell="A6" zoomScale="80" zoomScaleNormal="80" workbookViewId="0">
      <selection activeCell="AF46" sqref="AF46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59999389629810485"/>
  </sheetPr>
  <dimension ref="AE23"/>
  <sheetViews>
    <sheetView showGridLines="0" topLeftCell="A61" zoomScale="80" zoomScaleNormal="80" workbookViewId="0">
      <selection activeCell="AI94" sqref="AI94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59999389629810485"/>
  </sheetPr>
  <dimension ref="AE23"/>
  <sheetViews>
    <sheetView showGridLines="0" topLeftCell="A49" zoomScale="80" zoomScaleNormal="80" workbookViewId="0">
      <selection activeCell="AH85" sqref="AH85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E23"/>
  <sheetViews>
    <sheetView showGridLines="0" topLeftCell="A64" zoomScale="80" zoomScaleNormal="80" workbookViewId="0">
      <selection activeCell="AH105" sqref="AH105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59999389629810485"/>
  </sheetPr>
  <dimension ref="AE23"/>
  <sheetViews>
    <sheetView showGridLines="0" zoomScale="80" zoomScaleNormal="80" workbookViewId="0">
      <selection activeCell="AJ14" sqref="AJ14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59999389629810485"/>
  </sheetPr>
  <dimension ref="AE23"/>
  <sheetViews>
    <sheetView showGridLines="0" zoomScale="80" zoomScaleNormal="80" workbookViewId="0">
      <selection activeCell="AH47" sqref="AH47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59999389629810485"/>
  </sheetPr>
  <dimension ref="AE23"/>
  <sheetViews>
    <sheetView showGridLines="0" topLeftCell="A26" zoomScale="80" zoomScaleNormal="80" workbookViewId="0">
      <selection activeCell="AG99" sqref="AG99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59999389629810485"/>
  </sheetPr>
  <dimension ref="AE23"/>
  <sheetViews>
    <sheetView showGridLines="0" zoomScale="80" zoomScaleNormal="80" workbookViewId="0">
      <selection activeCell="AF33" sqref="AF33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T462"/>
  <sheetViews>
    <sheetView workbookViewId="0">
      <pane ySplit="1" topLeftCell="A2" activePane="bottomLeft" state="frozen"/>
      <selection activeCell="T2" sqref="T2"/>
      <selection pane="bottomLeft" activeCell="V363" sqref="V363"/>
    </sheetView>
  </sheetViews>
  <sheetFormatPr defaultRowHeight="15" x14ac:dyDescent="0.25"/>
  <cols>
    <col min="1" max="1" width="10.140625" customWidth="1"/>
    <col min="3" max="3" width="12.42578125" customWidth="1"/>
    <col min="5" max="5" width="23.7109375" bestFit="1" customWidth="1"/>
    <col min="6" max="6" width="12.5703125" customWidth="1"/>
    <col min="7" max="7" width="9.140625" style="127"/>
    <col min="9" max="9" width="9.140625" style="127"/>
    <col min="11" max="11" width="9.140625" style="127"/>
    <col min="12" max="12" width="9.140625" style="128"/>
    <col min="14" max="14" width="9.140625" style="128"/>
    <col min="16" max="16" width="9.140625" style="128"/>
    <col min="17" max="17" width="10" customWidth="1"/>
    <col min="18" max="18" width="9.140625" style="130"/>
    <col min="19" max="19" width="10.140625" customWidth="1"/>
    <col min="20" max="20" width="9.140625" style="130"/>
  </cols>
  <sheetData>
    <row r="1" spans="1:20" x14ac:dyDescent="0.25">
      <c r="A1" t="s">
        <v>250</v>
      </c>
      <c r="B1" s="1" t="s">
        <v>199</v>
      </c>
      <c r="C1" s="8" t="s">
        <v>201</v>
      </c>
      <c r="D1" s="2" t="s">
        <v>66</v>
      </c>
      <c r="E1" s="12" t="s">
        <v>200</v>
      </c>
      <c r="F1" s="12" t="s">
        <v>183</v>
      </c>
      <c r="G1" s="126" t="s">
        <v>1</v>
      </c>
      <c r="H1" s="4" t="s">
        <v>0</v>
      </c>
      <c r="I1" s="126" t="s">
        <v>3</v>
      </c>
      <c r="J1" s="4" t="s">
        <v>4</v>
      </c>
      <c r="K1" s="126" t="s">
        <v>2</v>
      </c>
      <c r="L1" s="128" t="s">
        <v>251</v>
      </c>
      <c r="M1" s="7" t="s">
        <v>252</v>
      </c>
      <c r="N1" s="128" t="s">
        <v>253</v>
      </c>
      <c r="O1" s="7" t="s">
        <v>254</v>
      </c>
      <c r="P1" s="128" t="s">
        <v>255</v>
      </c>
      <c r="Q1" s="7" t="s">
        <v>246</v>
      </c>
      <c r="R1" s="130" t="s">
        <v>248</v>
      </c>
      <c r="S1" s="7" t="s">
        <v>247</v>
      </c>
      <c r="T1" s="130" t="s">
        <v>249</v>
      </c>
    </row>
    <row r="2" spans="1:20" x14ac:dyDescent="0.25">
      <c r="A2">
        <v>1</v>
      </c>
      <c r="B2" s="12" t="s">
        <v>67</v>
      </c>
      <c r="C2" s="8">
        <v>1.3051520000000001</v>
      </c>
      <c r="D2" s="2">
        <v>0.37647700000000001</v>
      </c>
      <c r="E2" s="12" t="s">
        <v>6</v>
      </c>
      <c r="F2" s="12">
        <v>27154</v>
      </c>
      <c r="G2" s="126">
        <f>IFERROR(VLOOKUP($F2,INRIX!$A$2:$F$464,2,FALSE),"")</f>
        <v>65.686337054758098</v>
      </c>
      <c r="H2" s="4">
        <f>IFERROR(VLOOKUP($F2,INRIX!$A$2:$F$464,3,FALSE),"")</f>
        <v>67.359904025593195</v>
      </c>
      <c r="I2" s="126">
        <f>IFERROR(VLOOKUP($F2,INRIX!$A$2:$F$464,4,FALSE),"")</f>
        <v>65.327724854633203</v>
      </c>
      <c r="J2" s="4">
        <f>IFERROR(VLOOKUP($F2,INRIX!$A$2:$F$464,5,FALSE),"")</f>
        <v>63.248127128263299</v>
      </c>
      <c r="K2" s="126">
        <f>IFERROR(VLOOKUP($F2,INRIX!$A$2:$F$464,6,FALSE),"")</f>
        <v>65.072967338429507</v>
      </c>
      <c r="L2" s="129">
        <f>IF(G2="","",VLOOKUP($F2,abm!$B$2:$G$1701,2,FALSE))</f>
        <v>58</v>
      </c>
      <c r="M2" s="135">
        <f>IF(H2="","",VLOOKUP($F2,abm!$B$2:$G$464,3,FALSE))</f>
        <v>58</v>
      </c>
      <c r="N2" s="129">
        <f>IF(I2="","",VLOOKUP($F2,abm!$B$2:$G$1701,4,FALSE))</f>
        <v>58</v>
      </c>
      <c r="O2" s="9">
        <f>IF(J2="","",VLOOKUP($F2,abm!$B$2:$G$1701,5,FALSE))</f>
        <v>58</v>
      </c>
      <c r="P2" s="129">
        <f>IF(K2="","",VLOOKUP($F2,abm!$B$2:$G$1701,6,FALSE))</f>
        <v>58</v>
      </c>
      <c r="Q2" s="125">
        <f t="shared" ref="Q2:Q65" si="0">IFERROR(M2/H2-1,"")</f>
        <v>-0.13895364254136888</v>
      </c>
      <c r="R2" s="131">
        <f t="shared" ref="R2:R65" si="1">IFERROR(POWER((M2-H2),2),"")</f>
        <v>87.6078033683157</v>
      </c>
      <c r="S2" s="125">
        <f t="shared" ref="S2:S65" si="2">IFERROR(O2/J2-1,"")</f>
        <v>-8.2976798943317664E-2</v>
      </c>
      <c r="T2" s="132">
        <f t="shared" ref="T2:T65" si="3">IFERROR(POWER((O2-J2),2),"")</f>
        <v>27.542838354413181</v>
      </c>
    </row>
    <row r="3" spans="1:20" x14ac:dyDescent="0.25">
      <c r="A3">
        <v>1</v>
      </c>
      <c r="B3" s="12" t="s">
        <v>67</v>
      </c>
      <c r="C3" s="8">
        <v>2.277771</v>
      </c>
      <c r="D3" s="2">
        <v>0.27341199999999999</v>
      </c>
      <c r="E3" s="12" t="s">
        <v>7</v>
      </c>
      <c r="F3" s="12">
        <v>27883</v>
      </c>
      <c r="G3" s="126">
        <f>IFERROR(VLOOKUP($F3,INRIX!$A$2:$F$464,2,FALSE),"")</f>
        <v>67.192982456140399</v>
      </c>
      <c r="H3" s="4">
        <f>IFERROR(VLOOKUP($F3,INRIX!$A$2:$F$464,3,FALSE),"")</f>
        <v>67.682218075179904</v>
      </c>
      <c r="I3" s="126">
        <f>IFERROR(VLOOKUP($F3,INRIX!$A$2:$F$464,4,FALSE),"")</f>
        <v>66.592725473215395</v>
      </c>
      <c r="J3" s="4">
        <f>IFERROR(VLOOKUP($F3,INRIX!$A$2:$F$464,5,FALSE),"")</f>
        <v>66.815891032917094</v>
      </c>
      <c r="K3" s="126">
        <f>IFERROR(VLOOKUP($F3,INRIX!$A$2:$F$464,6,FALSE),"")</f>
        <v>66.794202323041802</v>
      </c>
      <c r="L3" s="129">
        <f>IF(G3="","",VLOOKUP($F3,abm!$B$2:$G$1701,2,FALSE))</f>
        <v>58</v>
      </c>
      <c r="M3" s="9">
        <f>IF(H3="","",VLOOKUP($F3,abm!$B$2:$G$1701,3,FALSE))</f>
        <v>58</v>
      </c>
      <c r="N3" s="129">
        <f>IF(I3="","",VLOOKUP($F3,abm!$B$2:$G$1701,4,FALSE))</f>
        <v>58</v>
      </c>
      <c r="O3" s="9">
        <f>IF(J3="","",VLOOKUP($F3,abm!$B$2:$G$1701,5,FALSE))</f>
        <v>58</v>
      </c>
      <c r="P3" s="129">
        <f>IF(K3="","",VLOOKUP($F3,abm!$B$2:$G$1701,6,FALSE))</f>
        <v>58</v>
      </c>
      <c r="Q3" s="125">
        <f t="shared" si="0"/>
        <v>-0.14305408939797315</v>
      </c>
      <c r="R3" s="131">
        <f t="shared" si="1"/>
        <v>93.745346855340443</v>
      </c>
      <c r="S3" s="125">
        <f t="shared" si="2"/>
        <v>-0.1319430287710136</v>
      </c>
      <c r="T3" s="132">
        <f t="shared" si="3"/>
        <v>77.719934704268027</v>
      </c>
    </row>
    <row r="4" spans="1:20" x14ac:dyDescent="0.25">
      <c r="A4">
        <v>1</v>
      </c>
      <c r="B4" s="12" t="s">
        <v>67</v>
      </c>
      <c r="C4" s="8">
        <v>2.5248550000000001</v>
      </c>
      <c r="D4" s="2">
        <v>0.247084</v>
      </c>
      <c r="E4" s="12" t="s">
        <v>7</v>
      </c>
      <c r="F4" s="12">
        <v>27880</v>
      </c>
      <c r="G4" s="126">
        <f>IFERROR(VLOOKUP($F4,INRIX!$A$2:$F$464,2,FALSE),"")</f>
        <v>64.889420520999494</v>
      </c>
      <c r="H4" s="4">
        <f>IFERROR(VLOOKUP($F4,INRIX!$A$2:$F$464,3,FALSE),"")</f>
        <v>64.484137563316494</v>
      </c>
      <c r="I4" s="126">
        <f>IFERROR(VLOOKUP($F4,INRIX!$A$2:$F$464,4,FALSE),"")</f>
        <v>64.349993814177907</v>
      </c>
      <c r="J4" s="4">
        <f>IFERROR(VLOOKUP($F4,INRIX!$A$2:$F$464,5,FALSE),"")</f>
        <v>64.126447219069206</v>
      </c>
      <c r="K4" s="126">
        <f>IFERROR(VLOOKUP($F4,INRIX!$A$2:$F$464,6,FALSE),"")</f>
        <v>64.380323637446594</v>
      </c>
      <c r="L4" s="129">
        <f>IF(G4="","",VLOOKUP($F4,abm!$B$2:$G$1701,2,FALSE))</f>
        <v>58</v>
      </c>
      <c r="M4" s="9">
        <f>IF(H4="","",VLOOKUP($F4,abm!$B$2:$G$1701,3,FALSE))</f>
        <v>58</v>
      </c>
      <c r="N4" s="129">
        <f>IF(I4="","",VLOOKUP($F4,abm!$B$2:$G$1701,4,FALSE))</f>
        <v>58</v>
      </c>
      <c r="O4" s="9">
        <f>IF(J4="","",VLOOKUP($F4,abm!$B$2:$G$1701,5,FALSE))</f>
        <v>58</v>
      </c>
      <c r="P4" s="129">
        <f>IF(K4="","",VLOOKUP($F4,abm!$B$2:$G$1701,6,FALSE))</f>
        <v>58</v>
      </c>
      <c r="Q4" s="125">
        <f t="shared" si="0"/>
        <v>-0.1005539937158928</v>
      </c>
      <c r="R4" s="131">
        <f t="shared" si="1"/>
        <v>42.044039940011963</v>
      </c>
      <c r="S4" s="125">
        <f t="shared" si="2"/>
        <v>-9.5536981771966789E-2</v>
      </c>
      <c r="T4" s="132">
        <f t="shared" si="3"/>
        <v>37.533355528040808</v>
      </c>
    </row>
    <row r="5" spans="1:20" x14ac:dyDescent="0.25">
      <c r="A5">
        <v>1</v>
      </c>
      <c r="B5" s="12" t="s">
        <v>67</v>
      </c>
      <c r="C5" s="8">
        <v>3.3743479999999999</v>
      </c>
      <c r="D5" s="2">
        <v>0.19878799999999999</v>
      </c>
      <c r="E5" s="12" t="s">
        <v>8</v>
      </c>
      <c r="F5" s="12">
        <v>27877</v>
      </c>
      <c r="G5" s="126">
        <f>IFERROR(VLOOKUP($F5,INRIX!$A$2:$F$464,2,FALSE),"")</f>
        <v>67.480595427963806</v>
      </c>
      <c r="H5" s="4">
        <f>IFERROR(VLOOKUP($F5,INRIX!$A$2:$F$464,3,FALSE),"")</f>
        <v>68.7064782724607</v>
      </c>
      <c r="I5" s="126">
        <f>IFERROR(VLOOKUP($F5,INRIX!$A$2:$F$464,4,FALSE),"")</f>
        <v>67.846467895583302</v>
      </c>
      <c r="J5" s="4">
        <f>IFERROR(VLOOKUP($F5,INRIX!$A$2:$F$464,5,FALSE),"")</f>
        <v>68.5786606129398</v>
      </c>
      <c r="K5" s="126">
        <f>IFERROR(VLOOKUP($F5,INRIX!$A$2:$F$464,6,FALSE),"")</f>
        <v>67.398888116747699</v>
      </c>
      <c r="L5" s="129">
        <f>IF(G5="","",VLOOKUP($F5,abm!$B$2:$G$1701,2,FALSE))</f>
        <v>58</v>
      </c>
      <c r="M5" s="9">
        <f>IF(H5="","",VLOOKUP($F5,abm!$B$2:$G$1701,3,FALSE))</f>
        <v>58</v>
      </c>
      <c r="N5" s="129">
        <f>IF(I5="","",VLOOKUP($F5,abm!$B$2:$G$1701,4,FALSE))</f>
        <v>58</v>
      </c>
      <c r="O5" s="9">
        <f>IF(J5="","",VLOOKUP($F5,abm!$B$2:$G$1701,5,FALSE))</f>
        <v>58</v>
      </c>
      <c r="P5" s="129">
        <f>IF(K5="","",VLOOKUP($F5,abm!$B$2:$G$1701,6,FALSE))</f>
        <v>58</v>
      </c>
      <c r="Q5" s="125">
        <f t="shared" si="0"/>
        <v>-0.1558292397116231</v>
      </c>
      <c r="R5" s="131">
        <f t="shared" si="1"/>
        <v>114.62867699867306</v>
      </c>
      <c r="S5" s="125">
        <f t="shared" si="2"/>
        <v>-0.15425586499342858</v>
      </c>
      <c r="T5" s="132">
        <f t="shared" si="3"/>
        <v>111.90806036376385</v>
      </c>
    </row>
    <row r="6" spans="1:20" x14ac:dyDescent="0.25">
      <c r="A6">
        <v>1</v>
      </c>
      <c r="B6" s="12" t="s">
        <v>67</v>
      </c>
      <c r="C6" s="8">
        <v>3.9245030000000001</v>
      </c>
      <c r="D6" s="2">
        <v>0.27619199999999999</v>
      </c>
      <c r="E6" s="12" t="s">
        <v>10</v>
      </c>
      <c r="F6" s="12">
        <v>27894</v>
      </c>
      <c r="G6" s="126">
        <f>IFERROR(VLOOKUP($F6,INRIX!$A$2:$F$464,2,FALSE),"")</f>
        <v>65.690590111642706</v>
      </c>
      <c r="H6" s="4">
        <f>IFERROR(VLOOKUP($F6,INRIX!$A$2:$F$464,3,FALSE),"")</f>
        <v>66.070647827246106</v>
      </c>
      <c r="I6" s="126">
        <f>IFERROR(VLOOKUP($F6,INRIX!$A$2:$F$464,4,FALSE),"")</f>
        <v>65.238649016454303</v>
      </c>
      <c r="J6" s="4">
        <f>IFERROR(VLOOKUP($F6,INRIX!$A$2:$F$464,5,FALSE),"")</f>
        <v>66.652213393870596</v>
      </c>
      <c r="K6" s="126">
        <f>IFERROR(VLOOKUP($F6,INRIX!$A$2:$F$464,6,FALSE),"")</f>
        <v>65.258215030279004</v>
      </c>
      <c r="L6" s="129">
        <f>IF(G6="","",VLOOKUP($F6,abm!$B$2:$G$1701,2,FALSE))</f>
        <v>57</v>
      </c>
      <c r="M6" s="9">
        <f>IF(H6="","",VLOOKUP($F6,abm!$B$2:$G$1701,3,FALSE))</f>
        <v>56</v>
      </c>
      <c r="N6" s="129">
        <f>IF(I6="","",VLOOKUP($F6,abm!$B$2:$G$1701,4,FALSE))</f>
        <v>57</v>
      </c>
      <c r="O6" s="9">
        <f>IF(J6="","",VLOOKUP($F6,abm!$B$2:$G$1701,5,FALSE))</f>
        <v>57</v>
      </c>
      <c r="P6" s="129">
        <f>IF(K6="","",VLOOKUP($F6,abm!$B$2:$G$1701,6,FALSE))</f>
        <v>57</v>
      </c>
      <c r="Q6" s="125">
        <f t="shared" si="0"/>
        <v>-0.15242241688892888</v>
      </c>
      <c r="R6" s="131">
        <f t="shared" si="1"/>
        <v>101.4179476604167</v>
      </c>
      <c r="S6" s="125">
        <f t="shared" si="2"/>
        <v>-0.14481459658109752</v>
      </c>
      <c r="T6" s="132">
        <f t="shared" si="3"/>
        <v>93.165223400814938</v>
      </c>
    </row>
    <row r="7" spans="1:20" x14ac:dyDescent="0.25">
      <c r="A7">
        <v>1</v>
      </c>
      <c r="B7" s="12" t="s">
        <v>67</v>
      </c>
      <c r="C7" s="8">
        <v>4.2780670000000001</v>
      </c>
      <c r="D7" s="2">
        <v>0.35356399999999999</v>
      </c>
      <c r="E7" s="12" t="s">
        <v>10</v>
      </c>
      <c r="F7" s="12">
        <v>20464</v>
      </c>
      <c r="G7" s="126">
        <f>IFERROR(VLOOKUP($F7,INRIX!$A$2:$F$464,2,FALSE),"")</f>
        <v>63.9811270600744</v>
      </c>
      <c r="H7" s="4">
        <f>IFERROR(VLOOKUP($F7,INRIX!$A$2:$F$464,3,FALSE),"")</f>
        <v>64.030125299920002</v>
      </c>
      <c r="I7" s="126">
        <f>IFERROR(VLOOKUP($F7,INRIX!$A$2:$F$464,4,FALSE),"")</f>
        <v>63.091179017691502</v>
      </c>
      <c r="J7" s="4">
        <f>IFERROR(VLOOKUP($F7,INRIX!$A$2:$F$464,5,FALSE),"")</f>
        <v>63.961634506242902</v>
      </c>
      <c r="K7" s="126">
        <f>IFERROR(VLOOKUP($F7,INRIX!$A$2:$F$464,6,FALSE),"")</f>
        <v>63.038915913829101</v>
      </c>
      <c r="L7" s="129">
        <f>IF(G7="","",VLOOKUP($F7,abm!$B$2:$G$1701,2,FALSE))</f>
        <v>57</v>
      </c>
      <c r="M7" s="9">
        <f>IF(H7="","",VLOOKUP($F7,abm!$B$2:$G$1701,3,FALSE))</f>
        <v>56</v>
      </c>
      <c r="N7" s="129">
        <f>IF(I7="","",VLOOKUP($F7,abm!$B$2:$G$1701,4,FALSE))</f>
        <v>57</v>
      </c>
      <c r="O7" s="9">
        <f>IF(J7="","",VLOOKUP($F7,abm!$B$2:$G$1701,5,FALSE))</f>
        <v>57</v>
      </c>
      <c r="P7" s="129">
        <f>IF(K7="","",VLOOKUP($F7,abm!$B$2:$G$1701,6,FALSE))</f>
        <v>57</v>
      </c>
      <c r="Q7" s="125">
        <f t="shared" si="0"/>
        <v>-0.1254116755559439</v>
      </c>
      <c r="R7" s="131">
        <f t="shared" si="1"/>
        <v>64.482912332415296</v>
      </c>
      <c r="S7" s="125">
        <f t="shared" si="2"/>
        <v>-0.10884078494841187</v>
      </c>
      <c r="T7" s="132">
        <f t="shared" si="3"/>
        <v>48.464354998511851</v>
      </c>
    </row>
    <row r="8" spans="1:20" x14ac:dyDescent="0.25">
      <c r="A8">
        <v>1</v>
      </c>
      <c r="B8" s="12" t="s">
        <v>67</v>
      </c>
      <c r="C8" s="8">
        <v>5.554106</v>
      </c>
      <c r="D8" s="2">
        <v>0.36758600000000002</v>
      </c>
      <c r="E8" s="12" t="s">
        <v>12</v>
      </c>
      <c r="F8" s="12">
        <v>27916</v>
      </c>
      <c r="G8" s="126">
        <f>IFERROR(VLOOKUP($F8,INRIX!$A$2:$F$464,2,FALSE),"")</f>
        <v>66.062732589048395</v>
      </c>
      <c r="H8" s="4">
        <f>IFERROR(VLOOKUP($F8,INRIX!$A$2:$F$464,3,FALSE),"")</f>
        <v>67.061583577712597</v>
      </c>
      <c r="I8" s="126">
        <f>IFERROR(VLOOKUP($F8,INRIX!$A$2:$F$464,4,FALSE),"")</f>
        <v>64.975009278733097</v>
      </c>
      <c r="J8" s="4">
        <f>IFERROR(VLOOKUP($F8,INRIX!$A$2:$F$464,5,FALSE),"")</f>
        <v>66.047900113507396</v>
      </c>
      <c r="K8" s="126">
        <f>IFERROR(VLOOKUP($F8,INRIX!$A$2:$F$464,6,FALSE),"")</f>
        <v>65.161322346867905</v>
      </c>
      <c r="L8" s="129">
        <f>IF(G8="","",VLOOKUP($F8,abm!$B$2:$G$1701,2,FALSE))</f>
        <v>58</v>
      </c>
      <c r="M8" s="9">
        <f>IF(H8="","",VLOOKUP($F8,abm!$B$2:$G$1701,3,FALSE))</f>
        <v>50</v>
      </c>
      <c r="N8" s="129">
        <f>IF(I8="","",VLOOKUP($F8,abm!$B$2:$G$1701,4,FALSE))</f>
        <v>56</v>
      </c>
      <c r="O8" s="9">
        <f>IF(J8="","",VLOOKUP($F8,abm!$B$2:$G$1701,5,FALSE))</f>
        <v>57</v>
      </c>
      <c r="P8" s="129">
        <f>IF(K8="","",VLOOKUP($F8,abm!$B$2:$G$1701,6,FALSE))</f>
        <v>58</v>
      </c>
      <c r="Q8" s="125">
        <f t="shared" si="0"/>
        <v>-0.25441665209025699</v>
      </c>
      <c r="R8" s="131">
        <f t="shared" si="1"/>
        <v>291.09763417927218</v>
      </c>
      <c r="S8" s="125">
        <f t="shared" si="2"/>
        <v>-0.13698997391223677</v>
      </c>
      <c r="T8" s="132">
        <f t="shared" si="3"/>
        <v>81.864496464007146</v>
      </c>
    </row>
    <row r="9" spans="1:20" x14ac:dyDescent="0.25">
      <c r="A9">
        <v>1</v>
      </c>
      <c r="B9" s="12" t="s">
        <v>67</v>
      </c>
      <c r="C9" s="8">
        <v>6.1717189999999995</v>
      </c>
      <c r="D9" s="2">
        <v>0.43212899999999999</v>
      </c>
      <c r="E9" s="12" t="s">
        <v>13</v>
      </c>
      <c r="F9" s="12">
        <v>27921</v>
      </c>
      <c r="G9" s="126">
        <f>IFERROR(VLOOKUP($F9,INRIX!$A$2:$F$464,2,FALSE),"")</f>
        <v>64.875863902179702</v>
      </c>
      <c r="H9" s="4">
        <f>IFERROR(VLOOKUP($F9,INRIX!$A$2:$F$464,3,FALSE),"")</f>
        <v>63.9626766195681</v>
      </c>
      <c r="I9" s="126">
        <f>IFERROR(VLOOKUP($F9,INRIX!$A$2:$F$464,4,FALSE),"")</f>
        <v>65.033898305084705</v>
      </c>
      <c r="J9" s="4">
        <f>IFERROR(VLOOKUP($F9,INRIX!$A$2:$F$464,5,FALSE),"")</f>
        <v>66.234733257661702</v>
      </c>
      <c r="K9" s="126">
        <f>IFERROR(VLOOKUP($F9,INRIX!$A$2:$F$464,6,FALSE),"")</f>
        <v>64.605877097190501</v>
      </c>
      <c r="L9" s="129">
        <f>IF(G9="","",VLOOKUP($F9,abm!$B$2:$G$1701,2,FALSE))</f>
        <v>58</v>
      </c>
      <c r="M9" s="9">
        <f>IF(H9="","",VLOOKUP($F9,abm!$B$2:$G$1701,3,FALSE))</f>
        <v>49</v>
      </c>
      <c r="N9" s="129">
        <f>IF(I9="","",VLOOKUP($F9,abm!$B$2:$G$1701,4,FALSE))</f>
        <v>56</v>
      </c>
      <c r="O9" s="9">
        <f>IF(J9="","",VLOOKUP($F9,abm!$B$2:$G$1701,5,FALSE))</f>
        <v>57</v>
      </c>
      <c r="P9" s="129">
        <f>IF(K9="","",VLOOKUP($F9,abm!$B$2:$G$1701,6,FALSE))</f>
        <v>58</v>
      </c>
      <c r="Q9" s="125">
        <f t="shared" si="0"/>
        <v>-0.23392824394391543</v>
      </c>
      <c r="R9" s="131">
        <f t="shared" si="1"/>
        <v>223.88169162176987</v>
      </c>
      <c r="S9" s="125">
        <f t="shared" si="2"/>
        <v>-0.13942432925240889</v>
      </c>
      <c r="T9" s="132">
        <f t="shared" si="3"/>
        <v>85.280298340163114</v>
      </c>
    </row>
    <row r="10" spans="1:20" x14ac:dyDescent="0.25">
      <c r="A10">
        <v>1</v>
      </c>
      <c r="B10" s="12" t="s">
        <v>67</v>
      </c>
      <c r="C10" s="8">
        <v>7.4020569999999992</v>
      </c>
      <c r="D10" s="2">
        <v>0.39629999999999999</v>
      </c>
      <c r="E10" s="12" t="s">
        <v>14</v>
      </c>
      <c r="F10" s="12">
        <v>27933</v>
      </c>
      <c r="G10" s="126">
        <f>IFERROR(VLOOKUP($F10,INRIX!$A$2:$F$464,2,FALSE),"")</f>
        <v>63.818447634237103</v>
      </c>
      <c r="H10" s="4">
        <f>IFERROR(VLOOKUP($F10,INRIX!$A$2:$F$464,3,FALSE),"")</f>
        <v>54.899760063982903</v>
      </c>
      <c r="I10" s="126">
        <f>IFERROR(VLOOKUP($F10,INRIX!$A$2:$F$464,4,FALSE),"")</f>
        <v>65.036001484597307</v>
      </c>
      <c r="J10" s="4">
        <f>IFERROR(VLOOKUP($F10,INRIX!$A$2:$F$464,5,FALSE),"")</f>
        <v>66.041316685584604</v>
      </c>
      <c r="K10" s="126">
        <f>IFERROR(VLOOKUP($F10,INRIX!$A$2:$F$464,6,FALSE),"")</f>
        <v>64.279857043581899</v>
      </c>
      <c r="L10" s="129">
        <f>IF(G10="","",VLOOKUP($F10,abm!$B$2:$G$1701,2,FALSE))</f>
        <v>58</v>
      </c>
      <c r="M10" s="9">
        <f>IF(H10="","",VLOOKUP($F10,abm!$B$2:$G$1701,3,FALSE))</f>
        <v>40</v>
      </c>
      <c r="N10" s="129">
        <f>IF(I10="","",VLOOKUP($F10,abm!$B$2:$G$1701,4,FALSE))</f>
        <v>53</v>
      </c>
      <c r="O10" s="9">
        <f>IF(J10="","",VLOOKUP($F10,abm!$B$2:$G$1701,5,FALSE))</f>
        <v>56</v>
      </c>
      <c r="P10" s="129">
        <f>IF(K10="","",VLOOKUP($F10,abm!$B$2:$G$1701,6,FALSE))</f>
        <v>58</v>
      </c>
      <c r="Q10" s="125">
        <f t="shared" si="0"/>
        <v>-0.27139936580083379</v>
      </c>
      <c r="R10" s="131">
        <f t="shared" si="1"/>
        <v>222.00284996425981</v>
      </c>
      <c r="S10" s="125">
        <f t="shared" si="2"/>
        <v>-0.15204597954020516</v>
      </c>
      <c r="T10" s="132">
        <f t="shared" si="3"/>
        <v>100.82804078019979</v>
      </c>
    </row>
    <row r="11" spans="1:20" x14ac:dyDescent="0.25">
      <c r="A11">
        <v>1</v>
      </c>
      <c r="B11" s="12" t="s">
        <v>67</v>
      </c>
      <c r="C11" s="8">
        <v>7.5092779999999992</v>
      </c>
      <c r="D11" s="2">
        <v>0.107221</v>
      </c>
      <c r="E11" s="12" t="s">
        <v>14</v>
      </c>
      <c r="F11" s="12">
        <v>27936</v>
      </c>
      <c r="G11" s="126">
        <f>IFERROR(VLOOKUP($F11,INRIX!$A$2:$F$464,2,FALSE),"")</f>
        <v>63.473950026581598</v>
      </c>
      <c r="H11" s="4">
        <f>IFERROR(VLOOKUP($F11,INRIX!$A$2:$F$464,3,FALSE),"")</f>
        <v>52.249000266595601</v>
      </c>
      <c r="I11" s="126">
        <f>IFERROR(VLOOKUP($F11,INRIX!$A$2:$F$464,4,FALSE),"")</f>
        <v>65.084622046269999</v>
      </c>
      <c r="J11" s="4">
        <f>IFERROR(VLOOKUP($F11,INRIX!$A$2:$F$464,5,FALSE),"")</f>
        <v>66.046765039727603</v>
      </c>
      <c r="K11" s="126">
        <f>IFERROR(VLOOKUP($F11,INRIX!$A$2:$F$464,6,FALSE),"")</f>
        <v>63.751315397597502</v>
      </c>
      <c r="L11" s="129">
        <f>IF(G11="","",VLOOKUP($F11,abm!$B$2:$G$1701,2,FALSE))</f>
        <v>58</v>
      </c>
      <c r="M11" s="9">
        <f>IF(H11="","",VLOOKUP($F11,abm!$B$2:$G$1701,3,FALSE))</f>
        <v>43</v>
      </c>
      <c r="N11" s="129">
        <f>IF(I11="","",VLOOKUP($F11,abm!$B$2:$G$1701,4,FALSE))</f>
        <v>55</v>
      </c>
      <c r="O11" s="9">
        <f>IF(J11="","",VLOOKUP($F11,abm!$B$2:$G$1701,5,FALSE))</f>
        <v>56</v>
      </c>
      <c r="P11" s="129">
        <f>IF(K11="","",VLOOKUP($F11,abm!$B$2:$G$1701,6,FALSE))</f>
        <v>58</v>
      </c>
      <c r="Q11" s="125">
        <f t="shared" si="0"/>
        <v>-0.17701774616554289</v>
      </c>
      <c r="R11" s="131">
        <f t="shared" si="1"/>
        <v>85.544005931485501</v>
      </c>
      <c r="S11" s="125">
        <f t="shared" si="2"/>
        <v>-0.15211592927654216</v>
      </c>
      <c r="T11" s="132">
        <f t="shared" si="3"/>
        <v>100.93748776349278</v>
      </c>
    </row>
    <row r="12" spans="1:20" x14ac:dyDescent="0.25">
      <c r="A12">
        <v>1</v>
      </c>
      <c r="B12" s="12" t="s">
        <v>67</v>
      </c>
      <c r="C12" s="8">
        <v>7.9239889999999988</v>
      </c>
      <c r="D12" s="2">
        <v>0.414711</v>
      </c>
      <c r="E12" s="12" t="s">
        <v>15</v>
      </c>
      <c r="F12" s="12">
        <v>27941</v>
      </c>
      <c r="G12" s="126">
        <f>IFERROR(VLOOKUP($F12,INRIX!$A$2:$F$464,2,FALSE),"")</f>
        <v>64.853269537480102</v>
      </c>
      <c r="H12" s="4">
        <f>IFERROR(VLOOKUP($F12,INRIX!$A$2:$F$464,3,FALSE),"")</f>
        <v>48.3719008264463</v>
      </c>
      <c r="I12" s="126">
        <f>IFERROR(VLOOKUP($F12,INRIX!$A$2:$F$464,4,FALSE),"")</f>
        <v>65.988370654459999</v>
      </c>
      <c r="J12" s="4">
        <f>IFERROR(VLOOKUP($F12,INRIX!$A$2:$F$464,5,FALSE),"")</f>
        <v>67.172077185017002</v>
      </c>
      <c r="K12" s="126">
        <f>IFERROR(VLOOKUP($F12,INRIX!$A$2:$F$464,6,FALSE),"")</f>
        <v>65.652635758959605</v>
      </c>
      <c r="L12" s="129">
        <f>IF(G12="","",VLOOKUP($F12,abm!$B$2:$G$1701,2,FALSE))</f>
        <v>58</v>
      </c>
      <c r="M12" s="9">
        <f>IF(H12="","",VLOOKUP($F12,abm!$B$2:$G$1701,3,FALSE))</f>
        <v>37</v>
      </c>
      <c r="N12" s="129">
        <f>IF(I12="","",VLOOKUP($F12,abm!$B$2:$G$1701,4,FALSE))</f>
        <v>53</v>
      </c>
      <c r="O12" s="9">
        <f>IF(J12="","",VLOOKUP($F12,abm!$B$2:$G$1701,5,FALSE))</f>
        <v>55</v>
      </c>
      <c r="P12" s="129">
        <f>IF(K12="","",VLOOKUP($F12,abm!$B$2:$G$1701,6,FALSE))</f>
        <v>58</v>
      </c>
      <c r="Q12" s="125">
        <f t="shared" si="0"/>
        <v>-0.23509311464206417</v>
      </c>
      <c r="R12" s="131">
        <f t="shared" si="1"/>
        <v>129.32012840653005</v>
      </c>
      <c r="S12" s="125">
        <f t="shared" si="2"/>
        <v>-0.18120739591676693</v>
      </c>
      <c r="T12" s="132">
        <f t="shared" si="3"/>
        <v>148.15946299801143</v>
      </c>
    </row>
    <row r="13" spans="1:20" x14ac:dyDescent="0.25">
      <c r="A13">
        <v>1</v>
      </c>
      <c r="B13" s="12" t="s">
        <v>67</v>
      </c>
      <c r="C13" s="8">
        <v>9.7994289999999999</v>
      </c>
      <c r="D13" s="2">
        <v>0.18482899999999999</v>
      </c>
      <c r="E13" s="12" t="s">
        <v>18</v>
      </c>
      <c r="F13" s="12">
        <v>28696</v>
      </c>
      <c r="G13" s="126">
        <f>IFERROR(VLOOKUP($F13,INRIX!$A$2:$F$464,2,FALSE),"")</f>
        <v>62.299043062201001</v>
      </c>
      <c r="H13" s="4">
        <f>IFERROR(VLOOKUP($F13,INRIX!$A$2:$F$464,3,FALSE),"")</f>
        <v>18.314582777925899</v>
      </c>
      <c r="I13" s="126">
        <f>IFERROR(VLOOKUP($F13,INRIX!$A$2:$F$464,4,FALSE),"")</f>
        <v>64.838055177533107</v>
      </c>
      <c r="J13" s="4">
        <f>IFERROR(VLOOKUP($F13,INRIX!$A$2:$F$464,5,FALSE),"")</f>
        <v>67.515777525539207</v>
      </c>
      <c r="K13" s="126">
        <f>IFERROR(VLOOKUP($F13,INRIX!$A$2:$F$464,6,FALSE),"")</f>
        <v>65.216122307157704</v>
      </c>
      <c r="L13" s="129">
        <f>IF(G13="","",VLOOKUP($F13,abm!$B$2:$G$1701,2,FALSE))</f>
        <v>57</v>
      </c>
      <c r="M13" s="9">
        <f>IF(H13="","",VLOOKUP($F13,abm!$B$2:$G$1701,3,FALSE))</f>
        <v>42</v>
      </c>
      <c r="N13" s="129">
        <f>IF(I13="","",VLOOKUP($F13,abm!$B$2:$G$1701,4,FALSE))</f>
        <v>56</v>
      </c>
      <c r="O13" s="9">
        <f>IF(J13="","",VLOOKUP($F13,abm!$B$2:$G$1701,5,FALSE))</f>
        <v>56</v>
      </c>
      <c r="P13" s="129">
        <f>IF(K13="","",VLOOKUP($F13,abm!$B$2:$G$1701,6,FALSE))</f>
        <v>57</v>
      </c>
      <c r="Q13" s="125">
        <f t="shared" si="0"/>
        <v>1.2932545343386983</v>
      </c>
      <c r="R13" s="131">
        <f t="shared" si="1"/>
        <v>560.99898898372442</v>
      </c>
      <c r="S13" s="125">
        <f t="shared" si="2"/>
        <v>-0.1705642436122895</v>
      </c>
      <c r="T13" s="132">
        <f t="shared" si="3"/>
        <v>132.61313201771389</v>
      </c>
    </row>
    <row r="14" spans="1:20" x14ac:dyDescent="0.25">
      <c r="A14">
        <v>1</v>
      </c>
      <c r="B14" s="12" t="s">
        <v>67</v>
      </c>
      <c r="C14" s="8">
        <v>10.847477000000001</v>
      </c>
      <c r="D14" s="2">
        <v>0.24565100000000001</v>
      </c>
      <c r="E14" s="12" t="s">
        <v>21</v>
      </c>
      <c r="F14" s="12">
        <v>28718</v>
      </c>
      <c r="G14" s="126">
        <f>IFERROR(VLOOKUP($F14,INRIX!$A$2:$F$464,2,FALSE),"")</f>
        <v>62.155236576289198</v>
      </c>
      <c r="H14" s="4">
        <f>IFERROR(VLOOKUP($F14,INRIX!$A$2:$F$464,3,FALSE),"")</f>
        <v>21.348440415889101</v>
      </c>
      <c r="I14" s="126">
        <f>IFERROR(VLOOKUP($F14,INRIX!$A$2:$F$464,4,FALSE),"")</f>
        <v>63.223184461214899</v>
      </c>
      <c r="J14" s="4">
        <f>IFERROR(VLOOKUP($F14,INRIX!$A$2:$F$464,5,FALSE),"")</f>
        <v>65.907150964812701</v>
      </c>
      <c r="K14" s="126">
        <f>IFERROR(VLOOKUP($F14,INRIX!$A$2:$F$464,6,FALSE),"")</f>
        <v>64.6862900823985</v>
      </c>
      <c r="L14" s="129">
        <f>IF(G14="","",VLOOKUP($F14,abm!$B$2:$G$1701,2,FALSE))</f>
        <v>58</v>
      </c>
      <c r="M14" s="9">
        <f>IF(H14="","",VLOOKUP($F14,abm!$B$2:$G$1701,3,FALSE))</f>
        <v>33</v>
      </c>
      <c r="N14" s="129">
        <f>IF(I14="","",VLOOKUP($F14,abm!$B$2:$G$1701,4,FALSE))</f>
        <v>51</v>
      </c>
      <c r="O14" s="9">
        <f>IF(J14="","",VLOOKUP($F14,abm!$B$2:$G$1701,5,FALSE))</f>
        <v>53</v>
      </c>
      <c r="P14" s="129">
        <f>IF(K14="","",VLOOKUP($F14,abm!$B$2:$G$1701,6,FALSE))</f>
        <v>58</v>
      </c>
      <c r="Q14" s="125">
        <f t="shared" si="0"/>
        <v>0.54578036414495834</v>
      </c>
      <c r="R14" s="131">
        <f t="shared" si="1"/>
        <v>135.75884074208653</v>
      </c>
      <c r="S14" s="125">
        <f t="shared" si="2"/>
        <v>-0.19583839956461968</v>
      </c>
      <c r="T14" s="132">
        <f t="shared" si="3"/>
        <v>166.59454602846543</v>
      </c>
    </row>
    <row r="15" spans="1:20" x14ac:dyDescent="0.25">
      <c r="A15">
        <v>1</v>
      </c>
      <c r="B15" s="12" t="s">
        <v>67</v>
      </c>
      <c r="C15" s="8">
        <v>11.549380000000001</v>
      </c>
      <c r="D15" s="2">
        <v>0.27804600000000002</v>
      </c>
      <c r="E15" s="12" t="s">
        <v>21</v>
      </c>
      <c r="F15" s="12">
        <v>28727</v>
      </c>
      <c r="G15" s="126">
        <f>IFERROR(VLOOKUP($F15,INRIX!$A$2:$F$464,2,FALSE),"")</f>
        <v>61.514354066985597</v>
      </c>
      <c r="H15" s="4">
        <f>IFERROR(VLOOKUP($F15,INRIX!$A$2:$F$464,3,FALSE),"")</f>
        <v>29.593974940016</v>
      </c>
      <c r="I15" s="126">
        <f>IFERROR(VLOOKUP($F15,INRIX!$A$2:$F$464,4,FALSE),"")</f>
        <v>61.974638129407403</v>
      </c>
      <c r="J15" s="4">
        <f>IFERROR(VLOOKUP($F15,INRIX!$A$2:$F$464,5,FALSE),"")</f>
        <v>64.120544835414293</v>
      </c>
      <c r="K15" s="126">
        <f>IFERROR(VLOOKUP($F15,INRIX!$A$2:$F$464,6,FALSE),"")</f>
        <v>63.480194579569101</v>
      </c>
      <c r="L15" s="129">
        <f>IF(G15="","",VLOOKUP($F15,abm!$B$2:$G$1701,2,FALSE))</f>
        <v>58</v>
      </c>
      <c r="M15" s="9">
        <f>IF(H15="","",VLOOKUP($F15,abm!$B$2:$G$1701,3,FALSE))</f>
        <v>18</v>
      </c>
      <c r="N15" s="129">
        <f>IF(I15="","",VLOOKUP($F15,abm!$B$2:$G$1701,4,FALSE))</f>
        <v>40</v>
      </c>
      <c r="O15" s="9">
        <f>IF(J15="","",VLOOKUP($F15,abm!$B$2:$G$1701,5,FALSE))</f>
        <v>41</v>
      </c>
      <c r="P15" s="129">
        <f>IF(K15="","",VLOOKUP($F15,abm!$B$2:$G$1701,6,FALSE))</f>
        <v>58</v>
      </c>
      <c r="Q15" s="125">
        <f t="shared" si="0"/>
        <v>-0.3917680866972354</v>
      </c>
      <c r="R15" s="131">
        <f t="shared" si="1"/>
        <v>134.42025490971901</v>
      </c>
      <c r="S15" s="125">
        <f t="shared" si="2"/>
        <v>-0.36057935712743083</v>
      </c>
      <c r="T15" s="132">
        <f t="shared" si="3"/>
        <v>534.55959348640249</v>
      </c>
    </row>
    <row r="16" spans="1:20" x14ac:dyDescent="0.25">
      <c r="A16">
        <v>1</v>
      </c>
      <c r="B16" s="12" t="s">
        <v>67</v>
      </c>
      <c r="C16" s="8">
        <v>11.793339000000001</v>
      </c>
      <c r="D16" s="2">
        <v>0.24395900000000001</v>
      </c>
      <c r="E16" s="12" t="s">
        <v>12</v>
      </c>
      <c r="F16" s="12">
        <v>28730</v>
      </c>
      <c r="G16" s="126">
        <f>IFERROR(VLOOKUP($F16,INRIX!$A$2:$F$464,2,FALSE),"")</f>
        <v>63.069112174375299</v>
      </c>
      <c r="H16" s="4">
        <f>IFERROR(VLOOKUP($F16,INRIX!$A$2:$F$464,3,FALSE),"")</f>
        <v>36.202079445481203</v>
      </c>
      <c r="I16" s="126">
        <f>IFERROR(VLOOKUP($F16,INRIX!$A$2:$F$464,4,FALSE),"")</f>
        <v>63.353952740319201</v>
      </c>
      <c r="J16" s="4">
        <f>IFERROR(VLOOKUP($F16,INRIX!$A$2:$F$464,5,FALSE),"")</f>
        <v>64.862429057888804</v>
      </c>
      <c r="K16" s="126">
        <f>IFERROR(VLOOKUP($F16,INRIX!$A$2:$F$464,6,FALSE),"")</f>
        <v>64.2314107018763</v>
      </c>
      <c r="L16" s="129">
        <f>IF(G16="","",VLOOKUP($F16,abm!$B$2:$G$1701,2,FALSE))</f>
        <v>58</v>
      </c>
      <c r="M16" s="9">
        <f>IF(H16="","",VLOOKUP($F16,abm!$B$2:$G$1701,3,FALSE))</f>
        <v>34</v>
      </c>
      <c r="N16" s="129">
        <f>IF(I16="","",VLOOKUP($F16,abm!$B$2:$G$1701,4,FALSE))</f>
        <v>49</v>
      </c>
      <c r="O16" s="9">
        <f>IF(J16="","",VLOOKUP($F16,abm!$B$2:$G$1701,5,FALSE))</f>
        <v>50</v>
      </c>
      <c r="P16" s="129">
        <f>IF(K16="","",VLOOKUP($F16,abm!$B$2:$G$1701,6,FALSE))</f>
        <v>58</v>
      </c>
      <c r="Q16" s="125">
        <f t="shared" si="0"/>
        <v>-6.0827429783348319E-2</v>
      </c>
      <c r="R16" s="131">
        <f t="shared" si="1"/>
        <v>4.8491538842108044</v>
      </c>
      <c r="S16" s="125">
        <f t="shared" si="2"/>
        <v>-0.22913771922763326</v>
      </c>
      <c r="T16" s="132">
        <f t="shared" si="3"/>
        <v>220.89179750077747</v>
      </c>
    </row>
    <row r="17" spans="1:20" x14ac:dyDescent="0.25">
      <c r="A17">
        <v>1</v>
      </c>
      <c r="B17" s="12" t="s">
        <v>67</v>
      </c>
      <c r="C17" s="8">
        <v>12.761331000000002</v>
      </c>
      <c r="D17" s="2">
        <v>0.64302199999999998</v>
      </c>
      <c r="E17" s="12" t="s">
        <v>22</v>
      </c>
      <c r="F17" s="12">
        <v>20466</v>
      </c>
      <c r="G17" s="126">
        <f>IFERROR(VLOOKUP($F17,INRIX!$A$2:$F$464,2,FALSE),"")</f>
        <v>63.628389154704898</v>
      </c>
      <c r="H17" s="4">
        <f>IFERROR(VLOOKUP($F17,INRIX!$A$2:$F$464,3,FALSE),"")</f>
        <v>31.484937350039999</v>
      </c>
      <c r="I17" s="126">
        <f>IFERROR(VLOOKUP($F17,INRIX!$A$2:$F$464,4,FALSE),"")</f>
        <v>65.9856488927378</v>
      </c>
      <c r="J17" s="4">
        <f>IFERROR(VLOOKUP($F17,INRIX!$A$2:$F$464,5,FALSE),"")</f>
        <v>67.787060158910293</v>
      </c>
      <c r="K17" s="126">
        <f>IFERROR(VLOOKUP($F17,INRIX!$A$2:$F$464,6,FALSE),"")</f>
        <v>66.516231509977203</v>
      </c>
      <c r="L17" s="129">
        <f>IF(G17="","",VLOOKUP($F17,abm!$B$2:$G$1701,2,FALSE))</f>
        <v>58</v>
      </c>
      <c r="M17" s="9">
        <f>IF(H17="","",VLOOKUP($F17,abm!$B$2:$G$1701,3,FALSE))</f>
        <v>34</v>
      </c>
      <c r="N17" s="129">
        <f>IF(I17="","",VLOOKUP($F17,abm!$B$2:$G$1701,4,FALSE))</f>
        <v>55</v>
      </c>
      <c r="O17" s="9">
        <f>IF(J17="","",VLOOKUP($F17,abm!$B$2:$G$1701,5,FALSE))</f>
        <v>56</v>
      </c>
      <c r="P17" s="129">
        <f>IF(K17="","",VLOOKUP($F17,abm!$B$2:$G$1701,6,FALSE))</f>
        <v>58</v>
      </c>
      <c r="Q17" s="125">
        <f t="shared" si="0"/>
        <v>7.9881456392887129E-2</v>
      </c>
      <c r="R17" s="131">
        <f t="shared" si="1"/>
        <v>6.3255401332238215</v>
      </c>
      <c r="S17" s="125">
        <f t="shared" si="2"/>
        <v>-0.1738836310540447</v>
      </c>
      <c r="T17" s="132">
        <f t="shared" si="3"/>
        <v>138.93478718977036</v>
      </c>
    </row>
    <row r="18" spans="1:20" x14ac:dyDescent="0.25">
      <c r="A18">
        <v>1</v>
      </c>
      <c r="B18" s="12" t="s">
        <v>67</v>
      </c>
      <c r="C18" s="8">
        <v>13.500242000000002</v>
      </c>
      <c r="D18" s="2">
        <v>0.11386</v>
      </c>
      <c r="E18" s="12" t="s">
        <v>184</v>
      </c>
      <c r="F18" s="12">
        <v>28746</v>
      </c>
      <c r="G18" s="126">
        <f>IFERROR(VLOOKUP($F18,INRIX!$A$2:$F$464,2,FALSE),"")</f>
        <v>60.350079744816597</v>
      </c>
      <c r="H18" s="4">
        <f>IFERROR(VLOOKUP($F18,INRIX!$A$2:$F$464,3,FALSE),"")</f>
        <v>34.868035190615799</v>
      </c>
      <c r="I18" s="126">
        <f>IFERROR(VLOOKUP($F18,INRIX!$A$2:$F$464,4,FALSE),"")</f>
        <v>64.345911171594693</v>
      </c>
      <c r="J18" s="4">
        <f>IFERROR(VLOOKUP($F18,INRIX!$A$2:$F$464,5,FALSE),"")</f>
        <v>65.946651532349605</v>
      </c>
      <c r="K18" s="126">
        <f>IFERROR(VLOOKUP($F18,INRIX!$A$2:$F$464,6,FALSE),"")</f>
        <v>64.401171448426496</v>
      </c>
      <c r="L18" s="129">
        <f>IF(G18="","",VLOOKUP($F18,abm!$B$2:$G$1701,2,FALSE))</f>
        <v>57</v>
      </c>
      <c r="M18" s="9">
        <f>IF(H18="","",VLOOKUP($F18,abm!$B$2:$G$1701,3,FALSE))</f>
        <v>34</v>
      </c>
      <c r="N18" s="129">
        <f>IF(I18="","",VLOOKUP($F18,abm!$B$2:$G$1701,4,FALSE))</f>
        <v>53</v>
      </c>
      <c r="O18" s="9">
        <f>IF(J18="","",VLOOKUP($F18,abm!$B$2:$G$1701,5,FALSE))</f>
        <v>54</v>
      </c>
      <c r="P18" s="129">
        <f>IF(K18="","",VLOOKUP($F18,abm!$B$2:$G$1701,6,FALSE))</f>
        <v>57</v>
      </c>
      <c r="Q18" s="125">
        <f t="shared" si="0"/>
        <v>-2.4894869638350525E-2</v>
      </c>
      <c r="R18" s="131">
        <f t="shared" si="1"/>
        <v>0.75348509214740733</v>
      </c>
      <c r="S18" s="125">
        <f t="shared" si="2"/>
        <v>-0.18115630217387568</v>
      </c>
      <c r="T18" s="132">
        <f t="shared" si="3"/>
        <v>142.72248283539116</v>
      </c>
    </row>
    <row r="19" spans="1:20" x14ac:dyDescent="0.25">
      <c r="A19">
        <v>1</v>
      </c>
      <c r="B19" s="12" t="s">
        <v>67</v>
      </c>
      <c r="C19" s="8">
        <v>13.681122000000002</v>
      </c>
      <c r="D19" s="2">
        <v>0.18088000000000001</v>
      </c>
      <c r="E19" s="12" t="s">
        <v>24</v>
      </c>
      <c r="F19" s="12">
        <v>28747</v>
      </c>
      <c r="G19" s="126">
        <f>IFERROR(VLOOKUP($F19,INRIX!$A$2:$F$464,2,FALSE),"")</f>
        <v>61.964380648591202</v>
      </c>
      <c r="H19" s="4">
        <f>IFERROR(VLOOKUP($F19,INRIX!$A$2:$F$464,3,FALSE),"")</f>
        <v>36.481738203145802</v>
      </c>
      <c r="I19" s="126">
        <f>IFERROR(VLOOKUP($F19,INRIX!$A$2:$F$464,4,FALSE),"")</f>
        <v>63.932698255598197</v>
      </c>
      <c r="J19" s="4">
        <f>IFERROR(VLOOKUP($F19,INRIX!$A$2:$F$464,5,FALSE),"")</f>
        <v>65.635187287173693</v>
      </c>
      <c r="K19" s="126">
        <f>IFERROR(VLOOKUP($F19,INRIX!$A$2:$F$464,6,FALSE),"")</f>
        <v>63.3952149310037</v>
      </c>
      <c r="L19" s="129">
        <f>IF(G19="","",VLOOKUP($F19,abm!$B$2:$G$1701,2,FALSE))</f>
        <v>57</v>
      </c>
      <c r="M19" s="9">
        <f>IF(H19="","",VLOOKUP($F19,abm!$B$2:$G$1701,3,FALSE))</f>
        <v>39</v>
      </c>
      <c r="N19" s="129">
        <f>IF(I19="","",VLOOKUP($F19,abm!$B$2:$G$1701,4,FALSE))</f>
        <v>55</v>
      </c>
      <c r="O19" s="9">
        <f>IF(J19="","",VLOOKUP($F19,abm!$B$2:$G$1701,5,FALSE))</f>
        <v>55</v>
      </c>
      <c r="P19" s="129">
        <f>IF(K19="","",VLOOKUP($F19,abm!$B$2:$G$1701,6,FALSE))</f>
        <v>57</v>
      </c>
      <c r="Q19" s="125">
        <f t="shared" si="0"/>
        <v>6.9028010201472423E-2</v>
      </c>
      <c r="R19" s="131">
        <f t="shared" si="1"/>
        <v>6.3416424774953324</v>
      </c>
      <c r="S19" s="125">
        <f t="shared" si="2"/>
        <v>-0.16203484330198603</v>
      </c>
      <c r="T19" s="132">
        <f t="shared" si="3"/>
        <v>113.10720863326094</v>
      </c>
    </row>
    <row r="20" spans="1:20" x14ac:dyDescent="0.25">
      <c r="A20">
        <v>1</v>
      </c>
      <c r="B20" s="12" t="s">
        <v>67</v>
      </c>
      <c r="C20" s="8">
        <v>13.836662000000002</v>
      </c>
      <c r="D20" s="2">
        <v>0.15554000000000001</v>
      </c>
      <c r="E20" s="12" t="s">
        <v>25</v>
      </c>
      <c r="F20" s="12">
        <v>27262</v>
      </c>
      <c r="G20" s="126">
        <f>IFERROR(VLOOKUP($F20,INRIX!$A$2:$F$464,2,FALSE),"")</f>
        <v>63.7368421052632</v>
      </c>
      <c r="H20" s="4">
        <f>IFERROR(VLOOKUP($F20,INRIX!$A$2:$F$464,3,FALSE),"")</f>
        <v>35.197014129565403</v>
      </c>
      <c r="I20" s="126">
        <f>IFERROR(VLOOKUP($F20,INRIX!$A$2:$F$464,4,FALSE),"")</f>
        <v>63.3549424718545</v>
      </c>
      <c r="J20" s="4">
        <f>IFERROR(VLOOKUP($F20,INRIX!$A$2:$F$464,5,FALSE),"")</f>
        <v>65.883995459704906</v>
      </c>
      <c r="K20" s="126">
        <f>IFERROR(VLOOKUP($F20,INRIX!$A$2:$F$464,6,FALSE),"")</f>
        <v>63.3800258115755</v>
      </c>
      <c r="L20" s="129">
        <f>IF(G20="","",VLOOKUP($F20,abm!$B$2:$G$1701,2,FALSE))</f>
        <v>57</v>
      </c>
      <c r="M20" s="9">
        <f>IF(H20="","",VLOOKUP($F20,abm!$B$2:$G$1701,3,FALSE))</f>
        <v>42</v>
      </c>
      <c r="N20" s="129">
        <f>IF(I20="","",VLOOKUP($F20,abm!$B$2:$G$1701,4,FALSE))</f>
        <v>56</v>
      </c>
      <c r="O20" s="9">
        <f>IF(J20="","",VLOOKUP($F20,abm!$B$2:$G$1701,5,FALSE))</f>
        <v>56</v>
      </c>
      <c r="P20" s="129">
        <f>IF(K20="","",VLOOKUP($F20,abm!$B$2:$G$1701,6,FALSE))</f>
        <v>58</v>
      </c>
      <c r="Q20" s="125">
        <f t="shared" si="0"/>
        <v>0.19328303944737479</v>
      </c>
      <c r="R20" s="131">
        <f t="shared" si="1"/>
        <v>46.280616753332772</v>
      </c>
      <c r="S20" s="125">
        <f t="shared" si="2"/>
        <v>-0.15002119089377364</v>
      </c>
      <c r="T20" s="132">
        <f t="shared" si="3"/>
        <v>97.693366247467196</v>
      </c>
    </row>
    <row r="21" spans="1:20" x14ac:dyDescent="0.25">
      <c r="A21">
        <v>1</v>
      </c>
      <c r="B21" s="12" t="s">
        <v>67</v>
      </c>
      <c r="C21" s="8">
        <v>14.769219000000003</v>
      </c>
      <c r="D21" s="2">
        <v>0.11297500000000001</v>
      </c>
      <c r="E21" s="12" t="s">
        <v>27</v>
      </c>
      <c r="F21" s="12">
        <v>27807</v>
      </c>
      <c r="G21" s="126">
        <f>IFERROR(VLOOKUP($F21,INRIX!$A$2:$F$464,2,FALSE),"")</f>
        <v>63.957735247208902</v>
      </c>
      <c r="H21" s="4">
        <f>IFERROR(VLOOKUP($F21,INRIX!$A$2:$F$464,3,FALSE),"")</f>
        <v>35.451079712076798</v>
      </c>
      <c r="I21" s="126">
        <f>IFERROR(VLOOKUP($F21,INRIX!$A$2:$F$464,4,FALSE),"")</f>
        <v>62.8218483236422</v>
      </c>
      <c r="J21" s="4">
        <f>IFERROR(VLOOKUP($F21,INRIX!$A$2:$F$464,5,FALSE),"")</f>
        <v>64.923950056753696</v>
      </c>
      <c r="K21" s="126">
        <f>IFERROR(VLOOKUP($F21,INRIX!$A$2:$F$464,6,FALSE),"")</f>
        <v>63.112677454581601</v>
      </c>
      <c r="L21" s="129">
        <f>IF(G21="","",VLOOKUP($F21,abm!$B$2:$G$1701,2,FALSE))</f>
        <v>57</v>
      </c>
      <c r="M21" s="9">
        <f>IF(H21="","",VLOOKUP($F21,abm!$B$2:$G$1701,3,FALSE))</f>
        <v>32</v>
      </c>
      <c r="N21" s="129">
        <f>IF(I21="","",VLOOKUP($F21,abm!$B$2:$G$1701,4,FALSE))</f>
        <v>50</v>
      </c>
      <c r="O21" s="9">
        <f>IF(J21="","",VLOOKUP($F21,abm!$B$2:$G$1701,5,FALSE))</f>
        <v>50</v>
      </c>
      <c r="P21" s="129">
        <f>IF(K21="","",VLOOKUP($F21,abm!$B$2:$G$1701,6,FALSE))</f>
        <v>57</v>
      </c>
      <c r="Q21" s="125">
        <f t="shared" si="0"/>
        <v>-9.7347661625695081E-2</v>
      </c>
      <c r="R21" s="131">
        <f t="shared" si="1"/>
        <v>11.909951179108072</v>
      </c>
      <c r="S21" s="125">
        <f t="shared" si="2"/>
        <v>-0.22986817720899344</v>
      </c>
      <c r="T21" s="132">
        <f t="shared" si="3"/>
        <v>222.72428529647866</v>
      </c>
    </row>
    <row r="22" spans="1:20" x14ac:dyDescent="0.25">
      <c r="A22">
        <v>1</v>
      </c>
      <c r="B22" s="12" t="s">
        <v>67</v>
      </c>
      <c r="C22" s="8">
        <v>15.195841000000003</v>
      </c>
      <c r="D22" s="2">
        <v>0.21382799999999999</v>
      </c>
      <c r="E22" s="12" t="s">
        <v>185</v>
      </c>
      <c r="F22" s="12">
        <v>20472</v>
      </c>
      <c r="G22" s="126">
        <f>IFERROR(VLOOKUP($F22,INRIX!$A$2:$F$464,2,FALSE),"")</f>
        <v>61.9774056353004</v>
      </c>
      <c r="H22" s="4">
        <f>IFERROR(VLOOKUP($F22,INRIX!$A$2:$F$464,3,FALSE),"")</f>
        <v>37.358037856571599</v>
      </c>
      <c r="I22" s="126">
        <f>IFERROR(VLOOKUP($F22,INRIX!$A$2:$F$464,4,FALSE),"")</f>
        <v>60.729432141531603</v>
      </c>
      <c r="J22" s="4">
        <f>IFERROR(VLOOKUP($F22,INRIX!$A$2:$F$464,5,FALSE),"")</f>
        <v>62.9094211123723</v>
      </c>
      <c r="K22" s="126">
        <f>IFERROR(VLOOKUP($F22,INRIX!$A$2:$F$464,6,FALSE),"")</f>
        <v>61.325722227737501</v>
      </c>
      <c r="L22" s="129">
        <f>IF(G22="","",VLOOKUP($F22,abm!$B$2:$G$1701,2,FALSE))</f>
        <v>57</v>
      </c>
      <c r="M22" s="9">
        <f>IF(H22="","",VLOOKUP($F22,abm!$B$2:$G$1701,3,FALSE))</f>
        <v>36</v>
      </c>
      <c r="N22" s="129">
        <f>IF(I22="","",VLOOKUP($F22,abm!$B$2:$G$1701,4,FALSE))</f>
        <v>52</v>
      </c>
      <c r="O22" s="9">
        <f>IF(J22="","",VLOOKUP($F22,abm!$B$2:$G$1701,5,FALSE))</f>
        <v>52</v>
      </c>
      <c r="P22" s="129">
        <f>IF(K22="","",VLOOKUP($F22,abm!$B$2:$G$1701,6,FALSE))</f>
        <v>57</v>
      </c>
      <c r="Q22" s="125">
        <f t="shared" si="0"/>
        <v>-3.6351958895311953E-2</v>
      </c>
      <c r="R22" s="131">
        <f t="shared" si="1"/>
        <v>1.8442668198815826</v>
      </c>
      <c r="S22" s="125">
        <f t="shared" si="2"/>
        <v>-0.17341474328440065</v>
      </c>
      <c r="T22" s="132">
        <f t="shared" si="3"/>
        <v>119.01546900707447</v>
      </c>
    </row>
    <row r="23" spans="1:20" x14ac:dyDescent="0.25">
      <c r="A23">
        <v>1</v>
      </c>
      <c r="B23" s="12" t="s">
        <v>67</v>
      </c>
      <c r="C23" s="8">
        <v>15.355153000000003</v>
      </c>
      <c r="D23" s="2">
        <v>0.15931200000000001</v>
      </c>
      <c r="E23" s="12" t="s">
        <v>28</v>
      </c>
      <c r="F23" s="12">
        <v>30862</v>
      </c>
      <c r="G23" s="126">
        <f>IFERROR(VLOOKUP($F23,INRIX!$A$2:$F$464,2,FALSE),"")</f>
        <v>61.9774056353004</v>
      </c>
      <c r="H23" s="4">
        <f>IFERROR(VLOOKUP($F23,INRIX!$A$2:$F$464,3,FALSE),"")</f>
        <v>37.358037856571599</v>
      </c>
      <c r="I23" s="126">
        <f>IFERROR(VLOOKUP($F23,INRIX!$A$2:$F$464,4,FALSE),"")</f>
        <v>60.729432141531603</v>
      </c>
      <c r="J23" s="4">
        <f>IFERROR(VLOOKUP($F23,INRIX!$A$2:$F$464,5,FALSE),"")</f>
        <v>62.9094211123723</v>
      </c>
      <c r="K23" s="126">
        <f>IFERROR(VLOOKUP($F23,INRIX!$A$2:$F$464,6,FALSE),"")</f>
        <v>61.325722227737501</v>
      </c>
      <c r="L23" s="129">
        <f>IF(G23="","",VLOOKUP($F23,abm!$B$2:$G$1701,2,FALSE))</f>
        <v>57</v>
      </c>
      <c r="M23" s="9">
        <f>IF(H23="","",VLOOKUP($F23,abm!$B$2:$G$1701,3,FALSE))</f>
        <v>23</v>
      </c>
      <c r="N23" s="129">
        <f>IF(I23="","",VLOOKUP($F23,abm!$B$2:$G$1701,4,FALSE))</f>
        <v>48</v>
      </c>
      <c r="O23" s="9">
        <f>IF(J23="","",VLOOKUP($F23,abm!$B$2:$G$1701,5,FALSE))</f>
        <v>53</v>
      </c>
      <c r="P23" s="129">
        <f>IF(K23="","",VLOOKUP($F23,abm!$B$2:$G$1701,6,FALSE))</f>
        <v>57</v>
      </c>
      <c r="Q23" s="125">
        <f t="shared" si="0"/>
        <v>-0.38433597373867157</v>
      </c>
      <c r="R23" s="131">
        <f t="shared" si="1"/>
        <v>206.15325109074317</v>
      </c>
      <c r="S23" s="125">
        <f t="shared" si="2"/>
        <v>-0.15751887296294687</v>
      </c>
      <c r="T23" s="132">
        <f t="shared" si="3"/>
        <v>98.196626782329872</v>
      </c>
    </row>
    <row r="24" spans="1:20" x14ac:dyDescent="0.25">
      <c r="A24">
        <v>1</v>
      </c>
      <c r="B24" s="12" t="s">
        <v>67</v>
      </c>
      <c r="C24" s="8">
        <v>15.577348000000004</v>
      </c>
      <c r="D24" s="2">
        <v>9.8458000000000004E-2</v>
      </c>
      <c r="E24" s="12" t="s">
        <v>185</v>
      </c>
      <c r="F24" s="12">
        <v>30863</v>
      </c>
      <c r="G24" s="126">
        <f>IFERROR(VLOOKUP($F24,INRIX!$A$2:$F$464,2,FALSE),"")</f>
        <v>58.497341839447103</v>
      </c>
      <c r="H24" s="4">
        <f>IFERROR(VLOOKUP($F24,INRIX!$A$2:$F$464,3,FALSE),"")</f>
        <v>41.6952812583311</v>
      </c>
      <c r="I24" s="126">
        <f>IFERROR(VLOOKUP($F24,INRIX!$A$2:$F$464,4,FALSE),"")</f>
        <v>56.686997401954699</v>
      </c>
      <c r="J24" s="4">
        <f>IFERROR(VLOOKUP($F24,INRIX!$A$2:$F$464,5,FALSE),"")</f>
        <v>58.124858115777499</v>
      </c>
      <c r="K24" s="126">
        <f>IFERROR(VLOOKUP($F24,INRIX!$A$2:$F$464,6,FALSE),"")</f>
        <v>57.917303683113303</v>
      </c>
      <c r="L24" s="129">
        <f>IF(G24="","",VLOOKUP($F24,abm!$B$2:$G$1701,2,FALSE))</f>
        <v>56</v>
      </c>
      <c r="M24" s="9">
        <f>IF(H24="","",VLOOKUP($F24,abm!$B$2:$G$1701,3,FALSE))</f>
        <v>14</v>
      </c>
      <c r="N24" s="129">
        <f>IF(I24="","",VLOOKUP($F24,abm!$B$2:$G$1701,4,FALSE))</f>
        <v>42</v>
      </c>
      <c r="O24" s="9">
        <f>IF(J24="","",VLOOKUP($F24,abm!$B$2:$G$1701,5,FALSE))</f>
        <v>47</v>
      </c>
      <c r="P24" s="129">
        <f>IF(K24="","",VLOOKUP($F24,abm!$B$2:$G$1701,6,FALSE))</f>
        <v>56</v>
      </c>
      <c r="Q24" s="125">
        <f t="shared" si="0"/>
        <v>-0.66423058970965276</v>
      </c>
      <c r="R24" s="131">
        <f t="shared" si="1"/>
        <v>767.02860397806592</v>
      </c>
      <c r="S24" s="125">
        <f t="shared" si="2"/>
        <v>-0.19139587564443017</v>
      </c>
      <c r="T24" s="132">
        <f t="shared" si="3"/>
        <v>123.7624680961805</v>
      </c>
    </row>
    <row r="25" spans="1:20" x14ac:dyDescent="0.25">
      <c r="A25">
        <v>1</v>
      </c>
      <c r="B25" s="12" t="s">
        <v>67</v>
      </c>
      <c r="C25" s="8">
        <v>15.611634000000004</v>
      </c>
      <c r="D25" s="2">
        <v>3.4285999999999997E-2</v>
      </c>
      <c r="E25" s="12" t="s">
        <v>185</v>
      </c>
      <c r="F25" s="12">
        <v>27825</v>
      </c>
      <c r="G25" s="126">
        <f>IFERROR(VLOOKUP($F25,INRIX!$A$2:$F$464,2,FALSE),"")</f>
        <v>58.497341839447103</v>
      </c>
      <c r="H25" s="4">
        <f>IFERROR(VLOOKUP($F25,INRIX!$A$2:$F$464,3,FALSE),"")</f>
        <v>41.6952812583311</v>
      </c>
      <c r="I25" s="126">
        <f>IFERROR(VLOOKUP($F25,INRIX!$A$2:$F$464,4,FALSE),"")</f>
        <v>56.686997401954699</v>
      </c>
      <c r="J25" s="4">
        <f>IFERROR(VLOOKUP($F25,INRIX!$A$2:$F$464,5,FALSE),"")</f>
        <v>58.124858115777499</v>
      </c>
      <c r="K25" s="126">
        <f>IFERROR(VLOOKUP($F25,INRIX!$A$2:$F$464,6,FALSE),"")</f>
        <v>57.917303683113303</v>
      </c>
      <c r="L25" s="129">
        <f>IF(G25="","",VLOOKUP($F25,abm!$B$2:$G$1701,2,FALSE))</f>
        <v>56</v>
      </c>
      <c r="M25" s="9">
        <f>IF(H25="","",VLOOKUP($F25,abm!$B$2:$G$1701,3,FALSE))</f>
        <v>14</v>
      </c>
      <c r="N25" s="129">
        <f>IF(I25="","",VLOOKUP($F25,abm!$B$2:$G$1701,4,FALSE))</f>
        <v>42</v>
      </c>
      <c r="O25" s="9">
        <f>IF(J25="","",VLOOKUP($F25,abm!$B$2:$G$1701,5,FALSE))</f>
        <v>47</v>
      </c>
      <c r="P25" s="129">
        <f>IF(K25="","",VLOOKUP($F25,abm!$B$2:$G$1701,6,FALSE))</f>
        <v>56</v>
      </c>
      <c r="Q25" s="125">
        <f t="shared" si="0"/>
        <v>-0.66423058970965276</v>
      </c>
      <c r="R25" s="131">
        <f t="shared" si="1"/>
        <v>767.02860397806592</v>
      </c>
      <c r="S25" s="125">
        <f t="shared" si="2"/>
        <v>-0.19139587564443017</v>
      </c>
      <c r="T25" s="132">
        <f t="shared" si="3"/>
        <v>123.7624680961805</v>
      </c>
    </row>
    <row r="26" spans="1:20" x14ac:dyDescent="0.25">
      <c r="A26">
        <v>1</v>
      </c>
      <c r="B26" s="12" t="s">
        <v>67</v>
      </c>
      <c r="C26" s="8">
        <v>16.569071000000005</v>
      </c>
      <c r="D26" s="2">
        <v>0.115976</v>
      </c>
      <c r="E26" s="12" t="s">
        <v>186</v>
      </c>
      <c r="F26" s="12">
        <v>29756</v>
      </c>
      <c r="G26" s="126">
        <f>IFERROR(VLOOKUP($F26,INRIX!$A$2:$F$464,2,FALSE),"")</f>
        <v>63.14221158958</v>
      </c>
      <c r="H26" s="4">
        <f>IFERROR(VLOOKUP($F26,INRIX!$A$2:$F$464,3,FALSE),"")</f>
        <v>58.546520927752603</v>
      </c>
      <c r="I26" s="126">
        <f>IFERROR(VLOOKUP($F26,INRIX!$A$2:$F$464,4,FALSE),"")</f>
        <v>64.720771990597598</v>
      </c>
      <c r="J26" s="4">
        <f>IFERROR(VLOOKUP($F26,INRIX!$A$2:$F$464,5,FALSE),"")</f>
        <v>64.370488081725298</v>
      </c>
      <c r="K26" s="126">
        <f>IFERROR(VLOOKUP($F26,INRIX!$A$2:$F$464,6,FALSE),"")</f>
        <v>63.256428075052099</v>
      </c>
      <c r="L26" s="129">
        <f>IF(G26="","",VLOOKUP($F26,abm!$B$2:$G$1701,2,FALSE))</f>
        <v>56</v>
      </c>
      <c r="M26" s="9">
        <f>IF(H26="","",VLOOKUP($F26,abm!$B$2:$G$1701,3,FALSE))</f>
        <v>37</v>
      </c>
      <c r="N26" s="129">
        <f>IF(I26="","",VLOOKUP($F26,abm!$B$2:$G$1701,4,FALSE))</f>
        <v>53</v>
      </c>
      <c r="O26" s="9">
        <f>IF(J26="","",VLOOKUP($F26,abm!$B$2:$G$1701,5,FALSE))</f>
        <v>54</v>
      </c>
      <c r="P26" s="129">
        <f>IF(K26="","",VLOOKUP($F26,abm!$B$2:$G$1701,6,FALSE))</f>
        <v>56</v>
      </c>
      <c r="Q26" s="125">
        <f t="shared" si="0"/>
        <v>-0.36802393355433316</v>
      </c>
      <c r="R26" s="131">
        <f t="shared" si="1"/>
        <v>464.25256409008091</v>
      </c>
      <c r="S26" s="125">
        <f t="shared" si="2"/>
        <v>-0.16110625211601382</v>
      </c>
      <c r="T26" s="132">
        <f t="shared" si="3"/>
        <v>107.54702305320646</v>
      </c>
    </row>
    <row r="27" spans="1:20" x14ac:dyDescent="0.25">
      <c r="A27">
        <v>1</v>
      </c>
      <c r="B27" s="12" t="s">
        <v>67</v>
      </c>
      <c r="C27" s="8">
        <v>17.125973000000002</v>
      </c>
      <c r="D27" s="2">
        <v>0.14230000000000001</v>
      </c>
      <c r="E27" s="12" t="s">
        <v>186</v>
      </c>
      <c r="F27" s="12">
        <v>16580</v>
      </c>
      <c r="G27" s="126">
        <f>IFERROR(VLOOKUP($F27,INRIX!$A$2:$F$464,2,FALSE),"")</f>
        <v>64.069909622541203</v>
      </c>
      <c r="H27" s="4">
        <f>IFERROR(VLOOKUP($F27,INRIX!$A$2:$F$464,3,FALSE),"")</f>
        <v>63.422820581178399</v>
      </c>
      <c r="I27" s="126">
        <f>IFERROR(VLOOKUP($F27,INRIX!$A$2:$F$464,4,FALSE),"")</f>
        <v>64.730545589508907</v>
      </c>
      <c r="J27" s="4">
        <f>IFERROR(VLOOKUP($F27,INRIX!$A$2:$F$464,5,FALSE),"")</f>
        <v>64.449716231555001</v>
      </c>
      <c r="K27" s="126">
        <f>IFERROR(VLOOKUP($F27,INRIX!$A$2:$F$464,6,FALSE),"")</f>
        <v>63.256328799761697</v>
      </c>
      <c r="L27" s="129">
        <f>IF(G27="","",VLOOKUP($F27,abm!$B$2:$G$1701,2,FALSE))</f>
        <v>62</v>
      </c>
      <c r="M27" s="9">
        <f>IF(H27="","",VLOOKUP($F27,abm!$B$2:$G$1701,3,FALSE))</f>
        <v>39</v>
      </c>
      <c r="N27" s="129">
        <f>IF(I27="","",VLOOKUP($F27,abm!$B$2:$G$1701,4,FALSE))</f>
        <v>55</v>
      </c>
      <c r="O27" s="9">
        <f>IF(J27="","",VLOOKUP($F27,abm!$B$2:$G$1701,5,FALSE))</f>
        <v>53</v>
      </c>
      <c r="P27" s="129">
        <f>IF(K27="","",VLOOKUP($F27,abm!$B$2:$G$1701,6,FALSE))</f>
        <v>62</v>
      </c>
      <c r="Q27" s="125">
        <f t="shared" si="0"/>
        <v>-0.3850793824269968</v>
      </c>
      <c r="R27" s="131">
        <f t="shared" si="1"/>
        <v>596.47416514043118</v>
      </c>
      <c r="S27" s="125">
        <f t="shared" si="2"/>
        <v>-0.17765347779683704</v>
      </c>
      <c r="T27" s="132">
        <f t="shared" si="3"/>
        <v>131.09600178313406</v>
      </c>
    </row>
    <row r="28" spans="1:20" x14ac:dyDescent="0.25">
      <c r="A28">
        <v>1</v>
      </c>
      <c r="B28" s="12" t="s">
        <v>67</v>
      </c>
      <c r="C28" s="8">
        <v>17.671395</v>
      </c>
      <c r="D28" s="2">
        <v>0.38555099999999998</v>
      </c>
      <c r="E28" s="12" t="s">
        <v>31</v>
      </c>
      <c r="F28" s="12">
        <v>20549</v>
      </c>
      <c r="G28" s="126">
        <f>IFERROR(VLOOKUP($F28,INRIX!$A$2:$F$464,2,FALSE),"")</f>
        <v>66.698298777246194</v>
      </c>
      <c r="H28" s="4">
        <f>IFERROR(VLOOKUP($F28,INRIX!$A$2:$F$464,3,FALSE),"")</f>
        <v>67.874966675553196</v>
      </c>
      <c r="I28" s="126">
        <f>IFERROR(VLOOKUP($F28,INRIX!$A$2:$F$464,4,FALSE),"")</f>
        <v>67.502659903501197</v>
      </c>
      <c r="J28" s="4">
        <f>IFERROR(VLOOKUP($F28,INRIX!$A$2:$F$464,5,FALSE),"")</f>
        <v>67.231101021566403</v>
      </c>
      <c r="K28" s="126">
        <f>IFERROR(VLOOKUP($F28,INRIX!$A$2:$F$464,6,FALSE),"")</f>
        <v>65.727390052615903</v>
      </c>
      <c r="L28" s="129">
        <f>IF(G28="","",VLOOKUP($F28,abm!$B$2:$G$1701,2,FALSE))</f>
        <v>62</v>
      </c>
      <c r="M28" s="9">
        <f>IF(H28="","",VLOOKUP($F28,abm!$B$2:$G$1701,3,FALSE))</f>
        <v>49</v>
      </c>
      <c r="N28" s="129">
        <f>IF(I28="","",VLOOKUP($F28,abm!$B$2:$G$1701,4,FALSE))</f>
        <v>59</v>
      </c>
      <c r="O28" s="9">
        <f>IF(J28="","",VLOOKUP($F28,abm!$B$2:$G$1701,5,FALSE))</f>
        <v>57</v>
      </c>
      <c r="P28" s="129">
        <f>IF(K28="","",VLOOKUP($F28,abm!$B$2:$G$1701,6,FALSE))</f>
        <v>62</v>
      </c>
      <c r="Q28" s="125">
        <f t="shared" si="0"/>
        <v>-0.27808436011139093</v>
      </c>
      <c r="R28" s="131">
        <f t="shared" si="1"/>
        <v>356.26436700324365</v>
      </c>
      <c r="S28" s="125">
        <f t="shared" si="2"/>
        <v>-0.15217809713222563</v>
      </c>
      <c r="T28" s="132">
        <f t="shared" si="3"/>
        <v>104.67542811349709</v>
      </c>
    </row>
    <row r="29" spans="1:20" x14ac:dyDescent="0.25">
      <c r="A29">
        <v>1</v>
      </c>
      <c r="B29" s="12" t="s">
        <v>67</v>
      </c>
      <c r="C29" s="8">
        <v>18.429860000000001</v>
      </c>
      <c r="D29" s="2">
        <v>0.21509400000000001</v>
      </c>
      <c r="E29" s="12" t="s">
        <v>30</v>
      </c>
      <c r="F29" s="12">
        <v>10969</v>
      </c>
      <c r="G29" s="126">
        <f>IFERROR(VLOOKUP($F29,INRIX!$A$2:$F$464,2,FALSE),"")</f>
        <v>64.940723019670401</v>
      </c>
      <c r="H29" s="4">
        <f>IFERROR(VLOOKUP($F29,INRIX!$A$2:$F$464,3,FALSE),"")</f>
        <v>66.332178085843793</v>
      </c>
      <c r="I29" s="126">
        <f>IFERROR(VLOOKUP($F29,INRIX!$A$2:$F$464,4,FALSE),"")</f>
        <v>65.898923666955298</v>
      </c>
      <c r="J29" s="4">
        <f>IFERROR(VLOOKUP($F29,INRIX!$A$2:$F$464,5,FALSE),"")</f>
        <v>64.249035187287205</v>
      </c>
      <c r="K29" s="126">
        <f>IFERROR(VLOOKUP($F29,INRIX!$A$2:$F$464,6,FALSE),"")</f>
        <v>64.172242628809698</v>
      </c>
      <c r="L29" s="129">
        <f>IF(G29="","",VLOOKUP($F29,abm!$B$2:$G$1701,2,FALSE))</f>
        <v>62</v>
      </c>
      <c r="M29" s="9">
        <f>IF(H29="","",VLOOKUP($F29,abm!$B$2:$G$1701,3,FALSE))</f>
        <v>50</v>
      </c>
      <c r="N29" s="129">
        <f>IF(I29="","",VLOOKUP($F29,abm!$B$2:$G$1701,4,FALSE))</f>
        <v>60</v>
      </c>
      <c r="O29" s="9">
        <f>IF(J29="","",VLOOKUP($F29,abm!$B$2:$G$1701,5,FALSE))</f>
        <v>57</v>
      </c>
      <c r="P29" s="129">
        <f>IF(K29="","",VLOOKUP($F29,abm!$B$2:$G$1701,6,FALSE))</f>
        <v>62</v>
      </c>
      <c r="Q29" s="125">
        <f t="shared" si="0"/>
        <v>-0.24621802806938597</v>
      </c>
      <c r="R29" s="131">
        <f t="shared" si="1"/>
        <v>266.74004102771625</v>
      </c>
      <c r="S29" s="125">
        <f t="shared" si="2"/>
        <v>-0.11282714465915522</v>
      </c>
      <c r="T29" s="132">
        <f t="shared" si="3"/>
        <v>52.54851114652805</v>
      </c>
    </row>
    <row r="30" spans="1:20" x14ac:dyDescent="0.25">
      <c r="A30">
        <v>1</v>
      </c>
      <c r="B30" s="12" t="s">
        <v>67</v>
      </c>
      <c r="C30" s="8">
        <v>19.443315999999999</v>
      </c>
      <c r="D30" s="2">
        <v>0.21813099999999999</v>
      </c>
      <c r="E30" s="12" t="s">
        <v>188</v>
      </c>
      <c r="F30" s="12">
        <v>8797</v>
      </c>
      <c r="G30" s="126">
        <f>IFERROR(VLOOKUP($F30,INRIX!$A$2:$F$464,2,FALSE),"")</f>
        <v>65.411749069643804</v>
      </c>
      <c r="H30" s="4">
        <f>IFERROR(VLOOKUP($F30,INRIX!$A$2:$F$464,3,FALSE),"")</f>
        <v>61.162623300453198</v>
      </c>
      <c r="I30" s="126">
        <f>IFERROR(VLOOKUP($F30,INRIX!$A$2:$F$464,4,FALSE),"")</f>
        <v>64.677718668811096</v>
      </c>
      <c r="J30" s="4">
        <f>IFERROR(VLOOKUP($F30,INRIX!$A$2:$F$464,5,FALSE),"")</f>
        <v>56.162996594778697</v>
      </c>
      <c r="K30" s="126">
        <f>IFERROR(VLOOKUP($F30,INRIX!$A$2:$F$464,6,FALSE),"")</f>
        <v>64.965948575399594</v>
      </c>
      <c r="L30" s="129">
        <f>IF(G30="","",VLOOKUP($F30,abm!$B$2:$G$1701,2,FALSE))</f>
        <v>62</v>
      </c>
      <c r="M30" s="9">
        <f>IF(H30="","",VLOOKUP($F30,abm!$B$2:$G$1701,3,FALSE))</f>
        <v>52</v>
      </c>
      <c r="N30" s="129">
        <f>IF(I30="","",VLOOKUP($F30,abm!$B$2:$G$1701,4,FALSE))</f>
        <v>58</v>
      </c>
      <c r="O30" s="9">
        <f>IF(J30="","",VLOOKUP($F30,abm!$B$2:$G$1701,5,FALSE))</f>
        <v>56</v>
      </c>
      <c r="P30" s="129">
        <f>IF(K30="","",VLOOKUP($F30,abm!$B$2:$G$1701,6,FALSE))</f>
        <v>62</v>
      </c>
      <c r="Q30" s="125">
        <f t="shared" si="0"/>
        <v>-0.14980755902903375</v>
      </c>
      <c r="R30" s="131">
        <f t="shared" si="1"/>
        <v>83.953665746007857</v>
      </c>
      <c r="S30" s="125">
        <f t="shared" si="2"/>
        <v>-2.9022061617319794E-3</v>
      </c>
      <c r="T30" s="132">
        <f t="shared" si="3"/>
        <v>2.6567889909450786E-2</v>
      </c>
    </row>
    <row r="31" spans="1:20" x14ac:dyDescent="0.25">
      <c r="A31">
        <v>1</v>
      </c>
      <c r="B31" s="12" t="s">
        <v>67</v>
      </c>
      <c r="C31" s="8">
        <v>19.856708999999999</v>
      </c>
      <c r="D31" s="2">
        <v>0.41339300000000001</v>
      </c>
      <c r="E31" s="12" t="s">
        <v>32</v>
      </c>
      <c r="F31" s="12">
        <v>20600</v>
      </c>
      <c r="G31" s="126">
        <f>IFERROR(VLOOKUP($F31,INRIX!$A$2:$F$464,2,FALSE),"")</f>
        <v>66.914938862307295</v>
      </c>
      <c r="H31" s="4">
        <f>IFERROR(VLOOKUP($F31,INRIX!$A$2:$F$464,3,FALSE),"")</f>
        <v>53.925619834710702</v>
      </c>
      <c r="I31" s="126">
        <f>IFERROR(VLOOKUP($F31,INRIX!$A$2:$F$464,4,FALSE),"")</f>
        <v>66.927131015712007</v>
      </c>
      <c r="J31" s="4">
        <f>IFERROR(VLOOKUP($F31,INRIX!$A$2:$F$464,5,FALSE),"")</f>
        <v>64.651305334846796</v>
      </c>
      <c r="K31" s="126">
        <f>IFERROR(VLOOKUP($F31,INRIX!$A$2:$F$464,6,FALSE),"")</f>
        <v>66.8505906879778</v>
      </c>
      <c r="L31" s="129">
        <f>IF(G31="","",VLOOKUP($F31,abm!$B$2:$G$1701,2,FALSE))</f>
        <v>62</v>
      </c>
      <c r="M31" s="9">
        <f>IF(H31="","",VLOOKUP($F31,abm!$B$2:$G$1701,3,FALSE))</f>
        <v>59</v>
      </c>
      <c r="N31" s="129">
        <f>IF(I31="","",VLOOKUP($F31,abm!$B$2:$G$1701,4,FALSE))</f>
        <v>61</v>
      </c>
      <c r="O31" s="9">
        <f>IF(J31="","",VLOOKUP($F31,abm!$B$2:$G$1701,5,FALSE))</f>
        <v>61</v>
      </c>
      <c r="P31" s="129">
        <f>IF(K31="","",VLOOKUP($F31,abm!$B$2:$G$1701,6,FALSE))</f>
        <v>62</v>
      </c>
      <c r="Q31" s="125">
        <f t="shared" si="0"/>
        <v>9.4099616858238422E-2</v>
      </c>
      <c r="R31" s="131">
        <f t="shared" si="1"/>
        <v>25.749334061881449</v>
      </c>
      <c r="S31" s="125">
        <f t="shared" si="2"/>
        <v>-5.647690044208209E-2</v>
      </c>
      <c r="T31" s="132">
        <f t="shared" si="3"/>
        <v>13.332030648280675</v>
      </c>
    </row>
    <row r="32" spans="1:20" x14ac:dyDescent="0.25">
      <c r="A32">
        <v>1</v>
      </c>
      <c r="B32" s="12" t="s">
        <v>67</v>
      </c>
      <c r="C32" s="8">
        <v>20.281790000000001</v>
      </c>
      <c r="D32" s="2">
        <v>0.1217</v>
      </c>
      <c r="E32" s="12" t="s">
        <v>33</v>
      </c>
      <c r="F32" s="12">
        <v>30706</v>
      </c>
      <c r="G32" s="126">
        <f>IFERROR(VLOOKUP($F32,INRIX!$A$2:$F$464,2,FALSE),"")</f>
        <v>66.420255183413104</v>
      </c>
      <c r="H32" s="4">
        <f>IFERROR(VLOOKUP($F32,INRIX!$A$2:$F$464,3,FALSE),"")</f>
        <v>46.9626766195681</v>
      </c>
      <c r="I32" s="126">
        <f>IFERROR(VLOOKUP($F32,INRIX!$A$2:$F$464,4,FALSE),"")</f>
        <v>66.090560435481905</v>
      </c>
      <c r="J32" s="4">
        <f>IFERROR(VLOOKUP($F32,INRIX!$A$2:$F$464,5,FALSE),"")</f>
        <v>66.608399545970499</v>
      </c>
      <c r="K32" s="126">
        <f>IFERROR(VLOOKUP($F32,INRIX!$A$2:$F$464,6,FALSE),"")</f>
        <v>66.890102253549102</v>
      </c>
      <c r="L32" s="129">
        <f>IF(G32="","",VLOOKUP($F32,abm!$B$2:$G$1701,2,FALSE))</f>
        <v>61</v>
      </c>
      <c r="M32" s="9">
        <f>IF(H32="","",VLOOKUP($F32,abm!$B$2:$G$1701,3,FALSE))</f>
        <v>52</v>
      </c>
      <c r="N32" s="129">
        <f>IF(I32="","",VLOOKUP($F32,abm!$B$2:$G$1701,4,FALSE))</f>
        <v>60</v>
      </c>
      <c r="O32" s="9">
        <f>IF(J32="","",VLOOKUP($F32,abm!$B$2:$G$1701,5,FALSE))</f>
        <v>56</v>
      </c>
      <c r="P32" s="129">
        <f>IF(K32="","",VLOOKUP($F32,abm!$B$2:$G$1701,6,FALSE))</f>
        <v>61</v>
      </c>
      <c r="Q32" s="125">
        <f t="shared" si="0"/>
        <v>0.10726227172351965</v>
      </c>
      <c r="R32" s="131">
        <f t="shared" si="1"/>
        <v>25.374626839045863</v>
      </c>
      <c r="S32" s="125">
        <f t="shared" si="2"/>
        <v>-0.15926519205207745</v>
      </c>
      <c r="T32" s="132">
        <f t="shared" si="3"/>
        <v>112.53814092694709</v>
      </c>
    </row>
    <row r="33" spans="1:20" x14ac:dyDescent="0.25">
      <c r="A33">
        <v>1</v>
      </c>
      <c r="B33" s="12" t="s">
        <v>67</v>
      </c>
      <c r="C33" s="8">
        <v>20.477537000000002</v>
      </c>
      <c r="D33" s="2">
        <v>0.195747</v>
      </c>
      <c r="E33" s="12" t="s">
        <v>33</v>
      </c>
      <c r="F33" s="12">
        <v>26707</v>
      </c>
      <c r="G33" s="126">
        <f>IFERROR(VLOOKUP($F33,INRIX!$A$2:$F$464,2,FALSE),"")</f>
        <v>66.420255183413104</v>
      </c>
      <c r="H33" s="4">
        <f>IFERROR(VLOOKUP($F33,INRIX!$A$2:$F$464,3,FALSE),"")</f>
        <v>46.9626766195681</v>
      </c>
      <c r="I33" s="126">
        <f>IFERROR(VLOOKUP($F33,INRIX!$A$2:$F$464,4,FALSE),"")</f>
        <v>66.090560435481905</v>
      </c>
      <c r="J33" s="4">
        <f>IFERROR(VLOOKUP($F33,INRIX!$A$2:$F$464,5,FALSE),"")</f>
        <v>66.608399545970499</v>
      </c>
      <c r="K33" s="126">
        <f>IFERROR(VLOOKUP($F33,INRIX!$A$2:$F$464,6,FALSE),"")</f>
        <v>66.890102253549102</v>
      </c>
      <c r="L33" s="129">
        <f>IF(G33="","",VLOOKUP($F33,abm!$B$2:$G$1701,2,FALSE))</f>
        <v>60</v>
      </c>
      <c r="M33" s="9">
        <f>IF(H33="","",VLOOKUP($F33,abm!$B$2:$G$1701,3,FALSE))</f>
        <v>51</v>
      </c>
      <c r="N33" s="129">
        <f>IF(I33="","",VLOOKUP($F33,abm!$B$2:$G$1701,4,FALSE))</f>
        <v>59</v>
      </c>
      <c r="O33" s="9">
        <f>IF(J33="","",VLOOKUP($F33,abm!$B$2:$G$1701,5,FALSE))</f>
        <v>55</v>
      </c>
      <c r="P33" s="129">
        <f>IF(K33="","",VLOOKUP($F33,abm!$B$2:$G$1701,6,FALSE))</f>
        <v>60</v>
      </c>
      <c r="Q33" s="125">
        <f t="shared" si="0"/>
        <v>8.5968766498067506E-2</v>
      </c>
      <c r="R33" s="131">
        <f t="shared" si="1"/>
        <v>16.299980078182063</v>
      </c>
      <c r="S33" s="125">
        <f t="shared" si="2"/>
        <v>-0.17427831362257606</v>
      </c>
      <c r="T33" s="132">
        <f t="shared" si="3"/>
        <v>134.75494001888811</v>
      </c>
    </row>
    <row r="34" spans="1:20" x14ac:dyDescent="0.25">
      <c r="A34">
        <v>1</v>
      </c>
      <c r="B34" s="12" t="s">
        <v>67</v>
      </c>
      <c r="C34" s="8">
        <v>20.96367</v>
      </c>
      <c r="D34" s="2">
        <v>5.1929000000000003E-2</v>
      </c>
      <c r="E34" s="12" t="s">
        <v>34</v>
      </c>
      <c r="F34" s="12">
        <v>30815</v>
      </c>
      <c r="G34" s="126">
        <f>IFERROR(VLOOKUP($F34,INRIX!$A$2:$F$464,2,FALSE),"")</f>
        <v>66.616427432216895</v>
      </c>
      <c r="H34" s="4">
        <f>IFERROR(VLOOKUP($F34,INRIX!$A$2:$F$464,3,FALSE),"")</f>
        <v>45.010130631831501</v>
      </c>
      <c r="I34" s="126">
        <f>IFERROR(VLOOKUP($F34,INRIX!$A$2:$F$464,4,FALSE),"")</f>
        <v>65.440059383892105</v>
      </c>
      <c r="J34" s="4">
        <f>IFERROR(VLOOKUP($F34,INRIX!$A$2:$F$464,5,FALSE),"")</f>
        <v>67.128490351872898</v>
      </c>
      <c r="K34" s="126">
        <f>IFERROR(VLOOKUP($F34,INRIX!$A$2:$F$464,6,FALSE),"")</f>
        <v>67.042191998411596</v>
      </c>
      <c r="L34" s="129">
        <f>IF(G34="","",VLOOKUP($F34,abm!$B$2:$G$1701,2,FALSE))</f>
        <v>62</v>
      </c>
      <c r="M34" s="9">
        <f>IF(H34="","",VLOOKUP($F34,abm!$B$2:$G$1701,3,FALSE))</f>
        <v>42</v>
      </c>
      <c r="N34" s="129">
        <f>IF(I34="","",VLOOKUP($F34,abm!$B$2:$G$1701,4,FALSE))</f>
        <v>55</v>
      </c>
      <c r="O34" s="9">
        <f>IF(J34="","",VLOOKUP($F34,abm!$B$2:$G$1701,5,FALSE))</f>
        <v>49</v>
      </c>
      <c r="P34" s="129">
        <f>IF(K34="","",VLOOKUP($F34,abm!$B$2:$G$1701,6,FALSE))</f>
        <v>62</v>
      </c>
      <c r="Q34" s="125">
        <f t="shared" si="0"/>
        <v>-6.6876736183091978E-2</v>
      </c>
      <c r="R34" s="131">
        <f t="shared" si="1"/>
        <v>9.0608864206903128</v>
      </c>
      <c r="S34" s="125">
        <f t="shared" si="2"/>
        <v>-0.27005657742111144</v>
      </c>
      <c r="T34" s="132">
        <f t="shared" si="3"/>
        <v>328.64216243794874</v>
      </c>
    </row>
    <row r="35" spans="1:20" x14ac:dyDescent="0.25">
      <c r="A35">
        <v>1</v>
      </c>
      <c r="B35" s="12" t="s">
        <v>67</v>
      </c>
      <c r="C35" s="8">
        <v>21.006437000000002</v>
      </c>
      <c r="D35" s="2">
        <v>4.2766999999999999E-2</v>
      </c>
      <c r="E35" s="12" t="s">
        <v>34</v>
      </c>
      <c r="F35" s="12">
        <v>26722</v>
      </c>
      <c r="G35" s="126">
        <f>IFERROR(VLOOKUP($F35,INRIX!$A$2:$F$464,2,FALSE),"")</f>
        <v>66.616427432216895</v>
      </c>
      <c r="H35" s="4">
        <f>IFERROR(VLOOKUP($F35,INRIX!$A$2:$F$464,3,FALSE),"")</f>
        <v>45.010130631831501</v>
      </c>
      <c r="I35" s="126">
        <f>IFERROR(VLOOKUP($F35,INRIX!$A$2:$F$464,4,FALSE),"")</f>
        <v>65.440059383892105</v>
      </c>
      <c r="J35" s="4">
        <f>IFERROR(VLOOKUP($F35,INRIX!$A$2:$F$464,5,FALSE),"")</f>
        <v>67.128490351872898</v>
      </c>
      <c r="K35" s="126">
        <f>IFERROR(VLOOKUP($F35,INRIX!$A$2:$F$464,6,FALSE),"")</f>
        <v>67.042191998411596</v>
      </c>
      <c r="L35" s="129">
        <f>IF(G35="","",VLOOKUP($F35,abm!$B$2:$G$1701,2,FALSE))</f>
        <v>62</v>
      </c>
      <c r="M35" s="9">
        <f>IF(H35="","",VLOOKUP($F35,abm!$B$2:$G$1701,3,FALSE))</f>
        <v>42</v>
      </c>
      <c r="N35" s="129">
        <f>IF(I35="","",VLOOKUP($F35,abm!$B$2:$G$1701,4,FALSE))</f>
        <v>55</v>
      </c>
      <c r="O35" s="9">
        <f>IF(J35="","",VLOOKUP($F35,abm!$B$2:$G$1701,5,FALSE))</f>
        <v>49</v>
      </c>
      <c r="P35" s="129">
        <f>IF(K35="","",VLOOKUP($F35,abm!$B$2:$G$1701,6,FALSE))</f>
        <v>62</v>
      </c>
      <c r="Q35" s="125">
        <f t="shared" si="0"/>
        <v>-6.6876736183091978E-2</v>
      </c>
      <c r="R35" s="131">
        <f t="shared" si="1"/>
        <v>9.0608864206903128</v>
      </c>
      <c r="S35" s="125">
        <f t="shared" si="2"/>
        <v>-0.27005657742111144</v>
      </c>
      <c r="T35" s="132">
        <f t="shared" si="3"/>
        <v>328.64216243794874</v>
      </c>
    </row>
    <row r="36" spans="1:20" x14ac:dyDescent="0.25">
      <c r="A36">
        <v>1</v>
      </c>
      <c r="B36" s="12" t="s">
        <v>67</v>
      </c>
      <c r="C36" s="8">
        <v>22.564782000000001</v>
      </c>
      <c r="D36" s="2">
        <v>0.21201999999999999</v>
      </c>
      <c r="E36" s="12" t="s">
        <v>35</v>
      </c>
      <c r="F36" s="12">
        <v>8785</v>
      </c>
      <c r="G36" s="126">
        <f>IFERROR(VLOOKUP($F36,INRIX!$A$2:$F$464,2,FALSE),"")</f>
        <v>67.080542264752793</v>
      </c>
      <c r="H36" s="4">
        <f>IFERROR(VLOOKUP($F36,INRIX!$A$2:$F$464,3,FALSE),"")</f>
        <v>58.177286057051496</v>
      </c>
      <c r="I36" s="126">
        <f>IFERROR(VLOOKUP($F36,INRIX!$A$2:$F$464,4,FALSE),"")</f>
        <v>66.631201286651006</v>
      </c>
      <c r="J36" s="4">
        <f>IFERROR(VLOOKUP($F36,INRIX!$A$2:$F$464,5,FALSE),"")</f>
        <v>67.323950056753702</v>
      </c>
      <c r="K36" s="126">
        <f>IFERROR(VLOOKUP($F36,INRIX!$A$2:$F$464,6,FALSE),"")</f>
        <v>67.186041894172504</v>
      </c>
      <c r="L36" s="129">
        <f>IF(G36="","",VLOOKUP($F36,abm!$B$2:$G$1701,2,FALSE))</f>
        <v>62</v>
      </c>
      <c r="M36" s="9">
        <f>IF(H36="","",VLOOKUP($F36,abm!$B$2:$G$1701,3,FALSE))</f>
        <v>42</v>
      </c>
      <c r="N36" s="129">
        <f>IF(I36="","",VLOOKUP($F36,abm!$B$2:$G$1701,4,FALSE))</f>
        <v>57</v>
      </c>
      <c r="O36" s="9">
        <f>IF(J36="","",VLOOKUP($F36,abm!$B$2:$G$1701,5,FALSE))</f>
        <v>51</v>
      </c>
      <c r="P36" s="129">
        <f>IF(K36="","",VLOOKUP($F36,abm!$B$2:$G$1701,6,FALSE))</f>
        <v>62</v>
      </c>
      <c r="Q36" s="125">
        <f t="shared" si="0"/>
        <v>-0.27806876452069729</v>
      </c>
      <c r="R36" s="131">
        <f t="shared" si="1"/>
        <v>261.70458417167276</v>
      </c>
      <c r="S36" s="125">
        <f t="shared" si="2"/>
        <v>-0.24246869120116554</v>
      </c>
      <c r="T36" s="132">
        <f t="shared" si="3"/>
        <v>266.47134545538921</v>
      </c>
    </row>
    <row r="37" spans="1:20" x14ac:dyDescent="0.25">
      <c r="A37">
        <v>1</v>
      </c>
      <c r="B37" s="12" t="s">
        <v>67</v>
      </c>
      <c r="C37" s="8">
        <v>25.469241</v>
      </c>
      <c r="D37" s="2">
        <v>0.64656599999999997</v>
      </c>
      <c r="E37" s="12" t="s">
        <v>36</v>
      </c>
      <c r="F37" s="12">
        <v>26014</v>
      </c>
      <c r="G37" s="126">
        <f>IFERROR(VLOOKUP($F37,INRIX!$A$2:$F$464,2,FALSE),"")</f>
        <v>66.118819776714503</v>
      </c>
      <c r="H37" s="4">
        <f>IFERROR(VLOOKUP($F37,INRIX!$A$2:$F$464,3,FALSE),"")</f>
        <v>55.7760597174087</v>
      </c>
      <c r="I37" s="126">
        <f>IFERROR(VLOOKUP($F37,INRIX!$A$2:$F$464,4,FALSE),"")</f>
        <v>66.796733885933406</v>
      </c>
      <c r="J37" s="4">
        <f>IFERROR(VLOOKUP($F37,INRIX!$A$2:$F$464,5,FALSE),"")</f>
        <v>69.1838819523269</v>
      </c>
      <c r="K37" s="126">
        <f>IFERROR(VLOOKUP($F37,INRIX!$A$2:$F$464,6,FALSE),"")</f>
        <v>67.104636156060707</v>
      </c>
      <c r="L37" s="129">
        <f>IF(G37="","",VLOOKUP($F37,abm!$B$2:$G$1701,2,FALSE))</f>
        <v>62</v>
      </c>
      <c r="M37" s="9">
        <f>IF(H37="","",VLOOKUP($F37,abm!$B$2:$G$1701,3,FALSE))</f>
        <v>54</v>
      </c>
      <c r="N37" s="129">
        <f>IF(I37="","",VLOOKUP($F37,abm!$B$2:$G$1701,4,FALSE))</f>
        <v>60</v>
      </c>
      <c r="O37" s="9">
        <f>IF(J37="","",VLOOKUP($F37,abm!$B$2:$G$1701,5,FALSE))</f>
        <v>60</v>
      </c>
      <c r="P37" s="129">
        <f>IF(K37="","",VLOOKUP($F37,abm!$B$2:$G$1701,6,FALSE))</f>
        <v>62</v>
      </c>
      <c r="Q37" s="125">
        <f t="shared" si="0"/>
        <v>-3.1842688895686866E-2</v>
      </c>
      <c r="R37" s="131">
        <f t="shared" si="1"/>
        <v>3.1543881198018697</v>
      </c>
      <c r="S37" s="125">
        <f t="shared" si="2"/>
        <v>-0.13274597627602502</v>
      </c>
      <c r="T37" s="132">
        <f t="shared" si="3"/>
        <v>84.343687714275745</v>
      </c>
    </row>
    <row r="38" spans="1:20" x14ac:dyDescent="0.25">
      <c r="A38">
        <v>1</v>
      </c>
      <c r="B38" s="12" t="s">
        <v>67</v>
      </c>
      <c r="C38" s="8">
        <v>26.449142999999999</v>
      </c>
      <c r="D38" s="2">
        <v>0.42424600000000001</v>
      </c>
      <c r="E38" s="12" t="s">
        <v>38</v>
      </c>
      <c r="F38" s="12">
        <v>15010</v>
      </c>
      <c r="G38" s="126">
        <f>IFERROR(VLOOKUP($F38,INRIX!$A$2:$F$464,2,FALSE),"")</f>
        <v>66.270334928229701</v>
      </c>
      <c r="H38" s="4">
        <f>IFERROR(VLOOKUP($F38,INRIX!$A$2:$F$464,3,FALSE),"")</f>
        <v>55.071980805118599</v>
      </c>
      <c r="I38" s="126">
        <f>IFERROR(VLOOKUP($F38,INRIX!$A$2:$F$464,4,FALSE),"")</f>
        <v>66.108746752443395</v>
      </c>
      <c r="J38" s="4">
        <f>IFERROR(VLOOKUP($F38,INRIX!$A$2:$F$464,5,FALSE),"")</f>
        <v>69.180930760499393</v>
      </c>
      <c r="K38" s="126">
        <f>IFERROR(VLOOKUP($F38,INRIX!$A$2:$F$464,6,FALSE),"")</f>
        <v>66.898838479102594</v>
      </c>
      <c r="L38" s="129">
        <f>IF(G38="","",VLOOKUP($F38,abm!$B$2:$G$1701,2,FALSE))</f>
        <v>62</v>
      </c>
      <c r="M38" s="9">
        <f>IF(H38="","",VLOOKUP($F38,abm!$B$2:$G$1701,3,FALSE))</f>
        <v>44</v>
      </c>
      <c r="N38" s="129">
        <f>IF(I38="","",VLOOKUP($F38,abm!$B$2:$G$1701,4,FALSE))</f>
        <v>55</v>
      </c>
      <c r="O38" s="9">
        <f>IF(J38="","",VLOOKUP($F38,abm!$B$2:$G$1701,5,FALSE))</f>
        <v>55</v>
      </c>
      <c r="P38" s="129">
        <f>IF(K38="","",VLOOKUP($F38,abm!$B$2:$G$1701,6,FALSE))</f>
        <v>62</v>
      </c>
      <c r="Q38" s="125">
        <f t="shared" si="0"/>
        <v>-0.20104562507563783</v>
      </c>
      <c r="R38" s="131">
        <f t="shared" si="1"/>
        <v>122.5887589489147</v>
      </c>
      <c r="S38" s="125">
        <f t="shared" si="2"/>
        <v>-0.20498323171732113</v>
      </c>
      <c r="T38" s="132">
        <f t="shared" si="3"/>
        <v>201.09879723407789</v>
      </c>
    </row>
    <row r="39" spans="1:20" x14ac:dyDescent="0.25">
      <c r="A39">
        <v>1</v>
      </c>
      <c r="B39" s="12" t="s">
        <v>67</v>
      </c>
      <c r="C39" s="8">
        <v>27.003475999999999</v>
      </c>
      <c r="D39" s="2">
        <v>0.55433299999999996</v>
      </c>
      <c r="E39" s="12" t="s">
        <v>40</v>
      </c>
      <c r="F39" s="12">
        <v>15020</v>
      </c>
      <c r="G39" s="126">
        <f>IFERROR(VLOOKUP($F39,INRIX!$A$2:$F$464,2,FALSE),"")</f>
        <v>65.612440191387606</v>
      </c>
      <c r="H39" s="4">
        <f>IFERROR(VLOOKUP($F39,INRIX!$A$2:$F$464,3,FALSE),"")</f>
        <v>60.316448946947503</v>
      </c>
      <c r="I39" s="126">
        <f>IFERROR(VLOOKUP($F39,INRIX!$A$2:$F$464,4,FALSE),"")</f>
        <v>66.743288383026098</v>
      </c>
      <c r="J39" s="4">
        <f>IFERROR(VLOOKUP($F39,INRIX!$A$2:$F$464,5,FALSE),"")</f>
        <v>68.943473325766206</v>
      </c>
      <c r="K39" s="126">
        <f>IFERROR(VLOOKUP($F39,INRIX!$A$2:$F$464,6,FALSE),"")</f>
        <v>66.057083291968596</v>
      </c>
      <c r="L39" s="129">
        <f>IF(G39="","",VLOOKUP($F39,abm!$B$2:$G$1701,2,FALSE))</f>
        <v>62</v>
      </c>
      <c r="M39" s="9">
        <f>IF(H39="","",VLOOKUP($F39,abm!$B$2:$G$1701,3,FALSE))</f>
        <v>47</v>
      </c>
      <c r="N39" s="129">
        <f>IF(I39="","",VLOOKUP($F39,abm!$B$2:$G$1701,4,FALSE))</f>
        <v>58</v>
      </c>
      <c r="O39" s="9">
        <f>IF(J39="","",VLOOKUP($F39,abm!$B$2:$G$1701,5,FALSE))</f>
        <v>57</v>
      </c>
      <c r="P39" s="129">
        <f>IF(K39="","",VLOOKUP($F39,abm!$B$2:$G$1701,6,FALSE))</f>
        <v>62</v>
      </c>
      <c r="Q39" s="125">
        <f t="shared" si="0"/>
        <v>-0.22077640808496934</v>
      </c>
      <c r="R39" s="131">
        <f t="shared" si="1"/>
        <v>177.32781255665927</v>
      </c>
      <c r="S39" s="125">
        <f t="shared" si="2"/>
        <v>-0.17323573573573614</v>
      </c>
      <c r="T39" s="132">
        <f t="shared" si="3"/>
        <v>142.64655508328889</v>
      </c>
    </row>
    <row r="40" spans="1:20" x14ac:dyDescent="0.25">
      <c r="A40">
        <v>1</v>
      </c>
      <c r="B40" s="12" t="s">
        <v>67</v>
      </c>
      <c r="C40" s="8">
        <v>27.812995000000001</v>
      </c>
      <c r="D40" s="2">
        <v>0.80951899999999999</v>
      </c>
      <c r="E40" s="12" t="s">
        <v>40</v>
      </c>
      <c r="F40" s="12">
        <v>15036</v>
      </c>
      <c r="G40" s="126">
        <f>IFERROR(VLOOKUP($F40,INRIX!$A$2:$F$464,2,FALSE),"")</f>
        <v>65.461190855927697</v>
      </c>
      <c r="H40" s="4">
        <f>IFERROR(VLOOKUP($F40,INRIX!$A$2:$F$464,3,FALSE),"")</f>
        <v>60.069048253798996</v>
      </c>
      <c r="I40" s="126">
        <f>IFERROR(VLOOKUP($F40,INRIX!$A$2:$F$464,4,FALSE),"")</f>
        <v>65.833848818508002</v>
      </c>
      <c r="J40" s="4">
        <f>IFERROR(VLOOKUP($F40,INRIX!$A$2:$F$464,5,FALSE),"")</f>
        <v>69.101248581157805</v>
      </c>
      <c r="K40" s="126">
        <f>IFERROR(VLOOKUP($F40,INRIX!$A$2:$F$464,6,FALSE),"")</f>
        <v>66.537178596247401</v>
      </c>
      <c r="L40" s="129">
        <f>IF(G40="","",VLOOKUP($F40,abm!$B$2:$G$1701,2,FALSE))</f>
        <v>62</v>
      </c>
      <c r="M40" s="9">
        <f>IF(H40="","",VLOOKUP($F40,abm!$B$2:$G$1701,3,FALSE))</f>
        <v>47</v>
      </c>
      <c r="N40" s="129">
        <f>IF(I40="","",VLOOKUP($F40,abm!$B$2:$G$1701,4,FALSE))</f>
        <v>58</v>
      </c>
      <c r="O40" s="9">
        <f>IF(J40="","",VLOOKUP($F40,abm!$B$2:$G$1701,5,FALSE))</f>
        <v>56</v>
      </c>
      <c r="P40" s="129">
        <f>IF(K40="","",VLOOKUP($F40,abm!$B$2:$G$1701,6,FALSE))</f>
        <v>62</v>
      </c>
      <c r="Q40" s="125">
        <f t="shared" si="0"/>
        <v>-0.21756709376484018</v>
      </c>
      <c r="R40" s="131">
        <f t="shared" si="1"/>
        <v>170.80002226012661</v>
      </c>
      <c r="S40" s="125">
        <f t="shared" si="2"/>
        <v>-0.1895949617432845</v>
      </c>
      <c r="T40" s="132">
        <f t="shared" si="3"/>
        <v>171.64271438528939</v>
      </c>
    </row>
    <row r="41" spans="1:20" x14ac:dyDescent="0.25">
      <c r="A41">
        <v>1</v>
      </c>
      <c r="B41" s="12" t="s">
        <v>67</v>
      </c>
      <c r="C41" s="8">
        <v>28.522171</v>
      </c>
      <c r="D41" s="2">
        <v>0.18868299999999999</v>
      </c>
      <c r="E41" s="12" t="s">
        <v>42</v>
      </c>
      <c r="F41" s="12">
        <v>9250</v>
      </c>
      <c r="G41" s="126">
        <f>IFERROR(VLOOKUP($F41,INRIX!$A$2:$F$464,2,FALSE),"")</f>
        <v>67.263423710792097</v>
      </c>
      <c r="H41" s="4">
        <f>IFERROR(VLOOKUP($F41,INRIX!$A$2:$F$464,3,FALSE),"")</f>
        <v>61.001066382298099</v>
      </c>
      <c r="I41" s="126">
        <f>IFERROR(VLOOKUP($F41,INRIX!$A$2:$F$464,4,FALSE),"")</f>
        <v>65.741803785723107</v>
      </c>
      <c r="J41" s="4">
        <f>IFERROR(VLOOKUP($F41,INRIX!$A$2:$F$464,5,FALSE),"")</f>
        <v>70.078774120317803</v>
      </c>
      <c r="K41" s="126">
        <f>IFERROR(VLOOKUP($F41,INRIX!$A$2:$F$464,6,FALSE),"")</f>
        <v>68.327707733545097</v>
      </c>
      <c r="L41" s="129">
        <f>IF(G41="","",VLOOKUP($F41,abm!$B$2:$G$1701,2,FALSE))</f>
        <v>62</v>
      </c>
      <c r="M41" s="9">
        <f>IF(H41="","",VLOOKUP($F41,abm!$B$2:$G$1701,3,FALSE))</f>
        <v>54</v>
      </c>
      <c r="N41" s="129">
        <f>IF(I41="","",VLOOKUP($F41,abm!$B$2:$G$1701,4,FALSE))</f>
        <v>59</v>
      </c>
      <c r="O41" s="9">
        <f>IF(J41="","",VLOOKUP($F41,abm!$B$2:$G$1701,5,FALSE))</f>
        <v>58</v>
      </c>
      <c r="P41" s="129">
        <f>IF(K41="","",VLOOKUP($F41,abm!$B$2:$G$1701,6,FALSE))</f>
        <v>62</v>
      </c>
      <c r="Q41" s="125">
        <f t="shared" si="0"/>
        <v>-0.11476957367305529</v>
      </c>
      <c r="R41" s="131">
        <f t="shared" si="1"/>
        <v>49.014930489344586</v>
      </c>
      <c r="S41" s="125">
        <f t="shared" si="2"/>
        <v>-0.17235995166781648</v>
      </c>
      <c r="T41" s="132">
        <f t="shared" si="3"/>
        <v>145.89678424965911</v>
      </c>
    </row>
    <row r="42" spans="1:20" x14ac:dyDescent="0.25">
      <c r="A42">
        <v>1</v>
      </c>
      <c r="B42" s="12" t="s">
        <v>67</v>
      </c>
      <c r="C42" s="8">
        <v>29.14903</v>
      </c>
      <c r="D42" s="2">
        <v>0.33610800000000002</v>
      </c>
      <c r="E42" s="12" t="s">
        <v>43</v>
      </c>
      <c r="F42" s="12">
        <v>14291</v>
      </c>
      <c r="G42" s="126">
        <f>IFERROR(VLOOKUP($F42,INRIX!$A$2:$F$464,2,FALSE),"")</f>
        <v>65.322966507177</v>
      </c>
      <c r="H42" s="4">
        <f>IFERROR(VLOOKUP($F42,INRIX!$A$2:$F$464,3,FALSE),"")</f>
        <v>55.814982671287702</v>
      </c>
      <c r="I42" s="126">
        <f>IFERROR(VLOOKUP($F42,INRIX!$A$2:$F$464,4,FALSE),"")</f>
        <v>62.6950389706792</v>
      </c>
      <c r="J42" s="4">
        <f>IFERROR(VLOOKUP($F42,INRIX!$A$2:$F$464,5,FALSE),"")</f>
        <v>67.885811577752506</v>
      </c>
      <c r="K42" s="126">
        <f>IFERROR(VLOOKUP($F42,INRIX!$A$2:$F$464,6,FALSE),"")</f>
        <v>66.807902313114297</v>
      </c>
      <c r="L42" s="129">
        <f>IF(G42="","",VLOOKUP($F42,abm!$B$2:$G$1701,2,FALSE))</f>
        <v>62</v>
      </c>
      <c r="M42" s="9">
        <f>IF(H42="","",VLOOKUP($F42,abm!$B$2:$G$1701,3,FALSE))</f>
        <v>50</v>
      </c>
      <c r="N42" s="129">
        <f>IF(I42="","",VLOOKUP($F42,abm!$B$2:$G$1701,4,FALSE))</f>
        <v>56</v>
      </c>
      <c r="O42" s="9">
        <f>IF(J42="","",VLOOKUP($F42,abm!$B$2:$G$1701,5,FALSE))</f>
        <v>53</v>
      </c>
      <c r="P42" s="129">
        <f>IF(K42="","",VLOOKUP($F42,abm!$B$2:$G$1701,6,FALSE))</f>
        <v>62</v>
      </c>
      <c r="Q42" s="125">
        <f t="shared" si="0"/>
        <v>-0.10418318510522517</v>
      </c>
      <c r="R42" s="131">
        <f t="shared" si="1"/>
        <v>33.814023467376252</v>
      </c>
      <c r="S42" s="125">
        <f t="shared" si="2"/>
        <v>-0.21927721318766513</v>
      </c>
      <c r="T42" s="132">
        <f t="shared" si="3"/>
        <v>221.58738632835053</v>
      </c>
    </row>
    <row r="43" spans="1:20" x14ac:dyDescent="0.25">
      <c r="A43">
        <v>1</v>
      </c>
      <c r="B43" s="12" t="s">
        <v>67</v>
      </c>
      <c r="C43" s="8">
        <v>36.151763000000003</v>
      </c>
      <c r="D43" s="2">
        <v>0.27693800000000002</v>
      </c>
      <c r="E43" s="12" t="s">
        <v>46</v>
      </c>
      <c r="F43" s="12">
        <v>13869</v>
      </c>
      <c r="G43" s="126">
        <f>IFERROR(VLOOKUP($F43,INRIX!$A$2:$F$464,2,FALSE),"")</f>
        <v>65.527910685805395</v>
      </c>
      <c r="H43" s="4">
        <f>IFERROR(VLOOKUP($F43,INRIX!$A$2:$F$464,3,FALSE),"")</f>
        <v>69.370834444148201</v>
      </c>
      <c r="I43" s="126">
        <f>IFERROR(VLOOKUP($F43,INRIX!$A$2:$F$464,4,FALSE),"")</f>
        <v>62.947173079302203</v>
      </c>
      <c r="J43" s="4">
        <f>IFERROR(VLOOKUP($F43,INRIX!$A$2:$F$464,5,FALSE),"")</f>
        <v>34.626787741203202</v>
      </c>
      <c r="K43" s="126">
        <f>IFERROR(VLOOKUP($F43,INRIX!$A$2:$F$464,6,FALSE),"")</f>
        <v>66.105628908964604</v>
      </c>
      <c r="L43" s="129">
        <f>IF(G43="","",VLOOKUP($F43,abm!$B$2:$G$1701,2,FALSE))</f>
        <v>58</v>
      </c>
      <c r="M43" s="9">
        <f>IF(H43="","",VLOOKUP($F43,abm!$B$2:$G$1701,3,FALSE))</f>
        <v>49</v>
      </c>
      <c r="N43" s="129">
        <f>IF(I43="","",VLOOKUP($F43,abm!$B$2:$G$1701,4,FALSE))</f>
        <v>49</v>
      </c>
      <c r="O43" s="9">
        <f>IF(J43="","",VLOOKUP($F43,abm!$B$2:$G$1701,5,FALSE))</f>
        <v>34</v>
      </c>
      <c r="P43" s="129">
        <f>IF(K43="","",VLOOKUP($F43,abm!$B$2:$G$1701,6,FALSE))</f>
        <v>58</v>
      </c>
      <c r="Q43" s="125">
        <f t="shared" si="0"/>
        <v>-0.29365128165712284</v>
      </c>
      <c r="R43" s="131">
        <f t="shared" si="1"/>
        <v>414.97089595089477</v>
      </c>
      <c r="S43" s="125">
        <f t="shared" si="2"/>
        <v>-1.8101238436777467E-2</v>
      </c>
      <c r="T43" s="132">
        <f t="shared" si="3"/>
        <v>0.39286287252261232</v>
      </c>
    </row>
    <row r="44" spans="1:20" x14ac:dyDescent="0.25">
      <c r="A44">
        <v>1</v>
      </c>
      <c r="B44" s="12" t="s">
        <v>67</v>
      </c>
      <c r="C44" s="8">
        <v>38.391562000000008</v>
      </c>
      <c r="D44" s="2">
        <v>4.2570999999999998E-2</v>
      </c>
      <c r="E44" s="12" t="s">
        <v>47</v>
      </c>
      <c r="F44" s="12">
        <v>13595</v>
      </c>
      <c r="G44" s="126">
        <f>IFERROR(VLOOKUP($F44,INRIX!$A$2:$F$464,2,FALSE),"")</f>
        <v>65.013024986709198</v>
      </c>
      <c r="H44" s="4">
        <f>IFERROR(VLOOKUP($F44,INRIX!$A$2:$F$464,3,FALSE),"")</f>
        <v>68.312983204478797</v>
      </c>
      <c r="I44" s="126">
        <f>IFERROR(VLOOKUP($F44,INRIX!$A$2:$F$464,4,FALSE),"")</f>
        <v>61.878139304713599</v>
      </c>
      <c r="J44" s="4">
        <f>IFERROR(VLOOKUP($F44,INRIX!$A$2:$F$464,5,FALSE),"")</f>
        <v>42.0626560726447</v>
      </c>
      <c r="K44" s="126">
        <f>IFERROR(VLOOKUP($F44,INRIX!$A$2:$F$464,6,FALSE),"")</f>
        <v>64.936662364737401</v>
      </c>
      <c r="L44" s="129">
        <f>IF(G44="","",VLOOKUP($F44,abm!$B$2:$G$1701,2,FALSE))</f>
        <v>58</v>
      </c>
      <c r="M44" s="9">
        <f>IF(H44="","",VLOOKUP($F44,abm!$B$2:$G$1701,3,FALSE))</f>
        <v>51</v>
      </c>
      <c r="N44" s="129">
        <f>IF(I44="","",VLOOKUP($F44,abm!$B$2:$G$1701,4,FALSE))</f>
        <v>48</v>
      </c>
      <c r="O44" s="9">
        <f>IF(J44="","",VLOOKUP($F44,abm!$B$2:$G$1701,5,FALSE))</f>
        <v>26</v>
      </c>
      <c r="P44" s="129">
        <f>IF(K44="","",VLOOKUP($F44,abm!$B$2:$G$1701,6,FALSE))</f>
        <v>58</v>
      </c>
      <c r="Q44" s="125">
        <f t="shared" si="0"/>
        <v>-0.25343620483761431</v>
      </c>
      <c r="R44" s="131">
        <f t="shared" si="1"/>
        <v>299.7393874385649</v>
      </c>
      <c r="S44" s="125">
        <f t="shared" si="2"/>
        <v>-0.38187450751810681</v>
      </c>
      <c r="T44" s="132">
        <f t="shared" si="3"/>
        <v>258.00892010806967</v>
      </c>
    </row>
    <row r="45" spans="1:20" x14ac:dyDescent="0.25">
      <c r="A45">
        <v>1</v>
      </c>
      <c r="B45" s="12" t="s">
        <v>67</v>
      </c>
      <c r="C45" s="8">
        <v>39.915200000000013</v>
      </c>
      <c r="D45" s="2">
        <v>0.41926000000000002</v>
      </c>
      <c r="E45" s="12" t="s">
        <v>49</v>
      </c>
      <c r="F45" s="12">
        <v>13588</v>
      </c>
      <c r="G45" s="126">
        <f>IFERROR(VLOOKUP($F45,INRIX!$A$2:$F$464,2,FALSE),"")</f>
        <v>65.523923444976106</v>
      </c>
      <c r="H45" s="4">
        <f>IFERROR(VLOOKUP($F45,INRIX!$A$2:$F$464,3,FALSE),"")</f>
        <v>68.907757931218299</v>
      </c>
      <c r="I45" s="126">
        <f>IFERROR(VLOOKUP($F45,INRIX!$A$2:$F$464,4,FALSE),"")</f>
        <v>63.1498206111592</v>
      </c>
      <c r="J45" s="4">
        <f>IFERROR(VLOOKUP($F45,INRIX!$A$2:$F$464,5,FALSE),"")</f>
        <v>46.753688989784301</v>
      </c>
      <c r="K45" s="126">
        <f>IFERROR(VLOOKUP($F45,INRIX!$A$2:$F$464,6,FALSE),"")</f>
        <v>65.616995929713099</v>
      </c>
      <c r="L45" s="129">
        <f>IF(G45="","",VLOOKUP($F45,abm!$B$2:$G$1701,2,FALSE))</f>
        <v>58</v>
      </c>
      <c r="M45" s="9">
        <f>IF(H45="","",VLOOKUP($F45,abm!$B$2:$G$1701,3,FALSE))</f>
        <v>52</v>
      </c>
      <c r="N45" s="129">
        <f>IF(I45="","",VLOOKUP($F45,abm!$B$2:$G$1701,4,FALSE))</f>
        <v>50</v>
      </c>
      <c r="O45" s="9">
        <f>IF(J45="","",VLOOKUP($F45,abm!$B$2:$G$1701,5,FALSE))</f>
        <v>31</v>
      </c>
      <c r="P45" s="129">
        <f>IF(K45="","",VLOOKUP($F45,abm!$B$2:$G$1701,6,FALSE))</f>
        <v>58</v>
      </c>
      <c r="Q45" s="125">
        <f t="shared" si="0"/>
        <v>-0.24536798814576333</v>
      </c>
      <c r="R45" s="131">
        <f t="shared" si="1"/>
        <v>285.87227826067527</v>
      </c>
      <c r="S45" s="125">
        <f t="shared" si="2"/>
        <v>-0.33695071619325034</v>
      </c>
      <c r="T45" s="132">
        <f t="shared" si="3"/>
        <v>248.17871678685111</v>
      </c>
    </row>
    <row r="46" spans="1:20" x14ac:dyDescent="0.25">
      <c r="A46">
        <v>1</v>
      </c>
      <c r="B46" s="12" t="s">
        <v>67</v>
      </c>
      <c r="C46" s="8">
        <v>40.245595000000016</v>
      </c>
      <c r="D46" s="2">
        <v>0.33039499999999999</v>
      </c>
      <c r="E46" s="12" t="s">
        <v>49</v>
      </c>
      <c r="F46" s="12">
        <v>13586</v>
      </c>
      <c r="G46" s="126">
        <f>IFERROR(VLOOKUP($F46,INRIX!$A$2:$F$464,2,FALSE),"")</f>
        <v>65.070441254651797</v>
      </c>
      <c r="H46" s="4">
        <f>IFERROR(VLOOKUP($F46,INRIX!$A$2:$F$464,3,FALSE),"")</f>
        <v>68.345507864569399</v>
      </c>
      <c r="I46" s="126">
        <f>IFERROR(VLOOKUP($F46,INRIX!$A$2:$F$464,4,FALSE),"")</f>
        <v>62.8965730545589</v>
      </c>
      <c r="J46" s="4">
        <f>IFERROR(VLOOKUP($F46,INRIX!$A$2:$F$464,5,FALSE),"")</f>
        <v>47.066515323495999</v>
      </c>
      <c r="K46" s="126">
        <f>IFERROR(VLOOKUP($F46,INRIX!$A$2:$F$464,6,FALSE),"")</f>
        <v>64.911347165690501</v>
      </c>
      <c r="L46" s="129">
        <f>IF(G46="","",VLOOKUP($F46,abm!$B$2:$G$1701,2,FALSE))</f>
        <v>58</v>
      </c>
      <c r="M46" s="9">
        <f>IF(H46="","",VLOOKUP($F46,abm!$B$2:$G$1701,3,FALSE))</f>
        <v>51</v>
      </c>
      <c r="N46" s="129">
        <f>IF(I46="","",VLOOKUP($F46,abm!$B$2:$G$1701,4,FALSE))</f>
        <v>48</v>
      </c>
      <c r="O46" s="9">
        <f>IF(J46="","",VLOOKUP($F46,abm!$B$2:$G$1701,5,FALSE))</f>
        <v>28</v>
      </c>
      <c r="P46" s="129">
        <f>IF(K46="","",VLOOKUP($F46,abm!$B$2:$G$1701,6,FALSE))</f>
        <v>58</v>
      </c>
      <c r="Q46" s="125">
        <f t="shared" si="0"/>
        <v>-0.2537914839837101</v>
      </c>
      <c r="R46" s="131">
        <f t="shared" si="1"/>
        <v>300.86664307983887</v>
      </c>
      <c r="S46" s="125">
        <f t="shared" si="2"/>
        <v>-0.40509723722796687</v>
      </c>
      <c r="T46" s="132">
        <f t="shared" si="3"/>
        <v>363.53200658110774</v>
      </c>
    </row>
    <row r="47" spans="1:20" x14ac:dyDescent="0.25">
      <c r="A47">
        <v>1</v>
      </c>
      <c r="B47" s="12" t="s">
        <v>67</v>
      </c>
      <c r="C47" s="8">
        <v>40.529655000000012</v>
      </c>
      <c r="D47" s="2">
        <v>0.28405999999999998</v>
      </c>
      <c r="E47" s="12" t="s">
        <v>50</v>
      </c>
      <c r="F47" s="12">
        <v>26523</v>
      </c>
      <c r="G47" s="126">
        <f>IFERROR(VLOOKUP($F47,INRIX!$A$2:$F$464,2,FALSE),"")</f>
        <v>66.574694311536405</v>
      </c>
      <c r="H47" s="4">
        <f>IFERROR(VLOOKUP($F47,INRIX!$A$2:$F$464,3,FALSE),"")</f>
        <v>70.045054652092801</v>
      </c>
      <c r="I47" s="126">
        <f>IFERROR(VLOOKUP($F47,INRIX!$A$2:$F$464,4,FALSE),"")</f>
        <v>64.270196709142596</v>
      </c>
      <c r="J47" s="4">
        <f>IFERROR(VLOOKUP($F47,INRIX!$A$2:$F$464,5,FALSE),"")</f>
        <v>47.547786606129399</v>
      </c>
      <c r="K47" s="126">
        <f>IFERROR(VLOOKUP($F47,INRIX!$A$2:$F$464,6,FALSE),"")</f>
        <v>66.400476521393799</v>
      </c>
      <c r="L47" s="129">
        <f>IF(G47="","",VLOOKUP($F47,abm!$B$2:$G$1701,2,FALSE))</f>
        <v>58</v>
      </c>
      <c r="M47" s="9">
        <f>IF(H47="","",VLOOKUP($F47,abm!$B$2:$G$1701,3,FALSE))</f>
        <v>54</v>
      </c>
      <c r="N47" s="129">
        <f>IF(I47="","",VLOOKUP($F47,abm!$B$2:$G$1701,4,FALSE))</f>
        <v>51</v>
      </c>
      <c r="O47" s="9">
        <f>IF(J47="","",VLOOKUP($F47,abm!$B$2:$G$1701,5,FALSE))</f>
        <v>34</v>
      </c>
      <c r="P47" s="129">
        <f>IF(K47="","",VLOOKUP($F47,abm!$B$2:$G$1701,6,FALSE))</f>
        <v>58</v>
      </c>
      <c r="Q47" s="125">
        <f t="shared" si="0"/>
        <v>-0.22906762985320062</v>
      </c>
      <c r="R47" s="131">
        <f t="shared" si="1"/>
        <v>257.44377878864486</v>
      </c>
      <c r="S47" s="125">
        <f t="shared" si="2"/>
        <v>-0.28492991100416332</v>
      </c>
      <c r="T47" s="132">
        <f t="shared" si="3"/>
        <v>183.54252192521915</v>
      </c>
    </row>
    <row r="48" spans="1:20" x14ac:dyDescent="0.25">
      <c r="A48">
        <v>1</v>
      </c>
      <c r="B48" s="12" t="s">
        <v>67</v>
      </c>
      <c r="C48" s="8">
        <v>40.690605000000012</v>
      </c>
      <c r="D48" s="2">
        <v>0.16095000000000001</v>
      </c>
      <c r="E48" s="12" t="s">
        <v>50</v>
      </c>
      <c r="F48" s="12">
        <v>13581</v>
      </c>
      <c r="G48" s="126">
        <f>IFERROR(VLOOKUP($F48,INRIX!$A$2:$F$464,2,FALSE),"")</f>
        <v>66.574694311536405</v>
      </c>
      <c r="H48" s="4">
        <f>IFERROR(VLOOKUP($F48,INRIX!$A$2:$F$464,3,FALSE),"")</f>
        <v>70.045054652092801</v>
      </c>
      <c r="I48" s="126">
        <f>IFERROR(VLOOKUP($F48,INRIX!$A$2:$F$464,4,FALSE),"")</f>
        <v>64.270196709142596</v>
      </c>
      <c r="J48" s="4">
        <f>IFERROR(VLOOKUP($F48,INRIX!$A$2:$F$464,5,FALSE),"")</f>
        <v>47.547786606129399</v>
      </c>
      <c r="K48" s="126">
        <f>IFERROR(VLOOKUP($F48,INRIX!$A$2:$F$464,6,FALSE),"")</f>
        <v>66.400476521393799</v>
      </c>
      <c r="L48" s="129">
        <f>IF(G48="","",VLOOKUP($F48,abm!$B$2:$G$1701,2,FALSE))</f>
        <v>58</v>
      </c>
      <c r="M48" s="9">
        <f>IF(H48="","",VLOOKUP($F48,abm!$B$2:$G$1701,3,FALSE))</f>
        <v>54</v>
      </c>
      <c r="N48" s="129">
        <f>IF(I48="","",VLOOKUP($F48,abm!$B$2:$G$1701,4,FALSE))</f>
        <v>51</v>
      </c>
      <c r="O48" s="9">
        <f>IF(J48="","",VLOOKUP($F48,abm!$B$2:$G$1701,5,FALSE))</f>
        <v>34</v>
      </c>
      <c r="P48" s="129">
        <f>IF(K48="","",VLOOKUP($F48,abm!$B$2:$G$1701,6,FALSE))</f>
        <v>58</v>
      </c>
      <c r="Q48" s="125">
        <f t="shared" si="0"/>
        <v>-0.22906762985320062</v>
      </c>
      <c r="R48" s="131">
        <f t="shared" si="1"/>
        <v>257.44377878864486</v>
      </c>
      <c r="S48" s="125">
        <f t="shared" si="2"/>
        <v>-0.28492991100416332</v>
      </c>
      <c r="T48" s="132">
        <f t="shared" si="3"/>
        <v>183.54252192521915</v>
      </c>
    </row>
    <row r="49" spans="1:20" x14ac:dyDescent="0.25">
      <c r="A49">
        <v>1</v>
      </c>
      <c r="B49" s="12" t="s">
        <v>67</v>
      </c>
      <c r="C49" s="8">
        <v>41.155803000000013</v>
      </c>
      <c r="D49" s="2">
        <v>0.465198</v>
      </c>
      <c r="E49" s="12" t="s">
        <v>50</v>
      </c>
      <c r="F49" s="12">
        <v>13579</v>
      </c>
      <c r="G49" s="126">
        <f>IFERROR(VLOOKUP($F49,INRIX!$A$2:$F$464,2,FALSE),"")</f>
        <v>66.660818713450297</v>
      </c>
      <c r="H49" s="4">
        <f>IFERROR(VLOOKUP($F49,INRIX!$A$2:$F$464,3,FALSE),"")</f>
        <v>70.008531058384406</v>
      </c>
      <c r="I49" s="126">
        <f>IFERROR(VLOOKUP($F49,INRIX!$A$2:$F$464,4,FALSE),"")</f>
        <v>63.505010515897602</v>
      </c>
      <c r="J49" s="4">
        <f>IFERROR(VLOOKUP($F49,INRIX!$A$2:$F$464,5,FALSE),"")</f>
        <v>45.304653802497199</v>
      </c>
      <c r="K49" s="126">
        <f>IFERROR(VLOOKUP($F49,INRIX!$A$2:$F$464,6,FALSE),"")</f>
        <v>66.857937059465897</v>
      </c>
      <c r="L49" s="129">
        <f>IF(G49="","",VLOOKUP($F49,abm!$B$2:$G$1701,2,FALSE))</f>
        <v>58</v>
      </c>
      <c r="M49" s="9">
        <f>IF(H49="","",VLOOKUP($F49,abm!$B$2:$G$1701,3,FALSE))</f>
        <v>51</v>
      </c>
      <c r="N49" s="129">
        <f>IF(I49="","",VLOOKUP($F49,abm!$B$2:$G$1701,4,FALSE))</f>
        <v>49</v>
      </c>
      <c r="O49" s="9">
        <f>IF(J49="","",VLOOKUP($F49,abm!$B$2:$G$1701,5,FALSE))</f>
        <v>30</v>
      </c>
      <c r="P49" s="129">
        <f>IF(K49="","",VLOOKUP($F49,abm!$B$2:$G$1701,6,FALSE))</f>
        <v>58</v>
      </c>
      <c r="Q49" s="125">
        <f t="shared" si="0"/>
        <v>-0.27151735325701987</v>
      </c>
      <c r="R49" s="131">
        <f t="shared" si="1"/>
        <v>361.3242529975646</v>
      </c>
      <c r="S49" s="125">
        <f t="shared" si="2"/>
        <v>-0.33781637244634688</v>
      </c>
      <c r="T49" s="132">
        <f t="shared" si="3"/>
        <v>234.232428014292</v>
      </c>
    </row>
    <row r="50" spans="1:20" x14ac:dyDescent="0.25">
      <c r="A50">
        <v>1</v>
      </c>
      <c r="B50" s="12" t="s">
        <v>67</v>
      </c>
      <c r="C50" s="8">
        <v>41.732926000000013</v>
      </c>
      <c r="D50" s="2">
        <v>6.7015000000000005E-2</v>
      </c>
      <c r="E50" s="12" t="s">
        <v>51</v>
      </c>
      <c r="F50" s="12">
        <v>29816</v>
      </c>
      <c r="G50" s="126">
        <f>IFERROR(VLOOKUP($F50,INRIX!$A$2:$F$464,2,FALSE),"")</f>
        <v>66.908825093035603</v>
      </c>
      <c r="H50" s="4">
        <f>IFERROR(VLOOKUP($F50,INRIX!$A$2:$F$464,3,FALSE),"")</f>
        <v>70.432418021860798</v>
      </c>
      <c r="I50" s="126">
        <f>IFERROR(VLOOKUP($F50,INRIX!$A$2:$F$464,4,FALSE),"")</f>
        <v>64.1740690337746</v>
      </c>
      <c r="J50" s="4">
        <f>IFERROR(VLOOKUP($F50,INRIX!$A$2:$F$464,5,FALSE),"")</f>
        <v>45.647900113507397</v>
      </c>
      <c r="K50" s="126">
        <f>IFERROR(VLOOKUP($F50,INRIX!$A$2:$F$464,6,FALSE),"")</f>
        <v>67.042886925444293</v>
      </c>
      <c r="L50" s="129">
        <f>IF(G50="","",VLOOKUP($F50,abm!$B$2:$G$1701,2,FALSE))</f>
        <v>58</v>
      </c>
      <c r="M50" s="9">
        <f>IF(H50="","",VLOOKUP($F50,abm!$B$2:$G$1701,3,FALSE))</f>
        <v>50</v>
      </c>
      <c r="N50" s="129">
        <f>IF(I50="","",VLOOKUP($F50,abm!$B$2:$G$1701,4,FALSE))</f>
        <v>48</v>
      </c>
      <c r="O50" s="9">
        <f>IF(J50="","",VLOOKUP($F50,abm!$B$2:$G$1701,5,FALSE))</f>
        <v>30</v>
      </c>
      <c r="P50" s="129">
        <f>IF(K50="","",VLOOKUP($F50,abm!$B$2:$G$1701,6,FALSE))</f>
        <v>58</v>
      </c>
      <c r="Q50" s="125">
        <f t="shared" si="0"/>
        <v>-0.29009962451550353</v>
      </c>
      <c r="R50" s="131">
        <f t="shared" si="1"/>
        <v>417.48370622006189</v>
      </c>
      <c r="S50" s="125">
        <f t="shared" si="2"/>
        <v>-0.3427956176428173</v>
      </c>
      <c r="T50" s="132">
        <f t="shared" si="3"/>
        <v>244.85677796230482</v>
      </c>
    </row>
    <row r="51" spans="1:20" x14ac:dyDescent="0.25">
      <c r="A51">
        <v>1</v>
      </c>
      <c r="B51" s="12" t="s">
        <v>67</v>
      </c>
      <c r="C51" s="8">
        <v>42.31320800000001</v>
      </c>
      <c r="D51" s="2">
        <v>0.58028199999999996</v>
      </c>
      <c r="E51" s="12" t="s">
        <v>51</v>
      </c>
      <c r="F51" s="12">
        <v>16275</v>
      </c>
      <c r="G51" s="126">
        <f>IFERROR(VLOOKUP($F51,INRIX!$A$2:$F$464,2,FALSE),"")</f>
        <v>66.908825093035603</v>
      </c>
      <c r="H51" s="4">
        <f>IFERROR(VLOOKUP($F51,INRIX!$A$2:$F$464,3,FALSE),"")</f>
        <v>70.432418021860798</v>
      </c>
      <c r="I51" s="126">
        <f>IFERROR(VLOOKUP($F51,INRIX!$A$2:$F$464,4,FALSE),"")</f>
        <v>64.1740690337746</v>
      </c>
      <c r="J51" s="4">
        <f>IFERROR(VLOOKUP($F51,INRIX!$A$2:$F$464,5,FALSE),"")</f>
        <v>45.647900113507397</v>
      </c>
      <c r="K51" s="126">
        <f>IFERROR(VLOOKUP($F51,INRIX!$A$2:$F$464,6,FALSE),"")</f>
        <v>67.042886925444293</v>
      </c>
      <c r="L51" s="129">
        <f>IF(G51="","",VLOOKUP($F51,abm!$B$2:$G$1701,2,FALSE))</f>
        <v>58</v>
      </c>
      <c r="M51" s="9">
        <f>IF(H51="","",VLOOKUP($F51,abm!$B$2:$G$1701,3,FALSE))</f>
        <v>50</v>
      </c>
      <c r="N51" s="129">
        <f>IF(I51="","",VLOOKUP($F51,abm!$B$2:$G$1701,4,FALSE))</f>
        <v>48</v>
      </c>
      <c r="O51" s="9">
        <f>IF(J51="","",VLOOKUP($F51,abm!$B$2:$G$1701,5,FALSE))</f>
        <v>30</v>
      </c>
      <c r="P51" s="129">
        <f>IF(K51="","",VLOOKUP($F51,abm!$B$2:$G$1701,6,FALSE))</f>
        <v>58</v>
      </c>
      <c r="Q51" s="125">
        <f t="shared" si="0"/>
        <v>-0.29009962451550353</v>
      </c>
      <c r="R51" s="131">
        <f t="shared" si="1"/>
        <v>417.48370622006189</v>
      </c>
      <c r="S51" s="125">
        <f t="shared" si="2"/>
        <v>-0.3427956176428173</v>
      </c>
      <c r="T51" s="132">
        <f t="shared" si="3"/>
        <v>244.85677796230482</v>
      </c>
    </row>
    <row r="52" spans="1:20" x14ac:dyDescent="0.25">
      <c r="A52">
        <v>1</v>
      </c>
      <c r="B52" s="12" t="s">
        <v>67</v>
      </c>
      <c r="C52" s="8">
        <v>43.705964000000009</v>
      </c>
      <c r="D52" s="2">
        <v>0.88926099999999997</v>
      </c>
      <c r="E52" s="12" t="s">
        <v>52</v>
      </c>
      <c r="F52" s="12">
        <v>16291</v>
      </c>
      <c r="G52" s="126">
        <f>IFERROR(VLOOKUP($F52,INRIX!$A$2:$F$464,2,FALSE),"")</f>
        <v>66.713450292397695</v>
      </c>
      <c r="H52" s="4">
        <f>IFERROR(VLOOKUP($F52,INRIX!$A$2:$F$464,3,FALSE),"")</f>
        <v>69.685417222074094</v>
      </c>
      <c r="I52" s="126">
        <f>IFERROR(VLOOKUP($F52,INRIX!$A$2:$F$464,4,FALSE),"")</f>
        <v>63.615984164295398</v>
      </c>
      <c r="J52" s="4">
        <f>IFERROR(VLOOKUP($F52,INRIX!$A$2:$F$464,5,FALSE),"")</f>
        <v>44.776390465380302</v>
      </c>
      <c r="K52" s="126">
        <f>IFERROR(VLOOKUP($F52,INRIX!$A$2:$F$464,6,FALSE),"")</f>
        <v>66.481981534796006</v>
      </c>
      <c r="L52" s="129">
        <f>IF(G52="","",VLOOKUP($F52,abm!$B$2:$G$1701,2,FALSE))</f>
        <v>58</v>
      </c>
      <c r="M52" s="9">
        <f>IF(H52="","",VLOOKUP($F52,abm!$B$2:$G$1701,3,FALSE))</f>
        <v>51</v>
      </c>
      <c r="N52" s="129">
        <f>IF(I52="","",VLOOKUP($F52,abm!$B$2:$G$1701,4,FALSE))</f>
        <v>49</v>
      </c>
      <c r="O52" s="9">
        <f>IF(J52="","",VLOOKUP($F52,abm!$B$2:$G$1701,5,FALSE))</f>
        <v>33</v>
      </c>
      <c r="P52" s="129">
        <f>IF(K52="","",VLOOKUP($F52,abm!$B$2:$G$1701,6,FALSE))</f>
        <v>58</v>
      </c>
      <c r="Q52" s="125">
        <f t="shared" si="0"/>
        <v>-0.26813956157465835</v>
      </c>
      <c r="R52" s="131">
        <f t="shared" si="1"/>
        <v>349.14481676298311</v>
      </c>
      <c r="S52" s="125">
        <f t="shared" si="2"/>
        <v>-0.26300446156966217</v>
      </c>
      <c r="T52" s="132">
        <f t="shared" si="3"/>
        <v>138.68337239310009</v>
      </c>
    </row>
    <row r="53" spans="1:20" x14ac:dyDescent="0.25">
      <c r="A53">
        <v>1</v>
      </c>
      <c r="B53" s="12" t="s">
        <v>67</v>
      </c>
      <c r="C53" s="8">
        <v>45.797871000000008</v>
      </c>
      <c r="D53" s="2">
        <v>0.282634</v>
      </c>
      <c r="E53" s="12" t="s">
        <v>54</v>
      </c>
      <c r="F53" s="12">
        <v>734</v>
      </c>
      <c r="G53" s="126">
        <f>IFERROR(VLOOKUP($F53,INRIX!$A$2:$F$464,2,FALSE),"")</f>
        <v>66.138490164806001</v>
      </c>
      <c r="H53" s="4">
        <f>IFERROR(VLOOKUP($F53,INRIX!$A$2:$F$464,3,FALSE),"")</f>
        <v>70.603572380698495</v>
      </c>
      <c r="I53" s="126">
        <f>IFERROR(VLOOKUP($F53,INRIX!$A$2:$F$464,4,FALSE),"")</f>
        <v>63.071879252752701</v>
      </c>
      <c r="J53" s="4">
        <f>IFERROR(VLOOKUP($F53,INRIX!$A$2:$F$464,5,FALSE),"")</f>
        <v>31.2138479001135</v>
      </c>
      <c r="K53" s="126">
        <f>IFERROR(VLOOKUP($F53,INRIX!$A$2:$F$464,6,FALSE),"")</f>
        <v>65.980839868956593</v>
      </c>
      <c r="L53" s="129">
        <f>IF(G53="","",VLOOKUP($F53,abm!$B$2:$G$1701,2,FALSE))</f>
        <v>58</v>
      </c>
      <c r="M53" s="9">
        <f>IF(H53="","",VLOOKUP($F53,abm!$B$2:$G$1701,3,FALSE))</f>
        <v>54</v>
      </c>
      <c r="N53" s="129">
        <f>IF(I53="","",VLOOKUP($F53,abm!$B$2:$G$1701,4,FALSE))</f>
        <v>54</v>
      </c>
      <c r="O53" s="9">
        <f>IF(J53="","",VLOOKUP($F53,abm!$B$2:$G$1701,5,FALSE))</f>
        <v>41</v>
      </c>
      <c r="P53" s="129">
        <f>IF(K53="","",VLOOKUP($F53,abm!$B$2:$G$1701,6,FALSE))</f>
        <v>58</v>
      </c>
      <c r="Q53" s="125">
        <f t="shared" si="0"/>
        <v>-0.2351661795690887</v>
      </c>
      <c r="R53" s="131">
        <f t="shared" si="1"/>
        <v>275.67861580109388</v>
      </c>
      <c r="S53" s="125">
        <f t="shared" si="2"/>
        <v>0.31351956769965916</v>
      </c>
      <c r="T53" s="132">
        <f t="shared" si="3"/>
        <v>95.768772922112959</v>
      </c>
    </row>
    <row r="54" spans="1:20" x14ac:dyDescent="0.25">
      <c r="A54">
        <v>1</v>
      </c>
      <c r="B54" s="12" t="s">
        <v>67</v>
      </c>
      <c r="C54" s="8">
        <v>47.62237300000001</v>
      </c>
      <c r="D54" s="2">
        <v>0.47924099999999997</v>
      </c>
      <c r="E54" s="12" t="s">
        <v>55</v>
      </c>
      <c r="F54" s="12">
        <v>13275</v>
      </c>
      <c r="G54" s="126">
        <f>IFERROR(VLOOKUP($F54,INRIX!$A$2:$F$464,2,FALSE),"")</f>
        <v>66.5536948431685</v>
      </c>
      <c r="H54" s="4">
        <f>IFERROR(VLOOKUP($F54,INRIX!$A$2:$F$464,3,FALSE),"")</f>
        <v>70.6840842442015</v>
      </c>
      <c r="I54" s="126">
        <f>IFERROR(VLOOKUP($F54,INRIX!$A$2:$F$464,4,FALSE),"")</f>
        <v>58.572064827415602</v>
      </c>
      <c r="J54" s="4">
        <f>IFERROR(VLOOKUP($F54,INRIX!$A$2:$F$464,5,FALSE),"")</f>
        <v>25.902383654937601</v>
      </c>
      <c r="K54" s="126">
        <f>IFERROR(VLOOKUP($F54,INRIX!$A$2:$F$464,6,FALSE),"")</f>
        <v>65.7400972897846</v>
      </c>
      <c r="L54" s="129">
        <f>IF(G54="","",VLOOKUP($F54,abm!$B$2:$G$1701,2,FALSE))</f>
        <v>58</v>
      </c>
      <c r="M54" s="9">
        <f>IF(H54="","",VLOOKUP($F54,abm!$B$2:$G$1701,3,FALSE))</f>
        <v>56</v>
      </c>
      <c r="N54" s="129">
        <f>IF(I54="","",VLOOKUP($F54,abm!$B$2:$G$1701,4,FALSE))</f>
        <v>56</v>
      </c>
      <c r="O54" s="9">
        <f>IF(J54="","",VLOOKUP($F54,abm!$B$2:$G$1701,5,FALSE))</f>
        <v>46</v>
      </c>
      <c r="P54" s="129">
        <f>IF(K54="","",VLOOKUP($F54,abm!$B$2:$G$1701,6,FALSE))</f>
        <v>58</v>
      </c>
      <c r="Q54" s="125">
        <f t="shared" si="0"/>
        <v>-0.20774244161486888</v>
      </c>
      <c r="R54" s="131">
        <f t="shared" si="1"/>
        <v>215.62233009080674</v>
      </c>
      <c r="S54" s="125">
        <f t="shared" si="2"/>
        <v>0.77589833479403825</v>
      </c>
      <c r="T54" s="132">
        <f t="shared" si="3"/>
        <v>403.91418275331927</v>
      </c>
    </row>
    <row r="55" spans="1:20" x14ac:dyDescent="0.25">
      <c r="A55">
        <v>1</v>
      </c>
      <c r="B55" s="12" t="s">
        <v>67</v>
      </c>
      <c r="C55" s="8">
        <v>48.854521000000005</v>
      </c>
      <c r="D55" s="2">
        <v>0.627216</v>
      </c>
      <c r="E55" s="12" t="s">
        <v>56</v>
      </c>
      <c r="F55" s="12">
        <v>8768</v>
      </c>
      <c r="G55" s="126">
        <f>IFERROR(VLOOKUP($F55,INRIX!$A$2:$F$464,2,FALSE),"")</f>
        <v>66.089845826687906</v>
      </c>
      <c r="H55" s="4">
        <f>IFERROR(VLOOKUP($F55,INRIX!$A$2:$F$464,3,FALSE),"")</f>
        <v>70.224206878165802</v>
      </c>
      <c r="I55" s="126">
        <f>IFERROR(VLOOKUP($F55,INRIX!$A$2:$F$464,4,FALSE),"")</f>
        <v>62.252628974390703</v>
      </c>
      <c r="J55" s="4">
        <f>IFERROR(VLOOKUP($F55,INRIX!$A$2:$F$464,5,FALSE),"")</f>
        <v>47.311010215663998</v>
      </c>
      <c r="K55" s="126">
        <f>IFERROR(VLOOKUP($F55,INRIX!$A$2:$F$464,6,FALSE),"")</f>
        <v>65.010523180780297</v>
      </c>
      <c r="L55" s="129">
        <f>IF(G55="","",VLOOKUP($F55,abm!$B$2:$G$1701,2,FALSE))</f>
        <v>58</v>
      </c>
      <c r="M55" s="9">
        <f>IF(H55="","",VLOOKUP($F55,abm!$B$2:$G$1701,3,FALSE))</f>
        <v>53</v>
      </c>
      <c r="N55" s="129">
        <f>IF(I55="","",VLOOKUP($F55,abm!$B$2:$G$1701,4,FALSE))</f>
        <v>42</v>
      </c>
      <c r="O55" s="9">
        <f>IF(J55="","",VLOOKUP($F55,abm!$B$2:$G$1701,5,FALSE))</f>
        <v>34</v>
      </c>
      <c r="P55" s="129">
        <f>IF(K55="","",VLOOKUP($F55,abm!$B$2:$G$1701,6,FALSE))</f>
        <v>58</v>
      </c>
      <c r="Q55" s="125">
        <f t="shared" si="0"/>
        <v>-0.24527449499071774</v>
      </c>
      <c r="R55" s="131">
        <f t="shared" si="1"/>
        <v>296.6733025818541</v>
      </c>
      <c r="S55" s="125">
        <f t="shared" si="2"/>
        <v>-0.28135121518197714</v>
      </c>
      <c r="T55" s="132">
        <f t="shared" si="3"/>
        <v>177.18299296151133</v>
      </c>
    </row>
    <row r="56" spans="1:20" x14ac:dyDescent="0.25">
      <c r="A56">
        <v>1</v>
      </c>
      <c r="B56" s="12" t="s">
        <v>67</v>
      </c>
      <c r="C56" s="8">
        <v>50.172170000000008</v>
      </c>
      <c r="D56" s="2">
        <v>0.35223700000000002</v>
      </c>
      <c r="E56" s="12" t="s">
        <v>58</v>
      </c>
      <c r="F56" s="12">
        <v>12584</v>
      </c>
      <c r="G56" s="126">
        <f>IFERROR(VLOOKUP($F56,INRIX!$A$2:$F$464,2,FALSE),"")</f>
        <v>65.897660818713405</v>
      </c>
      <c r="H56" s="4">
        <f>IFERROR(VLOOKUP($F56,INRIX!$A$2:$F$464,3,FALSE),"")</f>
        <v>70.016795521194396</v>
      </c>
      <c r="I56" s="126">
        <f>IFERROR(VLOOKUP($F56,INRIX!$A$2:$F$464,4,FALSE),"")</f>
        <v>66.991216132624004</v>
      </c>
      <c r="J56" s="4">
        <f>IFERROR(VLOOKUP($F56,INRIX!$A$2:$F$464,5,FALSE),"")</f>
        <v>63.599772985244002</v>
      </c>
      <c r="K56" s="126">
        <f>IFERROR(VLOOKUP($F56,INRIX!$A$2:$F$464,6,FALSE),"")</f>
        <v>64.936563089447006</v>
      </c>
      <c r="L56" s="129">
        <f>IF(G56="","",VLOOKUP($F56,abm!$B$2:$G$1701,2,FALSE))</f>
        <v>58</v>
      </c>
      <c r="M56" s="9">
        <f>IF(H56="","",VLOOKUP($F56,abm!$B$2:$G$1701,3,FALSE))</f>
        <v>54</v>
      </c>
      <c r="N56" s="129">
        <f>IF(I56="","",VLOOKUP($F56,abm!$B$2:$G$1701,4,FALSE))</f>
        <v>46</v>
      </c>
      <c r="O56" s="9">
        <f>IF(J56="","",VLOOKUP($F56,abm!$B$2:$G$1701,5,FALSE))</f>
        <v>39</v>
      </c>
      <c r="P56" s="129">
        <f>IF(K56="","",VLOOKUP($F56,abm!$B$2:$G$1701,6,FALSE))</f>
        <v>58</v>
      </c>
      <c r="Q56" s="125">
        <f t="shared" si="0"/>
        <v>-0.22875647767036178</v>
      </c>
      <c r="R56" s="131">
        <f t="shared" si="1"/>
        <v>256.53773876775284</v>
      </c>
      <c r="S56" s="125">
        <f t="shared" si="2"/>
        <v>-0.38679026403052541</v>
      </c>
      <c r="T56" s="132">
        <f t="shared" si="3"/>
        <v>605.14883092554055</v>
      </c>
    </row>
    <row r="57" spans="1:20" x14ac:dyDescent="0.25">
      <c r="A57">
        <v>1</v>
      </c>
      <c r="B57" s="12" t="s">
        <v>67</v>
      </c>
      <c r="C57" s="8">
        <v>50.763286000000008</v>
      </c>
      <c r="D57" s="2">
        <v>0.36576599999999998</v>
      </c>
      <c r="E57" s="12" t="s">
        <v>189</v>
      </c>
      <c r="F57" s="12">
        <v>12591</v>
      </c>
      <c r="G57" s="126">
        <f>IFERROR(VLOOKUP($F57,INRIX!$A$2:$F$464,2,FALSE),"")</f>
        <v>66.128920786815499</v>
      </c>
      <c r="H57" s="4">
        <f>IFERROR(VLOOKUP($F57,INRIX!$A$2:$F$464,3,FALSE),"")</f>
        <v>70.289522793921606</v>
      </c>
      <c r="I57" s="126">
        <f>IFERROR(VLOOKUP($F57,INRIX!$A$2:$F$464,4,FALSE),"")</f>
        <v>67.386119015217105</v>
      </c>
      <c r="J57" s="4">
        <f>IFERROR(VLOOKUP($F57,INRIX!$A$2:$F$464,5,FALSE),"")</f>
        <v>65.055391600454001</v>
      </c>
      <c r="K57" s="126">
        <f>IFERROR(VLOOKUP($F57,INRIX!$A$2:$F$464,6,FALSE),"")</f>
        <v>65.075945597140901</v>
      </c>
      <c r="L57" s="129">
        <f>IF(G57="","",VLOOKUP($F57,abm!$B$2:$G$1701,2,FALSE))</f>
        <v>58</v>
      </c>
      <c r="M57" s="9">
        <f>IF(H57="","",VLOOKUP($F57,abm!$B$2:$G$1701,3,FALSE))</f>
        <v>52</v>
      </c>
      <c r="N57" s="129">
        <f>IF(I57="","",VLOOKUP($F57,abm!$B$2:$G$1701,4,FALSE))</f>
        <v>43</v>
      </c>
      <c r="O57" s="9">
        <f>IF(J57="","",VLOOKUP($F57,abm!$B$2:$G$1701,5,FALSE))</f>
        <v>35</v>
      </c>
      <c r="P57" s="129">
        <f>IF(K57="","",VLOOKUP($F57,abm!$B$2:$G$1701,6,FALSE))</f>
        <v>58</v>
      </c>
      <c r="Q57" s="125">
        <f t="shared" si="0"/>
        <v>-0.26020268835148819</v>
      </c>
      <c r="R57" s="131">
        <f t="shared" si="1"/>
        <v>334.50664402937798</v>
      </c>
      <c r="S57" s="125">
        <f t="shared" si="2"/>
        <v>-0.46199693616546078</v>
      </c>
      <c r="T57" s="132">
        <f t="shared" si="3"/>
        <v>903.32656425664095</v>
      </c>
    </row>
    <row r="58" spans="1:20" x14ac:dyDescent="0.25">
      <c r="A58">
        <v>1</v>
      </c>
      <c r="B58" s="12" t="s">
        <v>67</v>
      </c>
      <c r="C58" s="8">
        <v>50.888629000000009</v>
      </c>
      <c r="D58" s="2">
        <v>0.12534300000000001</v>
      </c>
      <c r="E58" s="12" t="s">
        <v>189</v>
      </c>
      <c r="F58" s="12">
        <v>16125</v>
      </c>
      <c r="G58" s="126">
        <f>IFERROR(VLOOKUP($F58,INRIX!$A$2:$F$464,2,FALSE),"")</f>
        <v>65.819776714513594</v>
      </c>
      <c r="H58" s="4">
        <f>IFERROR(VLOOKUP($F58,INRIX!$A$2:$F$464,3,FALSE),"")</f>
        <v>70.204478805651803</v>
      </c>
      <c r="I58" s="126">
        <f>IFERROR(VLOOKUP($F58,INRIX!$A$2:$F$464,4,FALSE),"")</f>
        <v>67.554249659779799</v>
      </c>
      <c r="J58" s="4">
        <f>IFERROR(VLOOKUP($F58,INRIX!$A$2:$F$464,5,FALSE),"")</f>
        <v>66.424744608399607</v>
      </c>
      <c r="K58" s="126">
        <f>IFERROR(VLOOKUP($F58,INRIX!$A$2:$F$464,6,FALSE),"")</f>
        <v>64.881862404447503</v>
      </c>
      <c r="L58" s="129">
        <f>IF(G58="","",VLOOKUP($F58,abm!$B$2:$G$1701,2,FALSE))</f>
        <v>58</v>
      </c>
      <c r="M58" s="9">
        <f>IF(H58="","",VLOOKUP($F58,abm!$B$2:$G$1701,3,FALSE))</f>
        <v>55</v>
      </c>
      <c r="N58" s="129">
        <f>IF(I58="","",VLOOKUP($F58,abm!$B$2:$G$1701,4,FALSE))</f>
        <v>48</v>
      </c>
      <c r="O58" s="9">
        <f>IF(J58="","",VLOOKUP($F58,abm!$B$2:$G$1701,5,FALSE))</f>
        <v>41</v>
      </c>
      <c r="P58" s="129">
        <f>IF(K58="","",VLOOKUP($F58,abm!$B$2:$G$1701,6,FALSE))</f>
        <v>58</v>
      </c>
      <c r="Q58" s="125">
        <f t="shared" si="0"/>
        <v>-0.2165741995997521</v>
      </c>
      <c r="R58" s="131">
        <f t="shared" si="1"/>
        <v>231.17617575151488</v>
      </c>
      <c r="S58" s="125">
        <f t="shared" si="2"/>
        <v>-0.3827601409427861</v>
      </c>
      <c r="T58" s="132">
        <f t="shared" si="3"/>
        <v>646.41763840234489</v>
      </c>
    </row>
    <row r="59" spans="1:20" x14ac:dyDescent="0.25">
      <c r="A59">
        <v>1</v>
      </c>
      <c r="B59" s="12" t="s">
        <v>67</v>
      </c>
      <c r="C59" s="8">
        <v>51.300270000000012</v>
      </c>
      <c r="D59" s="2">
        <v>0.20556199999999999</v>
      </c>
      <c r="E59" s="12" t="s">
        <v>60</v>
      </c>
      <c r="F59" s="12">
        <v>29109</v>
      </c>
      <c r="G59" s="126">
        <f>IFERROR(VLOOKUP($F59,INRIX!$A$2:$F$464,2,FALSE),"")</f>
        <v>65.945507708665602</v>
      </c>
      <c r="H59" s="4">
        <f>IFERROR(VLOOKUP($F59,INRIX!$A$2:$F$464,3,FALSE),"")</f>
        <v>70.509730738469699</v>
      </c>
      <c r="I59" s="126">
        <f>IFERROR(VLOOKUP($F59,INRIX!$A$2:$F$464,4,FALSE),"")</f>
        <v>68.683904490906798</v>
      </c>
      <c r="J59" s="4">
        <f>IFERROR(VLOOKUP($F59,INRIX!$A$2:$F$464,5,FALSE),"")</f>
        <v>67.341657207718498</v>
      </c>
      <c r="K59" s="126">
        <f>IFERROR(VLOOKUP($F59,INRIX!$A$2:$F$464,6,FALSE),"")</f>
        <v>64.584930010920303</v>
      </c>
      <c r="L59" s="129">
        <f>IF(G59="","",VLOOKUP($F59,abm!$B$2:$G$1701,2,FALSE))</f>
        <v>56</v>
      </c>
      <c r="M59" s="9">
        <f>IF(H59="","",VLOOKUP($F59,abm!$B$2:$G$1701,3,FALSE))</f>
        <v>56</v>
      </c>
      <c r="N59" s="129">
        <f>IF(I59="","",VLOOKUP($F59,abm!$B$2:$G$1701,4,FALSE))</f>
        <v>55</v>
      </c>
      <c r="O59" s="9">
        <f>IF(J59="","",VLOOKUP($F59,abm!$B$2:$G$1701,5,FALSE))</f>
        <v>51</v>
      </c>
      <c r="P59" s="129">
        <f>IF(K59="","",VLOOKUP($F59,abm!$B$2:$G$1701,6,FALSE))</f>
        <v>56</v>
      </c>
      <c r="Q59" s="125">
        <f t="shared" si="0"/>
        <v>-0.20578338034346333</v>
      </c>
      <c r="R59" s="131">
        <f t="shared" si="1"/>
        <v>210.53228610289244</v>
      </c>
      <c r="S59" s="125">
        <f t="shared" si="2"/>
        <v>-0.24266788025889963</v>
      </c>
      <c r="T59" s="132">
        <f t="shared" si="3"/>
        <v>267.04976029457794</v>
      </c>
    </row>
    <row r="60" spans="1:20" x14ac:dyDescent="0.25">
      <c r="A60">
        <v>1</v>
      </c>
      <c r="B60" s="12" t="s">
        <v>67</v>
      </c>
      <c r="C60" s="8">
        <v>52.256288000000012</v>
      </c>
      <c r="D60" s="2">
        <v>7.9198000000000005E-2</v>
      </c>
      <c r="E60" s="12" t="s">
        <v>61</v>
      </c>
      <c r="F60" s="12">
        <v>26561</v>
      </c>
      <c r="G60" s="126">
        <f>IFERROR(VLOOKUP($F60,INRIX!$A$2:$F$464,2,FALSE),"")</f>
        <v>65.673577884104205</v>
      </c>
      <c r="H60" s="4">
        <f>IFERROR(VLOOKUP($F60,INRIX!$A$2:$F$464,3,FALSE),"")</f>
        <v>70.019461476939497</v>
      </c>
      <c r="I60" s="126">
        <f>IFERROR(VLOOKUP($F60,INRIX!$A$2:$F$464,4,FALSE),"")</f>
        <v>68.384758134356105</v>
      </c>
      <c r="J60" s="4">
        <f>IFERROR(VLOOKUP($F60,INRIX!$A$2:$F$464,5,FALSE),"")</f>
        <v>67.341203178206598</v>
      </c>
      <c r="K60" s="126">
        <f>IFERROR(VLOOKUP($F60,INRIX!$A$2:$F$464,6,FALSE),"")</f>
        <v>64.849300109202801</v>
      </c>
      <c r="L60" s="129">
        <f>IF(G60="","",VLOOKUP($F60,abm!$B$2:$G$1701,2,FALSE))</f>
        <v>57</v>
      </c>
      <c r="M60" s="9">
        <f>IF(H60="","",VLOOKUP($F60,abm!$B$2:$G$1701,3,FALSE))</f>
        <v>51</v>
      </c>
      <c r="N60" s="129">
        <f>IF(I60="","",VLOOKUP($F60,abm!$B$2:$G$1701,4,FALSE))</f>
        <v>50</v>
      </c>
      <c r="O60" s="9">
        <f>IF(J60="","",VLOOKUP($F60,abm!$B$2:$G$1701,5,FALSE))</f>
        <v>44</v>
      </c>
      <c r="P60" s="129">
        <f>IF(K60="","",VLOOKUP($F60,abm!$B$2:$G$1701,6,FALSE))</f>
        <v>57</v>
      </c>
      <c r="Q60" s="125">
        <f t="shared" si="0"/>
        <v>-0.27163107335813264</v>
      </c>
      <c r="R60" s="131">
        <f t="shared" si="1"/>
        <v>361.73991487278556</v>
      </c>
      <c r="S60" s="125">
        <f t="shared" si="2"/>
        <v>-0.34661102084021611</v>
      </c>
      <c r="T60" s="132">
        <f t="shared" si="3"/>
        <v>544.81176580632177</v>
      </c>
    </row>
    <row r="61" spans="1:20" x14ac:dyDescent="0.25">
      <c r="A61">
        <v>1</v>
      </c>
      <c r="B61" s="12" t="s">
        <v>67</v>
      </c>
      <c r="C61" s="8">
        <v>53.994381000000018</v>
      </c>
      <c r="D61" s="2">
        <v>0.14331199999999999</v>
      </c>
      <c r="E61" s="12" t="s">
        <v>63</v>
      </c>
      <c r="F61" s="12">
        <v>12267</v>
      </c>
      <c r="G61" s="126">
        <f>IFERROR(VLOOKUP($F61,INRIX!$A$2:$F$464,2,FALSE),"")</f>
        <v>66.503455608718795</v>
      </c>
      <c r="H61" s="4">
        <f>IFERROR(VLOOKUP($F61,INRIX!$A$2:$F$464,3,FALSE),"")</f>
        <v>68.563583044521494</v>
      </c>
      <c r="I61" s="126">
        <f>IFERROR(VLOOKUP($F61,INRIX!$A$2:$F$464,4,FALSE),"")</f>
        <v>69.982308548806103</v>
      </c>
      <c r="J61" s="4">
        <f>IFERROR(VLOOKUP($F61,INRIX!$A$2:$F$464,5,FALSE),"")</f>
        <v>69.930533484676502</v>
      </c>
      <c r="K61" s="126">
        <f>IFERROR(VLOOKUP($F61,INRIX!$A$2:$F$464,6,FALSE),"")</f>
        <v>65.994341308448298</v>
      </c>
      <c r="L61" s="129">
        <f>IF(G61="","",VLOOKUP($F61,abm!$B$2:$G$1701,2,FALSE))</f>
        <v>58</v>
      </c>
      <c r="M61" s="9">
        <f>IF(H61="","",VLOOKUP($F61,abm!$B$2:$G$1701,3,FALSE))</f>
        <v>57</v>
      </c>
      <c r="N61" s="129">
        <f>IF(I61="","",VLOOKUP($F61,abm!$B$2:$G$1701,4,FALSE))</f>
        <v>57</v>
      </c>
      <c r="O61" s="9">
        <f>IF(J61="","",VLOOKUP($F61,abm!$B$2:$G$1701,5,FALSE))</f>
        <v>57</v>
      </c>
      <c r="P61" s="129">
        <f>IF(K61="","",VLOOKUP($F61,abm!$B$2:$G$1701,6,FALSE))</f>
        <v>58</v>
      </c>
      <c r="Q61" s="125">
        <f t="shared" si="0"/>
        <v>-0.16865488253454797</v>
      </c>
      <c r="R61" s="131">
        <f t="shared" si="1"/>
        <v>133.71645282754497</v>
      </c>
      <c r="S61" s="125">
        <f t="shared" si="2"/>
        <v>-0.18490540312422898</v>
      </c>
      <c r="T61" s="132">
        <f t="shared" si="3"/>
        <v>167.19869619834026</v>
      </c>
    </row>
    <row r="62" spans="1:20" x14ac:dyDescent="0.25">
      <c r="A62">
        <v>1</v>
      </c>
      <c r="B62" s="12" t="s">
        <v>67</v>
      </c>
      <c r="C62" s="8">
        <v>54.235499000000019</v>
      </c>
      <c r="D62" s="2">
        <v>5.5678999999999999E-2</v>
      </c>
      <c r="E62" s="12" t="s">
        <v>191</v>
      </c>
      <c r="F62" s="12">
        <v>24696</v>
      </c>
      <c r="G62" s="126">
        <f>IFERROR(VLOOKUP($F62,INRIX!$A$2:$F$464,2,FALSE),"")</f>
        <v>66.8455608718767</v>
      </c>
      <c r="H62" s="4">
        <f>IFERROR(VLOOKUP($F62,INRIX!$A$2:$F$464,3,FALSE),"")</f>
        <v>71.249266862170103</v>
      </c>
      <c r="I62" s="126">
        <f>IFERROR(VLOOKUP($F62,INRIX!$A$2:$F$464,4,FALSE),"")</f>
        <v>70.368551280465198</v>
      </c>
      <c r="J62" s="4">
        <f>IFERROR(VLOOKUP($F62,INRIX!$A$2:$F$464,5,FALSE),"")</f>
        <v>70.459250851305299</v>
      </c>
      <c r="K62" s="126">
        <f>IFERROR(VLOOKUP($F62,INRIX!$A$2:$F$464,6,FALSE),"")</f>
        <v>66.384393924352196</v>
      </c>
      <c r="L62" s="129">
        <f>IF(G62="","",VLOOKUP($F62,abm!$B$2:$G$1701,2,FALSE))</f>
        <v>58</v>
      </c>
      <c r="M62" s="9">
        <f>IF(H62="","",VLOOKUP($F62,abm!$B$2:$G$1701,3,FALSE))</f>
        <v>57</v>
      </c>
      <c r="N62" s="129">
        <f>IF(I62="","",VLOOKUP($F62,abm!$B$2:$G$1701,4,FALSE))</f>
        <v>57</v>
      </c>
      <c r="O62" s="9">
        <f>IF(J62="","",VLOOKUP($F62,abm!$B$2:$G$1701,5,FALSE))</f>
        <v>57</v>
      </c>
      <c r="P62" s="129">
        <f>IF(K62="","",VLOOKUP($F62,abm!$B$2:$G$1701,6,FALSE))</f>
        <v>58</v>
      </c>
      <c r="Q62" s="125">
        <f t="shared" si="0"/>
        <v>-0.19999176819229525</v>
      </c>
      <c r="R62" s="131">
        <f t="shared" si="1"/>
        <v>203.041606109339</v>
      </c>
      <c r="S62" s="125">
        <f t="shared" si="2"/>
        <v>-0.19102177057927039</v>
      </c>
      <c r="T62" s="132">
        <f t="shared" si="3"/>
        <v>181.15143347836241</v>
      </c>
    </row>
    <row r="63" spans="1:20" x14ac:dyDescent="0.25">
      <c r="A63">
        <v>1</v>
      </c>
      <c r="B63" s="12" t="s">
        <v>67</v>
      </c>
      <c r="C63" s="8">
        <v>54.585615000000018</v>
      </c>
      <c r="D63" s="2">
        <v>0.35011599999999998</v>
      </c>
      <c r="E63" s="12" t="s">
        <v>191</v>
      </c>
      <c r="F63" s="12">
        <v>28486</v>
      </c>
      <c r="G63" s="126">
        <f>IFERROR(VLOOKUP($F63,INRIX!$A$2:$F$464,2,FALSE),"")</f>
        <v>66.8455608718767</v>
      </c>
      <c r="H63" s="4">
        <f>IFERROR(VLOOKUP($F63,INRIX!$A$2:$F$464,3,FALSE),"")</f>
        <v>71.249266862170103</v>
      </c>
      <c r="I63" s="126">
        <f>IFERROR(VLOOKUP($F63,INRIX!$A$2:$F$464,4,FALSE),"")</f>
        <v>70.368551280465198</v>
      </c>
      <c r="J63" s="4">
        <f>IFERROR(VLOOKUP($F63,INRIX!$A$2:$F$464,5,FALSE),"")</f>
        <v>70.459250851305299</v>
      </c>
      <c r="K63" s="126">
        <f>IFERROR(VLOOKUP($F63,INRIX!$A$2:$F$464,6,FALSE),"")</f>
        <v>66.384393924352196</v>
      </c>
      <c r="L63" s="129">
        <f>IF(G63="","",VLOOKUP($F63,abm!$B$2:$G$1701,2,FALSE))</f>
        <v>58</v>
      </c>
      <c r="M63" s="9">
        <f>IF(H63="","",VLOOKUP($F63,abm!$B$2:$G$1701,3,FALSE))</f>
        <v>57</v>
      </c>
      <c r="N63" s="129">
        <f>IF(I63="","",VLOOKUP($F63,abm!$B$2:$G$1701,4,FALSE))</f>
        <v>57</v>
      </c>
      <c r="O63" s="9">
        <f>IF(J63="","",VLOOKUP($F63,abm!$B$2:$G$1701,5,FALSE))</f>
        <v>57</v>
      </c>
      <c r="P63" s="129">
        <f>IF(K63="","",VLOOKUP($F63,abm!$B$2:$G$1701,6,FALSE))</f>
        <v>58</v>
      </c>
      <c r="Q63" s="125">
        <f t="shared" si="0"/>
        <v>-0.19999176819229525</v>
      </c>
      <c r="R63" s="131">
        <f t="shared" si="1"/>
        <v>203.041606109339</v>
      </c>
      <c r="S63" s="125">
        <f t="shared" si="2"/>
        <v>-0.19102177057927039</v>
      </c>
      <c r="T63" s="132">
        <f t="shared" si="3"/>
        <v>181.15143347836241</v>
      </c>
    </row>
    <row r="64" spans="1:20" x14ac:dyDescent="0.25">
      <c r="A64">
        <v>1</v>
      </c>
      <c r="B64" s="12" t="s">
        <v>67</v>
      </c>
      <c r="C64" s="8">
        <v>61.69925600000002</v>
      </c>
      <c r="D64" s="2">
        <v>7.1136410000000003</v>
      </c>
      <c r="E64" s="12" t="s">
        <v>191</v>
      </c>
      <c r="F64" s="12">
        <v>27597</v>
      </c>
      <c r="G64" s="126">
        <f>IFERROR(VLOOKUP($F64,INRIX!$A$2:$F$464,2,FALSE),"")</f>
        <v>66.905901116427401</v>
      </c>
      <c r="H64" s="4">
        <f>IFERROR(VLOOKUP($F64,INRIX!$A$2:$F$464,3,FALSE),"")</f>
        <v>72.351906158357806</v>
      </c>
      <c r="I64" s="126">
        <f>IFERROR(VLOOKUP($F64,INRIX!$A$2:$F$464,4,FALSE),"")</f>
        <v>70.675615489298494</v>
      </c>
      <c r="J64" s="4">
        <f>IFERROR(VLOOKUP($F64,INRIX!$A$2:$F$464,5,FALSE),"")</f>
        <v>70.952553916004504</v>
      </c>
      <c r="K64" s="126">
        <f>IFERROR(VLOOKUP($F64,INRIX!$A$2:$F$464,6,FALSE),"")</f>
        <v>66.118931797875504</v>
      </c>
      <c r="L64" s="129">
        <f>IF(G64="","",VLOOKUP($F64,abm!$B$2:$G$1701,2,FALSE))</f>
        <v>62</v>
      </c>
      <c r="M64" s="9">
        <f>IF(H64="","",VLOOKUP($F64,abm!$B$2:$G$1701,3,FALSE))</f>
        <v>61</v>
      </c>
      <c r="N64" s="129">
        <f>IF(I64="","",VLOOKUP($F64,abm!$B$2:$G$1701,4,FALSE))</f>
        <v>61</v>
      </c>
      <c r="O64" s="9">
        <f>IF(J64="","",VLOOKUP($F64,abm!$B$2:$G$1701,5,FALSE))</f>
        <v>61</v>
      </c>
      <c r="P64" s="129">
        <f>IF(K64="","",VLOOKUP($F64,abm!$B$2:$G$1701,6,FALSE))</f>
        <v>62</v>
      </c>
      <c r="Q64" s="125">
        <f t="shared" si="0"/>
        <v>-0.15689850843061004</v>
      </c>
      <c r="R64" s="131">
        <f t="shared" si="1"/>
        <v>128.8657734281619</v>
      </c>
      <c r="S64" s="125">
        <f t="shared" si="2"/>
        <v>-0.1402705521747194</v>
      </c>
      <c r="T64" s="132">
        <f t="shared" si="3"/>
        <v>99.053329450976591</v>
      </c>
    </row>
    <row r="65" spans="1:20" x14ac:dyDescent="0.25">
      <c r="A65">
        <v>1</v>
      </c>
      <c r="B65" s="12" t="s">
        <v>67</v>
      </c>
      <c r="C65" s="8">
        <v>70.987122000000028</v>
      </c>
      <c r="D65" s="2">
        <v>8.6213130000000007</v>
      </c>
      <c r="E65" s="12" t="s">
        <v>64</v>
      </c>
      <c r="F65" s="12">
        <v>27519</v>
      </c>
      <c r="G65" s="126">
        <f>IFERROR(VLOOKUP($F65,INRIX!$A$2:$F$464,2,FALSE),"")</f>
        <v>60.67889420521</v>
      </c>
      <c r="H65" s="4">
        <f>IFERROR(VLOOKUP($F65,INRIX!$A$2:$F$464,3,FALSE),"")</f>
        <v>68.442015462543296</v>
      </c>
      <c r="I65" s="126">
        <f>IFERROR(VLOOKUP($F65,INRIX!$A$2:$F$464,4,FALSE),"")</f>
        <v>68.837560311765401</v>
      </c>
      <c r="J65" s="4">
        <f>IFERROR(VLOOKUP($F65,INRIX!$A$2:$F$464,5,FALSE),"")</f>
        <v>67.978887627695798</v>
      </c>
      <c r="K65" s="126">
        <f>IFERROR(VLOOKUP($F65,INRIX!$A$2:$F$464,6,FALSE),"")</f>
        <v>61.256130249180998</v>
      </c>
      <c r="L65" s="129">
        <f>IF(G65="","",VLOOKUP($F65,abm!$B$2:$G$1701,2,FALSE))</f>
        <v>62</v>
      </c>
      <c r="M65" s="9">
        <f>IF(H65="","",VLOOKUP($F65,abm!$B$2:$G$1701,3,FALSE))</f>
        <v>61</v>
      </c>
      <c r="N65" s="129">
        <f>IF(I65="","",VLOOKUP($F65,abm!$B$2:$G$1701,4,FALSE))</f>
        <v>61</v>
      </c>
      <c r="O65" s="9">
        <f>IF(J65="","",VLOOKUP($F65,abm!$B$2:$G$1701,5,FALSE))</f>
        <v>61</v>
      </c>
      <c r="P65" s="129">
        <f>IF(K65="","",VLOOKUP($F65,abm!$B$2:$G$1701,6,FALSE))</f>
        <v>62</v>
      </c>
      <c r="Q65" s="125">
        <f t="shared" si="0"/>
        <v>-0.10873460420837744</v>
      </c>
      <c r="R65" s="131">
        <f t="shared" si="1"/>
        <v>55.3835941447335</v>
      </c>
      <c r="S65" s="125">
        <f t="shared" si="2"/>
        <v>-0.10266257467932549</v>
      </c>
      <c r="T65" s="132">
        <f t="shared" si="3"/>
        <v>48.70487252000548</v>
      </c>
    </row>
    <row r="66" spans="1:20" x14ac:dyDescent="0.25">
      <c r="A66">
        <v>1</v>
      </c>
      <c r="B66" s="12" t="s">
        <v>67</v>
      </c>
      <c r="C66" s="8">
        <v>71.483469000000028</v>
      </c>
      <c r="D66" s="2">
        <v>0.49634699999999998</v>
      </c>
      <c r="E66" s="12" t="s">
        <v>65</v>
      </c>
      <c r="F66" s="12">
        <v>27518</v>
      </c>
      <c r="G66" s="126">
        <f>IFERROR(VLOOKUP($F66,INRIX!$A$2:$F$464,2,FALSE),"")</f>
        <v>67.212918660287102</v>
      </c>
      <c r="H66" s="4">
        <f>IFERROR(VLOOKUP($F66,INRIX!$A$2:$F$464,3,FALSE),"")</f>
        <v>72.438283124500103</v>
      </c>
      <c r="I66" s="126">
        <f>IFERROR(VLOOKUP($F66,INRIX!$A$2:$F$464,4,FALSE),"")</f>
        <v>71.027588766547098</v>
      </c>
      <c r="J66" s="4">
        <f>IFERROR(VLOOKUP($F66,INRIX!$A$2:$F$464,5,FALSE),"")</f>
        <v>71.343473325766197</v>
      </c>
      <c r="K66" s="126">
        <f>IFERROR(VLOOKUP($F66,INRIX!$A$2:$F$464,6,FALSE),"")</f>
        <v>67.342896852973297</v>
      </c>
      <c r="L66" s="129">
        <f>IF(G66="","",VLOOKUP($F66,abm!$B$2:$G$1701,2,FALSE))</f>
        <v>62</v>
      </c>
      <c r="M66" s="9">
        <f>IF(H66="","",VLOOKUP($F66,abm!$B$2:$G$1701,3,FALSE))</f>
        <v>61</v>
      </c>
      <c r="N66" s="129">
        <f>IF(I66="","",VLOOKUP($F66,abm!$B$2:$G$1701,4,FALSE))</f>
        <v>61</v>
      </c>
      <c r="O66" s="9">
        <f>IF(J66="","",VLOOKUP($F66,abm!$B$2:$G$1701,5,FALSE))</f>
        <v>61</v>
      </c>
      <c r="P66" s="129">
        <f>IF(K66="","",VLOOKUP($F66,abm!$B$2:$G$1701,6,FALSE))</f>
        <v>62</v>
      </c>
      <c r="Q66" s="125">
        <f t="shared" ref="Q66:Q121" si="4">IFERROR(M66/H66-1,"")</f>
        <v>-0.15790384077492636</v>
      </c>
      <c r="R66" s="131">
        <f t="shared" ref="R66:R121" si="5">IFERROR(POWER((M66-H66),2),"")</f>
        <v>130.83432083622384</v>
      </c>
      <c r="S66" s="125">
        <f t="shared" ref="S66:S121" si="6">IFERROR(O66/J66-1,"")</f>
        <v>-0.14498135349446994</v>
      </c>
      <c r="T66" s="132">
        <f t="shared" ref="T66:T121" si="7">IFERROR(POWER((O66-J66),2),"")</f>
        <v>106.98744044083685</v>
      </c>
    </row>
    <row r="67" spans="1:20" x14ac:dyDescent="0.25">
      <c r="A67">
        <v>1</v>
      </c>
      <c r="B67" s="12" t="s">
        <v>67</v>
      </c>
      <c r="C67" s="8">
        <v>71.765891000000025</v>
      </c>
      <c r="D67" s="2">
        <v>0.28242200000000001</v>
      </c>
      <c r="E67" s="12" t="s">
        <v>65</v>
      </c>
      <c r="F67" s="12">
        <v>12761</v>
      </c>
      <c r="G67" s="126">
        <f>IFERROR(VLOOKUP($F67,INRIX!$A$2:$F$464,2,FALSE),"")</f>
        <v>65.937267410951605</v>
      </c>
      <c r="H67" s="4">
        <f>IFERROR(VLOOKUP($F67,INRIX!$A$2:$F$464,3,FALSE),"")</f>
        <v>71.676352972540698</v>
      </c>
      <c r="I67" s="126">
        <f>IFERROR(VLOOKUP($F67,INRIX!$A$2:$F$464,4,FALSE),"")</f>
        <v>70.052579487813901</v>
      </c>
      <c r="J67" s="4">
        <f>IFERROR(VLOOKUP($F67,INRIX!$A$2:$F$464,5,FALSE),"")</f>
        <v>70.622474460839996</v>
      </c>
      <c r="K67" s="126">
        <f>IFERROR(VLOOKUP($F67,INRIX!$A$2:$F$464,6,FALSE),"")</f>
        <v>66.342996128263707</v>
      </c>
      <c r="L67" s="129">
        <f>IF(G67="","",VLOOKUP($F67,abm!$B$2:$G$1701,2,FALSE))</f>
        <v>62</v>
      </c>
      <c r="M67" s="9">
        <f>IF(H67="","",VLOOKUP($F67,abm!$B$2:$G$1701,3,FALSE))</f>
        <v>61</v>
      </c>
      <c r="N67" s="129">
        <f>IF(I67="","",VLOOKUP($F67,abm!$B$2:$G$1701,4,FALSE))</f>
        <v>61</v>
      </c>
      <c r="O67" s="9">
        <f>IF(J67="","",VLOOKUP($F67,abm!$B$2:$G$1701,5,FALSE))</f>
        <v>61</v>
      </c>
      <c r="P67" s="129">
        <f>IF(K67="","",VLOOKUP($F67,abm!$B$2:$G$1701,6,FALSE))</f>
        <v>62</v>
      </c>
      <c r="Q67" s="125">
        <f t="shared" si="4"/>
        <v>-0.1489522350088156</v>
      </c>
      <c r="R67" s="131">
        <f t="shared" si="5"/>
        <v>113.9845127942786</v>
      </c>
      <c r="S67" s="125">
        <f t="shared" si="6"/>
        <v>-0.13625229835547092</v>
      </c>
      <c r="T67" s="132">
        <f t="shared" si="7"/>
        <v>92.592014749517972</v>
      </c>
    </row>
    <row r="68" spans="1:20" x14ac:dyDescent="0.25">
      <c r="A68">
        <v>1</v>
      </c>
      <c r="B68" s="12" t="s">
        <v>68</v>
      </c>
      <c r="C68" s="8">
        <v>0.14857899999999999</v>
      </c>
      <c r="D68" s="2">
        <v>0.14857899999999999</v>
      </c>
      <c r="E68" s="12" t="s">
        <v>67</v>
      </c>
      <c r="F68" s="12">
        <v>16127</v>
      </c>
      <c r="G68" s="126">
        <f>IFERROR(VLOOKUP($F68,INRIX!$A$2:$F$464,2,FALSE),"")</f>
        <v>62.158160552897399</v>
      </c>
      <c r="H68" s="4">
        <f>IFERROR(VLOOKUP($F68,INRIX!$A$2:$F$464,3,FALSE),"")</f>
        <v>54.798720341242301</v>
      </c>
      <c r="I68" s="126">
        <f>IFERROR(VLOOKUP($F68,INRIX!$A$2:$F$464,4,FALSE),"")</f>
        <v>62.414573796857603</v>
      </c>
      <c r="J68" s="4">
        <f>IFERROR(VLOOKUP($F68,INRIX!$A$2:$F$464,5,FALSE),"")</f>
        <v>49.2127128263337</v>
      </c>
      <c r="K68" s="126">
        <f>IFERROR(VLOOKUP($F68,INRIX!$A$2:$F$464,6,FALSE),"")</f>
        <v>61.626029981137698</v>
      </c>
      <c r="L68" s="129">
        <f>IF(G68="","",VLOOKUP($F68,abm!$B$2:$G$1701,2,FALSE))</f>
        <v>57</v>
      </c>
      <c r="M68" s="9">
        <f>IF(H68="","",VLOOKUP($F68,abm!$B$2:$G$1701,3,FALSE))</f>
        <v>55</v>
      </c>
      <c r="N68" s="129">
        <f>IF(I68="","",VLOOKUP($F68,abm!$B$2:$G$1701,4,FALSE))</f>
        <v>56</v>
      </c>
      <c r="O68" s="9">
        <f>IF(J68="","",VLOOKUP($F68,abm!$B$2:$G$1701,5,FALSE))</f>
        <v>52</v>
      </c>
      <c r="P68" s="129">
        <f>IF(K68="","",VLOOKUP($F68,abm!$B$2:$G$1701,6,FALSE))</f>
        <v>57</v>
      </c>
      <c r="Q68" s="125">
        <f t="shared" si="4"/>
        <v>3.6730722451965292E-3</v>
      </c>
      <c r="R68" s="131">
        <f t="shared" si="5"/>
        <v>4.0513501029615595E-2</v>
      </c>
      <c r="S68" s="125">
        <f t="shared" si="6"/>
        <v>5.6637543707503735E-2</v>
      </c>
      <c r="T68" s="132">
        <f t="shared" si="7"/>
        <v>7.7689697884846716</v>
      </c>
    </row>
    <row r="69" spans="1:20" x14ac:dyDescent="0.25">
      <c r="A69">
        <v>1</v>
      </c>
      <c r="B69" s="12" t="s">
        <v>68</v>
      </c>
      <c r="C69" s="8">
        <v>1.3751199999999999</v>
      </c>
      <c r="D69" s="2">
        <v>0.16141900000000001</v>
      </c>
      <c r="E69" s="12" t="s">
        <v>81</v>
      </c>
      <c r="F69" s="12">
        <v>9027</v>
      </c>
      <c r="G69" s="126">
        <f>IFERROR(VLOOKUP($F69,INRIX!$A$2:$F$464,2,FALSE),"")</f>
        <v>62.628389154704898</v>
      </c>
      <c r="H69" s="4">
        <f>IFERROR(VLOOKUP($F69,INRIX!$A$2:$F$464,3,FALSE),"")</f>
        <v>52.7275393228472</v>
      </c>
      <c r="I69" s="126">
        <f>IFERROR(VLOOKUP($F69,INRIX!$A$2:$F$464,4,FALSE),"")</f>
        <v>62.902264010887002</v>
      </c>
      <c r="J69" s="4">
        <f>IFERROR(VLOOKUP($F69,INRIX!$A$2:$F$464,5,FALSE),"")</f>
        <v>61.6958002270148</v>
      </c>
      <c r="K69" s="126">
        <f>IFERROR(VLOOKUP($F69,INRIX!$A$2:$F$464,6,FALSE),"")</f>
        <v>61.013699990072503</v>
      </c>
      <c r="L69" s="129">
        <f>IF(G69="","",VLOOKUP($F69,abm!$B$2:$G$1701,2,FALSE))</f>
        <v>57</v>
      </c>
      <c r="M69" s="9">
        <f>IF(H69="","",VLOOKUP($F69,abm!$B$2:$G$1701,3,FALSE))</f>
        <v>43</v>
      </c>
      <c r="N69" s="129">
        <f>IF(I69="","",VLOOKUP($F69,abm!$B$2:$G$1701,4,FALSE))</f>
        <v>56</v>
      </c>
      <c r="O69" s="9">
        <f>IF(J69="","",VLOOKUP($F69,abm!$B$2:$G$1701,5,FALSE))</f>
        <v>51</v>
      </c>
      <c r="P69" s="129">
        <f>IF(K69="","",VLOOKUP($F69,abm!$B$2:$G$1701,6,FALSE))</f>
        <v>57</v>
      </c>
      <c r="Q69" s="125">
        <f t="shared" si="4"/>
        <v>-0.18448688195529339</v>
      </c>
      <c r="R69" s="131">
        <f t="shared" si="5"/>
        <v>94.625021277538565</v>
      </c>
      <c r="S69" s="125">
        <f t="shared" si="6"/>
        <v>-0.17336350590572969</v>
      </c>
      <c r="T69" s="132">
        <f t="shared" si="7"/>
        <v>114.40014249620985</v>
      </c>
    </row>
    <row r="70" spans="1:20" x14ac:dyDescent="0.25">
      <c r="A70">
        <v>1</v>
      </c>
      <c r="B70" s="12" t="s">
        <v>68</v>
      </c>
      <c r="C70" s="8">
        <v>1.8689159999999998</v>
      </c>
      <c r="D70" s="2">
        <v>0.30917800000000001</v>
      </c>
      <c r="E70" s="12" t="s">
        <v>81</v>
      </c>
      <c r="F70" s="12">
        <v>8921</v>
      </c>
      <c r="G70" s="126">
        <f>IFERROR(VLOOKUP($F70,INRIX!$A$2:$F$464,2,FALSE),"")</f>
        <v>63.8809144072302</v>
      </c>
      <c r="H70" s="4">
        <f>IFERROR(VLOOKUP($F70,INRIX!$A$2:$F$464,3,FALSE),"")</f>
        <v>64.449480138629696</v>
      </c>
      <c r="I70" s="126">
        <f>IFERROR(VLOOKUP($F70,INRIX!$A$2:$F$464,4,FALSE),"")</f>
        <v>65.455400222689605</v>
      </c>
      <c r="J70" s="4">
        <f>IFERROR(VLOOKUP($F70,INRIX!$A$2:$F$464,5,FALSE),"")</f>
        <v>65.0306469920545</v>
      </c>
      <c r="K70" s="126">
        <f>IFERROR(VLOOKUP($F70,INRIX!$A$2:$F$464,6,FALSE),"")</f>
        <v>62.9028094907178</v>
      </c>
      <c r="L70" s="129">
        <f>IF(G70="","",VLOOKUP($F70,abm!$B$2:$G$1701,2,FALSE))</f>
        <v>57</v>
      </c>
      <c r="M70" s="9">
        <f>IF(H70="","",VLOOKUP($F70,abm!$B$2:$G$1701,3,FALSE))</f>
        <v>41</v>
      </c>
      <c r="N70" s="129">
        <f>IF(I70="","",VLOOKUP($F70,abm!$B$2:$G$1701,4,FALSE))</f>
        <v>51</v>
      </c>
      <c r="O70" s="9">
        <f>IF(J70="","",VLOOKUP($F70,abm!$B$2:$G$1701,5,FALSE))</f>
        <v>46</v>
      </c>
      <c r="P70" s="129">
        <f>IF(K70="","",VLOOKUP($F70,abm!$B$2:$G$1701,6,FALSE))</f>
        <v>57</v>
      </c>
      <c r="Q70" s="125">
        <f t="shared" si="4"/>
        <v>-0.36384281282316444</v>
      </c>
      <c r="R70" s="131">
        <f t="shared" si="5"/>
        <v>549.87811877198862</v>
      </c>
      <c r="S70" s="125">
        <f t="shared" si="6"/>
        <v>-0.29264120645116265</v>
      </c>
      <c r="T70" s="132">
        <f t="shared" si="7"/>
        <v>362.16552493619298</v>
      </c>
    </row>
    <row r="71" spans="1:20" x14ac:dyDescent="0.25">
      <c r="A71">
        <v>1</v>
      </c>
      <c r="B71" s="12" t="s">
        <v>68</v>
      </c>
      <c r="C71" s="8">
        <v>2.0582949999999998</v>
      </c>
      <c r="D71" s="2">
        <v>0.18937899999999999</v>
      </c>
      <c r="E71" s="12" t="s">
        <v>81</v>
      </c>
      <c r="F71" s="12">
        <v>22756</v>
      </c>
      <c r="G71" s="126">
        <f>IFERROR(VLOOKUP($F71,INRIX!$A$2:$F$464,2,FALSE),"")</f>
        <v>63.8809144072302</v>
      </c>
      <c r="H71" s="4">
        <f>IFERROR(VLOOKUP($F71,INRIX!$A$2:$F$464,3,FALSE),"")</f>
        <v>64.449480138629696</v>
      </c>
      <c r="I71" s="126">
        <f>IFERROR(VLOOKUP($F71,INRIX!$A$2:$F$464,4,FALSE),"")</f>
        <v>65.455400222689605</v>
      </c>
      <c r="J71" s="4">
        <f>IFERROR(VLOOKUP($F71,INRIX!$A$2:$F$464,5,FALSE),"")</f>
        <v>65.0306469920545</v>
      </c>
      <c r="K71" s="126">
        <f>IFERROR(VLOOKUP($F71,INRIX!$A$2:$F$464,6,FALSE),"")</f>
        <v>62.9028094907178</v>
      </c>
      <c r="L71" s="129">
        <f>IF(G71="","",VLOOKUP($F71,abm!$B$2:$G$1701,2,FALSE))</f>
        <v>57</v>
      </c>
      <c r="M71" s="9">
        <f>IF(H71="","",VLOOKUP($F71,abm!$B$2:$G$1701,3,FALSE))</f>
        <v>48</v>
      </c>
      <c r="N71" s="129">
        <f>IF(I71="","",VLOOKUP($F71,abm!$B$2:$G$1701,4,FALSE))</f>
        <v>55</v>
      </c>
      <c r="O71" s="9">
        <f>IF(J71="","",VLOOKUP($F71,abm!$B$2:$G$1701,5,FALSE))</f>
        <v>53</v>
      </c>
      <c r="P71" s="129">
        <f>IF(K71="","",VLOOKUP($F71,abm!$B$2:$G$1701,6,FALSE))</f>
        <v>57</v>
      </c>
      <c r="Q71" s="125">
        <f t="shared" si="4"/>
        <v>-0.25523061013443638</v>
      </c>
      <c r="R71" s="131">
        <f t="shared" si="5"/>
        <v>270.58539683117283</v>
      </c>
      <c r="S71" s="125">
        <f t="shared" si="6"/>
        <v>-0.18499965091112214</v>
      </c>
      <c r="T71" s="132">
        <f t="shared" si="7"/>
        <v>144.73646704742998</v>
      </c>
    </row>
    <row r="72" spans="1:20" x14ac:dyDescent="0.25">
      <c r="A72">
        <v>1</v>
      </c>
      <c r="B72" s="12" t="s">
        <v>68</v>
      </c>
      <c r="C72" s="8">
        <v>6.8800559999999997</v>
      </c>
      <c r="D72" s="2">
        <v>0.57610499999999998</v>
      </c>
      <c r="E72" s="12" t="s">
        <v>84</v>
      </c>
      <c r="F72" s="12">
        <v>20457</v>
      </c>
      <c r="G72" s="126">
        <f>IFERROR(VLOOKUP($F72,INRIX!$A$2:$F$464,2,FALSE),"")</f>
        <v>64.905103668261603</v>
      </c>
      <c r="H72" s="4">
        <f>IFERROR(VLOOKUP($F72,INRIX!$A$2:$F$464,3,FALSE),"")</f>
        <v>38.6691548920288</v>
      </c>
      <c r="I72" s="126">
        <f>IFERROR(VLOOKUP($F72,INRIX!$A$2:$F$464,4,FALSE),"")</f>
        <v>65.160831374489703</v>
      </c>
      <c r="J72" s="4">
        <f>IFERROR(VLOOKUP($F72,INRIX!$A$2:$F$464,5,FALSE),"")</f>
        <v>67.447219069239495</v>
      </c>
      <c r="K72" s="126">
        <f>IFERROR(VLOOKUP($F72,INRIX!$A$2:$F$464,6,FALSE),"")</f>
        <v>64.917402958403699</v>
      </c>
      <c r="L72" s="129">
        <f>IF(G72="","",VLOOKUP($F72,abm!$B$2:$G$1701,2,FALSE))</f>
        <v>57</v>
      </c>
      <c r="M72" s="9">
        <f>IF(H72="","",VLOOKUP($F72,abm!$B$2:$G$1701,3,FALSE))</f>
        <v>34</v>
      </c>
      <c r="N72" s="129">
        <f>IF(I72="","",VLOOKUP($F72,abm!$B$2:$G$1701,4,FALSE))</f>
        <v>54</v>
      </c>
      <c r="O72" s="9">
        <f>IF(J72="","",VLOOKUP($F72,abm!$B$2:$G$1701,5,FALSE))</f>
        <v>51</v>
      </c>
      <c r="P72" s="129">
        <f>IF(K72="","",VLOOKUP($F72,abm!$B$2:$G$1701,6,FALSE))</f>
        <v>57</v>
      </c>
      <c r="Q72" s="125">
        <f t="shared" si="4"/>
        <v>-0.12074623572886234</v>
      </c>
      <c r="R72" s="131">
        <f t="shared" si="5"/>
        <v>21.801007405756476</v>
      </c>
      <c r="S72" s="125">
        <f t="shared" si="6"/>
        <v>-0.24385318321805416</v>
      </c>
      <c r="T72" s="132">
        <f t="shared" si="7"/>
        <v>270.51101511155525</v>
      </c>
    </row>
    <row r="73" spans="1:20" x14ac:dyDescent="0.25">
      <c r="A73">
        <v>1</v>
      </c>
      <c r="B73" s="12" t="s">
        <v>68</v>
      </c>
      <c r="C73" s="8">
        <v>8.5381539999999987</v>
      </c>
      <c r="D73" s="2">
        <v>0.314081</v>
      </c>
      <c r="E73" s="12" t="s">
        <v>193</v>
      </c>
      <c r="F73" s="12">
        <v>9336</v>
      </c>
      <c r="G73" s="126">
        <f>IFERROR(VLOOKUP($F73,INRIX!$A$2:$F$464,2,FALSE),"")</f>
        <v>66.570972886762405</v>
      </c>
      <c r="H73" s="4">
        <f>IFERROR(VLOOKUP($F73,INRIX!$A$2:$F$464,3,FALSE),"")</f>
        <v>63.933351106371603</v>
      </c>
      <c r="I73" s="126">
        <f>IFERROR(VLOOKUP($F73,INRIX!$A$2:$F$464,4,FALSE),"")</f>
        <v>67.052950637139702</v>
      </c>
      <c r="J73" s="4">
        <f>IFERROR(VLOOKUP($F73,INRIX!$A$2:$F$464,5,FALSE),"")</f>
        <v>67.283541430192997</v>
      </c>
      <c r="K73" s="126">
        <f>IFERROR(VLOOKUP($F73,INRIX!$A$2:$F$464,6,FALSE),"")</f>
        <v>64.473741685694407</v>
      </c>
      <c r="L73" s="129">
        <f>IF(G73="","",VLOOKUP($F73,abm!$B$2:$G$1701,2,FALSE))</f>
        <v>58</v>
      </c>
      <c r="M73" s="9">
        <f>IF(H73="","",VLOOKUP($F73,abm!$B$2:$G$1701,3,FALSE))</f>
        <v>41</v>
      </c>
      <c r="N73" s="129">
        <f>IF(I73="","",VLOOKUP($F73,abm!$B$2:$G$1701,4,FALSE))</f>
        <v>55</v>
      </c>
      <c r="O73" s="9">
        <f>IF(J73="","",VLOOKUP($F73,abm!$B$2:$G$1701,5,FALSE))</f>
        <v>53</v>
      </c>
      <c r="P73" s="129">
        <f>IF(K73="","",VLOOKUP($F73,abm!$B$2:$G$1701,6,FALSE))</f>
        <v>58</v>
      </c>
      <c r="Q73" s="125">
        <f t="shared" si="4"/>
        <v>-0.35870716471932385</v>
      </c>
      <c r="R73" s="131">
        <f t="shared" si="5"/>
        <v>525.93859296811559</v>
      </c>
      <c r="S73" s="125">
        <f t="shared" si="6"/>
        <v>-0.21228878751889479</v>
      </c>
      <c r="T73" s="132">
        <f t="shared" si="7"/>
        <v>204.01955578803981</v>
      </c>
    </row>
    <row r="74" spans="1:20" x14ac:dyDescent="0.25">
      <c r="A74">
        <v>1</v>
      </c>
      <c r="B74" s="12" t="s">
        <v>68</v>
      </c>
      <c r="C74" s="8">
        <v>8.8967749999999981</v>
      </c>
      <c r="D74" s="2">
        <v>0.35862100000000002</v>
      </c>
      <c r="E74" s="12" t="s">
        <v>37</v>
      </c>
      <c r="F74" s="12">
        <v>9337</v>
      </c>
      <c r="G74" s="126">
        <f>IFERROR(VLOOKUP($F74,INRIX!$A$2:$F$464,2,FALSE),"")</f>
        <v>66.7796384901648</v>
      </c>
      <c r="H74" s="4">
        <f>IFERROR(VLOOKUP($F74,INRIX!$A$2:$F$464,3,FALSE),"")</f>
        <v>66.460943748333804</v>
      </c>
      <c r="I74" s="126">
        <f>IFERROR(VLOOKUP($F74,INRIX!$A$2:$F$464,4,FALSE),"")</f>
        <v>67.552641346034903</v>
      </c>
      <c r="J74" s="4">
        <f>IFERROR(VLOOKUP($F74,INRIX!$A$2:$F$464,5,FALSE),"")</f>
        <v>66.644267877412005</v>
      </c>
      <c r="K74" s="126">
        <f>IFERROR(VLOOKUP($F74,INRIX!$A$2:$F$464,6,FALSE),"")</f>
        <v>64.640821999404395</v>
      </c>
      <c r="L74" s="129">
        <f>IF(G74="","",VLOOKUP($F74,abm!$B$2:$G$1701,2,FALSE))</f>
        <v>58</v>
      </c>
      <c r="M74" s="9">
        <f>IF(H74="","",VLOOKUP($F74,abm!$B$2:$G$1701,3,FALSE))</f>
        <v>50</v>
      </c>
      <c r="N74" s="129">
        <f>IF(I74="","",VLOOKUP($F74,abm!$B$2:$G$1701,4,FALSE))</f>
        <v>57</v>
      </c>
      <c r="O74" s="9">
        <f>IF(J74="","",VLOOKUP($F74,abm!$B$2:$G$1701,5,FALSE))</f>
        <v>54</v>
      </c>
      <c r="P74" s="129">
        <f>IF(K74="","",VLOOKUP($F74,abm!$B$2:$G$1701,6,FALSE))</f>
        <v>58</v>
      </c>
      <c r="Q74" s="125">
        <f t="shared" si="4"/>
        <v>-0.24767845323813187</v>
      </c>
      <c r="R74" s="131">
        <f t="shared" si="5"/>
        <v>270.96266908580975</v>
      </c>
      <c r="S74" s="125">
        <f t="shared" si="6"/>
        <v>-0.18972776324395002</v>
      </c>
      <c r="T74" s="132">
        <f t="shared" si="7"/>
        <v>159.8775101557531</v>
      </c>
    </row>
    <row r="75" spans="1:20" x14ac:dyDescent="0.25">
      <c r="A75">
        <v>1</v>
      </c>
      <c r="B75" s="12" t="s">
        <v>68</v>
      </c>
      <c r="C75" s="8">
        <v>9.1121559999999988</v>
      </c>
      <c r="D75" s="2">
        <v>0.16997999999999999</v>
      </c>
      <c r="E75" s="12" t="s">
        <v>37</v>
      </c>
      <c r="F75" s="12">
        <v>8817</v>
      </c>
      <c r="G75" s="126">
        <f>IFERROR(VLOOKUP($F75,INRIX!$A$2:$F$464,2,FALSE),"")</f>
        <v>66.7796384901648</v>
      </c>
      <c r="H75" s="4">
        <f>IFERROR(VLOOKUP($F75,INRIX!$A$2:$F$464,3,FALSE),"")</f>
        <v>66.460943748333804</v>
      </c>
      <c r="I75" s="126">
        <f>IFERROR(VLOOKUP($F75,INRIX!$A$2:$F$464,4,FALSE),"")</f>
        <v>67.552641346034903</v>
      </c>
      <c r="J75" s="4">
        <f>IFERROR(VLOOKUP($F75,INRIX!$A$2:$F$464,5,FALSE),"")</f>
        <v>66.644267877412005</v>
      </c>
      <c r="K75" s="126">
        <f>IFERROR(VLOOKUP($F75,INRIX!$A$2:$F$464,6,FALSE),"")</f>
        <v>64.640821999404395</v>
      </c>
      <c r="L75" s="129">
        <f>IF(G75="","",VLOOKUP($F75,abm!$B$2:$G$1701,2,FALSE))</f>
        <v>58</v>
      </c>
      <c r="M75" s="9">
        <f>IF(H75="","",VLOOKUP($F75,abm!$B$2:$G$1701,3,FALSE))</f>
        <v>49</v>
      </c>
      <c r="N75" s="129">
        <f>IF(I75="","",VLOOKUP($F75,abm!$B$2:$G$1701,4,FALSE))</f>
        <v>56</v>
      </c>
      <c r="O75" s="9">
        <f>IF(J75="","",VLOOKUP($F75,abm!$B$2:$G$1701,5,FALSE))</f>
        <v>52</v>
      </c>
      <c r="P75" s="129">
        <f>IF(K75="","",VLOOKUP($F75,abm!$B$2:$G$1701,6,FALSE))</f>
        <v>58</v>
      </c>
      <c r="Q75" s="125">
        <f t="shared" si="4"/>
        <v>-0.26272488417336914</v>
      </c>
      <c r="R75" s="131">
        <f t="shared" si="5"/>
        <v>304.88455658247733</v>
      </c>
      <c r="S75" s="125">
        <f t="shared" si="6"/>
        <v>-0.21973784608676661</v>
      </c>
      <c r="T75" s="132">
        <f t="shared" si="7"/>
        <v>214.45458166540112</v>
      </c>
    </row>
    <row r="76" spans="1:20" x14ac:dyDescent="0.25">
      <c r="A76">
        <v>1</v>
      </c>
      <c r="B76" s="12" t="s">
        <v>68</v>
      </c>
      <c r="C76" s="8">
        <v>10.455226999999997</v>
      </c>
      <c r="D76" s="2">
        <v>0.75105200000000005</v>
      </c>
      <c r="E76" s="12" t="s">
        <v>39</v>
      </c>
      <c r="F76" s="12">
        <v>22743</v>
      </c>
      <c r="G76" s="126">
        <f>IFERROR(VLOOKUP($F76,INRIX!$A$2:$F$464,2,FALSE),"")</f>
        <v>66.276714513556598</v>
      </c>
      <c r="H76" s="4">
        <f>IFERROR(VLOOKUP($F76,INRIX!$A$2:$F$464,3,FALSE),"")</f>
        <v>67.154625433217802</v>
      </c>
      <c r="I76" s="126">
        <f>IFERROR(VLOOKUP($F76,INRIX!$A$2:$F$464,4,FALSE),"")</f>
        <v>67.036743783248795</v>
      </c>
      <c r="J76" s="4">
        <f>IFERROR(VLOOKUP($F76,INRIX!$A$2:$F$464,5,FALSE),"")</f>
        <v>62.533030646992103</v>
      </c>
      <c r="K76" s="126">
        <f>IFERROR(VLOOKUP($F76,INRIX!$A$2:$F$464,6,FALSE),"")</f>
        <v>64.838677653132095</v>
      </c>
      <c r="L76" s="129">
        <f>IF(G76="","",VLOOKUP($F76,abm!$B$2:$G$1701,2,FALSE))</f>
        <v>58</v>
      </c>
      <c r="M76" s="9">
        <f>IF(H76="","",VLOOKUP($F76,abm!$B$2:$G$1701,3,FALSE))</f>
        <v>56</v>
      </c>
      <c r="N76" s="129">
        <f>IF(I76="","",VLOOKUP($F76,abm!$B$2:$G$1701,4,FALSE))</f>
        <v>58</v>
      </c>
      <c r="O76" s="9">
        <f>IF(J76="","",VLOOKUP($F76,abm!$B$2:$G$1701,5,FALSE))</f>
        <v>56</v>
      </c>
      <c r="P76" s="129">
        <f>IF(K76="","",VLOOKUP($F76,abm!$B$2:$G$1701,6,FALSE))</f>
        <v>58</v>
      </c>
      <c r="Q76" s="125">
        <f t="shared" si="4"/>
        <v>-0.16610360583889439</v>
      </c>
      <c r="R76" s="131">
        <f t="shared" si="5"/>
        <v>124.42566855538945</v>
      </c>
      <c r="S76" s="125">
        <f t="shared" si="6"/>
        <v>-0.10447327723282751</v>
      </c>
      <c r="T76" s="132">
        <f t="shared" si="7"/>
        <v>42.680489434538053</v>
      </c>
    </row>
    <row r="77" spans="1:20" x14ac:dyDescent="0.25">
      <c r="A77">
        <v>1</v>
      </c>
      <c r="B77" s="12" t="s">
        <v>68</v>
      </c>
      <c r="C77" s="8">
        <v>11.164400999999996</v>
      </c>
      <c r="D77" s="2">
        <v>0.41645900000000002</v>
      </c>
      <c r="E77" s="12" t="s">
        <v>38</v>
      </c>
      <c r="F77" s="12">
        <v>15188</v>
      </c>
      <c r="G77" s="126">
        <f>IFERROR(VLOOKUP($F77,INRIX!$A$2:$F$464,2,FALSE),"")</f>
        <v>65.147527910685795</v>
      </c>
      <c r="H77" s="4">
        <f>IFERROR(VLOOKUP($F77,INRIX!$A$2:$F$464,3,FALSE),"")</f>
        <v>60.677152759264203</v>
      </c>
      <c r="I77" s="126">
        <f>IFERROR(VLOOKUP($F77,INRIX!$A$2:$F$464,4,FALSE),"")</f>
        <v>63.980576518619301</v>
      </c>
      <c r="J77" s="4">
        <f>IFERROR(VLOOKUP($F77,INRIX!$A$2:$F$464,5,FALSE),"")</f>
        <v>54.990692395005702</v>
      </c>
      <c r="K77" s="126">
        <f>IFERROR(VLOOKUP($F77,INRIX!$A$2:$F$464,6,FALSE),"")</f>
        <v>64.5318177305669</v>
      </c>
      <c r="L77" s="129">
        <f>IF(G77="","",VLOOKUP($F77,abm!$B$2:$G$1701,2,FALSE))</f>
        <v>57</v>
      </c>
      <c r="M77" s="9">
        <f>IF(H77="","",VLOOKUP($F77,abm!$B$2:$G$1701,3,FALSE))</f>
        <v>53</v>
      </c>
      <c r="N77" s="129">
        <f>IF(I77="","",VLOOKUP($F77,abm!$B$2:$G$1701,4,FALSE))</f>
        <v>56</v>
      </c>
      <c r="O77" s="9">
        <f>IF(J77="","",VLOOKUP($F77,abm!$B$2:$G$1701,5,FALSE))</f>
        <v>52</v>
      </c>
      <c r="P77" s="129">
        <f>IF(K77="","",VLOOKUP($F77,abm!$B$2:$G$1701,6,FALSE))</f>
        <v>57</v>
      </c>
      <c r="Q77" s="125">
        <f t="shared" si="4"/>
        <v>-0.12652460456942016</v>
      </c>
      <c r="R77" s="131">
        <f t="shared" si="5"/>
        <v>58.938674489077968</v>
      </c>
      <c r="S77" s="125">
        <f t="shared" si="6"/>
        <v>-5.4385428965381011E-2</v>
      </c>
      <c r="T77" s="132">
        <f t="shared" si="7"/>
        <v>8.9442410015449418</v>
      </c>
    </row>
    <row r="78" spans="1:20" x14ac:dyDescent="0.25">
      <c r="A78">
        <v>1</v>
      </c>
      <c r="B78" s="12" t="s">
        <v>68</v>
      </c>
      <c r="C78" s="8">
        <v>12.470465999999996</v>
      </c>
      <c r="D78" s="2">
        <v>0.59235099999999996</v>
      </c>
      <c r="E78" s="12" t="s">
        <v>76</v>
      </c>
      <c r="F78" s="12">
        <v>574</v>
      </c>
      <c r="G78" s="126">
        <f>IFERROR(VLOOKUP($F78,INRIX!$A$2:$F$464,2,FALSE),"")</f>
        <v>66.8314726209463</v>
      </c>
      <c r="H78" s="4">
        <f>IFERROR(VLOOKUP($F78,INRIX!$A$2:$F$464,3,FALSE),"")</f>
        <v>66.617968541722206</v>
      </c>
      <c r="I78" s="126">
        <f>IFERROR(VLOOKUP($F78,INRIX!$A$2:$F$464,4,FALSE),"")</f>
        <v>66.817270815291394</v>
      </c>
      <c r="J78" s="4">
        <f>IFERROR(VLOOKUP($F78,INRIX!$A$2:$F$464,5,FALSE),"")</f>
        <v>56.3623155505108</v>
      </c>
      <c r="K78" s="126">
        <f>IFERROR(VLOOKUP($F78,INRIX!$A$2:$F$464,6,FALSE),"")</f>
        <v>67.158741189317993</v>
      </c>
      <c r="L78" s="129">
        <f>IF(G78="","",VLOOKUP($F78,abm!$B$2:$G$1701,2,FALSE))</f>
        <v>58</v>
      </c>
      <c r="M78" s="9">
        <f>IF(H78="","",VLOOKUP($F78,abm!$B$2:$G$1701,3,FALSE))</f>
        <v>52</v>
      </c>
      <c r="N78" s="129">
        <f>IF(I78="","",VLOOKUP($F78,abm!$B$2:$G$1701,4,FALSE))</f>
        <v>56</v>
      </c>
      <c r="O78" s="9">
        <f>IF(J78="","",VLOOKUP($F78,abm!$B$2:$G$1701,5,FALSE))</f>
        <v>46</v>
      </c>
      <c r="P78" s="129">
        <f>IF(K78="","",VLOOKUP($F78,abm!$B$2:$G$1701,6,FALSE))</f>
        <v>58</v>
      </c>
      <c r="Q78" s="125">
        <f t="shared" si="4"/>
        <v>-0.21942981543436157</v>
      </c>
      <c r="R78" s="131">
        <f t="shared" si="5"/>
        <v>213.68500428678004</v>
      </c>
      <c r="S78" s="125">
        <f t="shared" si="6"/>
        <v>-0.18385184230453233</v>
      </c>
      <c r="T78" s="132">
        <f t="shared" si="7"/>
        <v>107.37758356835795</v>
      </c>
    </row>
    <row r="79" spans="1:20" x14ac:dyDescent="0.25">
      <c r="A79">
        <v>1</v>
      </c>
      <c r="B79" s="12" t="s">
        <v>68</v>
      </c>
      <c r="C79" s="8">
        <v>14.194195999999994</v>
      </c>
      <c r="D79" s="2">
        <v>9.6250000000000002E-2</v>
      </c>
      <c r="E79" s="12" t="s">
        <v>74</v>
      </c>
      <c r="F79" s="12">
        <v>575</v>
      </c>
      <c r="G79" s="126">
        <f>IFERROR(VLOOKUP($F79,INRIX!$A$2:$F$464,2,FALSE),"")</f>
        <v>67.210526315789494</v>
      </c>
      <c r="H79" s="4">
        <f>IFERROR(VLOOKUP($F79,INRIX!$A$2:$F$464,3,FALSE),"")</f>
        <v>69.599040255931797</v>
      </c>
      <c r="I79" s="126">
        <f>IFERROR(VLOOKUP($F79,INRIX!$A$2:$F$464,4,FALSE),"")</f>
        <v>68.183471483360094</v>
      </c>
      <c r="J79" s="4">
        <f>IFERROR(VLOOKUP($F79,INRIX!$A$2:$F$464,5,FALSE),"")</f>
        <v>48.310102156640198</v>
      </c>
      <c r="K79" s="126">
        <f>IFERROR(VLOOKUP($F79,INRIX!$A$2:$F$464,6,FALSE),"")</f>
        <v>68.084483272113602</v>
      </c>
      <c r="L79" s="129">
        <f>IF(G79="","",VLOOKUP($F79,abm!$B$2:$G$1701,2,FALSE))</f>
        <v>58</v>
      </c>
      <c r="M79" s="9">
        <f>IF(H79="","",VLOOKUP($F79,abm!$B$2:$G$1701,3,FALSE))</f>
        <v>56</v>
      </c>
      <c r="N79" s="129">
        <f>IF(I79="","",VLOOKUP($F79,abm!$B$2:$G$1701,4,FALSE))</f>
        <v>57</v>
      </c>
      <c r="O79" s="9">
        <f>IF(J79="","",VLOOKUP($F79,abm!$B$2:$G$1701,5,FALSE))</f>
        <v>45</v>
      </c>
      <c r="P79" s="129">
        <f>IF(K79="","",VLOOKUP($F79,abm!$B$2:$G$1701,6,FALSE))</f>
        <v>58</v>
      </c>
      <c r="Q79" s="125">
        <f t="shared" si="4"/>
        <v>-0.19539120375690489</v>
      </c>
      <c r="R79" s="131">
        <f t="shared" si="5"/>
        <v>184.93389588245356</v>
      </c>
      <c r="S79" s="125">
        <f t="shared" si="6"/>
        <v>-6.8517804949108863E-2</v>
      </c>
      <c r="T79" s="132">
        <f t="shared" si="7"/>
        <v>10.956776287394092</v>
      </c>
    </row>
    <row r="80" spans="1:20" x14ac:dyDescent="0.25">
      <c r="A80">
        <v>1</v>
      </c>
      <c r="B80" s="12" t="s">
        <v>68</v>
      </c>
      <c r="C80" s="8">
        <v>14.980090999999994</v>
      </c>
      <c r="D80" s="2">
        <v>0.44896900000000001</v>
      </c>
      <c r="E80" s="12" t="s">
        <v>93</v>
      </c>
      <c r="F80" s="12">
        <v>14402</v>
      </c>
      <c r="G80" s="126">
        <f>IFERROR(VLOOKUP($F80,INRIX!$A$2:$F$464,2,FALSE),"")</f>
        <v>65.956406166932496</v>
      </c>
      <c r="H80" s="4">
        <f>IFERROR(VLOOKUP($F80,INRIX!$A$2:$F$464,3,FALSE),"")</f>
        <v>68.218608371100999</v>
      </c>
      <c r="I80" s="126">
        <f>IFERROR(VLOOKUP($F80,INRIX!$A$2:$F$464,4,FALSE),"")</f>
        <v>67.287517011010806</v>
      </c>
      <c r="J80" s="4">
        <f>IFERROR(VLOOKUP($F80,INRIX!$A$2:$F$464,5,FALSE),"")</f>
        <v>48.2410896708286</v>
      </c>
      <c r="K80" s="126">
        <f>IFERROR(VLOOKUP($F80,INRIX!$A$2:$F$464,6,FALSE),"")</f>
        <v>66.649558224957801</v>
      </c>
      <c r="L80" s="129">
        <f>IF(G80="","",VLOOKUP($F80,abm!$B$2:$G$1701,2,FALSE))</f>
        <v>58</v>
      </c>
      <c r="M80" s="9">
        <f>IF(H80="","",VLOOKUP($F80,abm!$B$2:$G$1701,3,FALSE))</f>
        <v>57</v>
      </c>
      <c r="N80" s="129">
        <f>IF(I80="","",VLOOKUP($F80,abm!$B$2:$G$1701,4,FALSE))</f>
        <v>57</v>
      </c>
      <c r="O80" s="9">
        <f>IF(J80="","",VLOOKUP($F80,abm!$B$2:$G$1701,5,FALSE))</f>
        <v>46</v>
      </c>
      <c r="P80" s="129">
        <f>IF(K80="","",VLOOKUP($F80,abm!$B$2:$G$1701,6,FALSE))</f>
        <v>58</v>
      </c>
      <c r="Q80" s="125">
        <f t="shared" si="4"/>
        <v>-0.16445085349840505</v>
      </c>
      <c r="R80" s="131">
        <f t="shared" si="5"/>
        <v>125.8571737841374</v>
      </c>
      <c r="S80" s="125">
        <f t="shared" si="6"/>
        <v>-4.6456033354980164E-2</v>
      </c>
      <c r="T80" s="132">
        <f t="shared" si="7"/>
        <v>5.0224829126946444</v>
      </c>
    </row>
    <row r="81" spans="1:20" x14ac:dyDescent="0.25">
      <c r="A81">
        <v>1</v>
      </c>
      <c r="B81" s="12" t="s">
        <v>68</v>
      </c>
      <c r="C81" s="8">
        <v>15.748513999999995</v>
      </c>
      <c r="D81" s="2">
        <v>8.7650000000000006E-2</v>
      </c>
      <c r="E81" s="12" t="s">
        <v>92</v>
      </c>
      <c r="F81" s="12">
        <v>28810</v>
      </c>
      <c r="G81" s="126">
        <f>IFERROR(VLOOKUP($F81,INRIX!$A$2:$F$464,2,FALSE),"")</f>
        <v>65.846624136097802</v>
      </c>
      <c r="H81" s="4">
        <f>IFERROR(VLOOKUP($F81,INRIX!$A$2:$F$464,3,FALSE),"")</f>
        <v>68.326046387630001</v>
      </c>
      <c r="I81" s="126">
        <f>IFERROR(VLOOKUP($F81,INRIX!$A$2:$F$464,4,FALSE),"")</f>
        <v>66.997773104045507</v>
      </c>
      <c r="J81" s="4">
        <f>IFERROR(VLOOKUP($F81,INRIX!$A$2:$F$464,5,FALSE),"")</f>
        <v>54.294211123723002</v>
      </c>
      <c r="K81" s="126">
        <f>IFERROR(VLOOKUP($F81,INRIX!$A$2:$F$464,6,FALSE),"")</f>
        <v>66.656408219994006</v>
      </c>
      <c r="L81" s="129">
        <f>IF(G81="","",VLOOKUP($F81,abm!$B$2:$G$1701,2,FALSE))</f>
        <v>58</v>
      </c>
      <c r="M81" s="9">
        <f>IF(H81="","",VLOOKUP($F81,abm!$B$2:$G$1701,3,FALSE))</f>
        <v>56</v>
      </c>
      <c r="N81" s="129">
        <f>IF(I81="","",VLOOKUP($F81,abm!$B$2:$G$1701,4,FALSE))</f>
        <v>56</v>
      </c>
      <c r="O81" s="9">
        <f>IF(J81="","",VLOOKUP($F81,abm!$B$2:$G$1701,5,FALSE))</f>
        <v>40</v>
      </c>
      <c r="P81" s="129">
        <f>IF(K81="","",VLOOKUP($F81,abm!$B$2:$G$1701,6,FALSE))</f>
        <v>58</v>
      </c>
      <c r="Q81" s="125">
        <f t="shared" si="4"/>
        <v>-0.18040040422800685</v>
      </c>
      <c r="R81" s="131">
        <f t="shared" si="5"/>
        <v>151.93141955000658</v>
      </c>
      <c r="S81" s="125">
        <f t="shared" si="6"/>
        <v>-0.26327320773019525</v>
      </c>
      <c r="T81" s="132">
        <f t="shared" si="7"/>
        <v>204.32447164956642</v>
      </c>
    </row>
    <row r="82" spans="1:20" x14ac:dyDescent="0.25">
      <c r="A82">
        <v>1</v>
      </c>
      <c r="B82" s="12" t="s">
        <v>68</v>
      </c>
      <c r="C82" s="8">
        <v>17.620406999999997</v>
      </c>
      <c r="D82" s="2">
        <v>0.31414799999999998</v>
      </c>
      <c r="E82" s="12" t="s">
        <v>80</v>
      </c>
      <c r="F82" s="12">
        <v>8813</v>
      </c>
      <c r="G82" s="126">
        <f>IFERROR(VLOOKUP($F82,INRIX!$A$2:$F$464,2,FALSE),"")</f>
        <v>65.774056353003701</v>
      </c>
      <c r="H82" s="4">
        <f>IFERROR(VLOOKUP($F82,INRIX!$A$2:$F$464,3,FALSE),"")</f>
        <v>68.008531058384406</v>
      </c>
      <c r="I82" s="126">
        <f>IFERROR(VLOOKUP($F82,INRIX!$A$2:$F$464,4,FALSE),"")</f>
        <v>67.007422986514896</v>
      </c>
      <c r="J82" s="4">
        <f>IFERROR(VLOOKUP($F82,INRIX!$A$2:$F$464,5,FALSE),"")</f>
        <v>61.6072644721907</v>
      </c>
      <c r="K82" s="126">
        <f>IFERROR(VLOOKUP($F82,INRIX!$A$2:$F$464,6,FALSE),"")</f>
        <v>66.879579072768806</v>
      </c>
      <c r="L82" s="129">
        <f>IF(G82="","",VLOOKUP($F82,abm!$B$2:$G$1701,2,FALSE))</f>
        <v>58</v>
      </c>
      <c r="M82" s="9">
        <f>IF(H82="","",VLOOKUP($F82,abm!$B$2:$G$1701,3,FALSE))</f>
        <v>56</v>
      </c>
      <c r="N82" s="129">
        <f>IF(I82="","",VLOOKUP($F82,abm!$B$2:$G$1701,4,FALSE))</f>
        <v>55</v>
      </c>
      <c r="O82" s="9">
        <f>IF(J82="","",VLOOKUP($F82,abm!$B$2:$G$1701,5,FALSE))</f>
        <v>41</v>
      </c>
      <c r="P82" s="129">
        <f>IF(K82="","",VLOOKUP($F82,abm!$B$2:$G$1701,6,FALSE))</f>
        <v>58</v>
      </c>
      <c r="Q82" s="125">
        <f t="shared" si="4"/>
        <v>-0.17657389259114042</v>
      </c>
      <c r="R82" s="131">
        <f t="shared" si="5"/>
        <v>144.20481818018291</v>
      </c>
      <c r="S82" s="125">
        <f t="shared" si="6"/>
        <v>-0.33449406735942233</v>
      </c>
      <c r="T82" s="132">
        <f t="shared" si="7"/>
        <v>424.65934902681306</v>
      </c>
    </row>
    <row r="83" spans="1:20" x14ac:dyDescent="0.25">
      <c r="A83">
        <v>1</v>
      </c>
      <c r="B83" s="12" t="s">
        <v>68</v>
      </c>
      <c r="C83" s="8">
        <v>17.941525999999996</v>
      </c>
      <c r="D83" s="2">
        <v>0.32111899999999999</v>
      </c>
      <c r="E83" s="12" t="s">
        <v>79</v>
      </c>
      <c r="F83" s="12">
        <v>10859</v>
      </c>
      <c r="G83" s="126">
        <f>IFERROR(VLOOKUP($F83,INRIX!$A$2:$F$464,2,FALSE),"")</f>
        <v>65.282828282828305</v>
      </c>
      <c r="H83" s="4">
        <f>IFERROR(VLOOKUP($F83,INRIX!$A$2:$F$464,3,FALSE),"")</f>
        <v>68.346041055718501</v>
      </c>
      <c r="I83" s="126">
        <f>IFERROR(VLOOKUP($F83,INRIX!$A$2:$F$464,4,FALSE),"")</f>
        <v>67.533589013980006</v>
      </c>
      <c r="J83" s="4">
        <f>IFERROR(VLOOKUP($F83,INRIX!$A$2:$F$464,5,FALSE),"")</f>
        <v>63.0301929625426</v>
      </c>
      <c r="K83" s="126">
        <f>IFERROR(VLOOKUP($F83,INRIX!$A$2:$F$464,6,FALSE),"")</f>
        <v>66.934279757768294</v>
      </c>
      <c r="L83" s="129">
        <f>IF(G83="","",VLOOKUP($F83,abm!$B$2:$G$1701,2,FALSE))</f>
        <v>58</v>
      </c>
      <c r="M83" s="9">
        <f>IF(H83="","",VLOOKUP($F83,abm!$B$2:$G$1701,3,FALSE))</f>
        <v>57</v>
      </c>
      <c r="N83" s="129">
        <f>IF(I83="","",VLOOKUP($F83,abm!$B$2:$G$1701,4,FALSE))</f>
        <v>57</v>
      </c>
      <c r="O83" s="9">
        <f>IF(J83="","",VLOOKUP($F83,abm!$B$2:$G$1701,5,FALSE))</f>
        <v>46</v>
      </c>
      <c r="P83" s="129">
        <f>IF(K83="","",VLOOKUP($F83,abm!$B$2:$G$1701,6,FALSE))</f>
        <v>58</v>
      </c>
      <c r="Q83" s="125">
        <f t="shared" si="4"/>
        <v>-0.16600875311078722</v>
      </c>
      <c r="R83" s="131">
        <f t="shared" si="5"/>
        <v>128.7326476380498</v>
      </c>
      <c r="S83" s="125">
        <f t="shared" si="6"/>
        <v>-0.27019103325073512</v>
      </c>
      <c r="T83" s="132">
        <f t="shared" si="7"/>
        <v>290.0274723414355</v>
      </c>
    </row>
    <row r="84" spans="1:20" x14ac:dyDescent="0.25">
      <c r="A84">
        <v>1</v>
      </c>
      <c r="B84" s="12" t="s">
        <v>68</v>
      </c>
      <c r="C84" s="8">
        <v>18.130560999999997</v>
      </c>
      <c r="D84" s="2">
        <v>0.18903500000000001</v>
      </c>
      <c r="E84" s="12" t="s">
        <v>79</v>
      </c>
      <c r="F84" s="12">
        <v>8812</v>
      </c>
      <c r="G84" s="126">
        <f>IFERROR(VLOOKUP($F84,INRIX!$A$2:$F$464,2,FALSE),"")</f>
        <v>65.282828282828305</v>
      </c>
      <c r="H84" s="4">
        <f>IFERROR(VLOOKUP($F84,INRIX!$A$2:$F$464,3,FALSE),"")</f>
        <v>68.346041055718501</v>
      </c>
      <c r="I84" s="126">
        <f>IFERROR(VLOOKUP($F84,INRIX!$A$2:$F$464,4,FALSE),"")</f>
        <v>67.533589013980006</v>
      </c>
      <c r="J84" s="4">
        <f>IFERROR(VLOOKUP($F84,INRIX!$A$2:$F$464,5,FALSE),"")</f>
        <v>63.0301929625426</v>
      </c>
      <c r="K84" s="126">
        <f>IFERROR(VLOOKUP($F84,INRIX!$A$2:$F$464,6,FALSE),"")</f>
        <v>66.934279757768294</v>
      </c>
      <c r="L84" s="129">
        <f>IF(G84="","",VLOOKUP($F84,abm!$B$2:$G$1701,2,FALSE))</f>
        <v>58</v>
      </c>
      <c r="M84" s="9">
        <f>IF(H84="","",VLOOKUP($F84,abm!$B$2:$G$1701,3,FALSE))</f>
        <v>57</v>
      </c>
      <c r="N84" s="129">
        <f>IF(I84="","",VLOOKUP($F84,abm!$B$2:$G$1701,4,FALSE))</f>
        <v>56</v>
      </c>
      <c r="O84" s="9">
        <f>IF(J84="","",VLOOKUP($F84,abm!$B$2:$G$1701,5,FALSE))</f>
        <v>45</v>
      </c>
      <c r="P84" s="129">
        <f>IF(K84="","",VLOOKUP($F84,abm!$B$2:$G$1701,6,FALSE))</f>
        <v>58</v>
      </c>
      <c r="Q84" s="125">
        <f t="shared" si="4"/>
        <v>-0.16600875311078722</v>
      </c>
      <c r="R84" s="131">
        <f t="shared" si="5"/>
        <v>128.7326476380498</v>
      </c>
      <c r="S84" s="125">
        <f t="shared" si="6"/>
        <v>-0.28605644557137133</v>
      </c>
      <c r="T84" s="132">
        <f t="shared" si="7"/>
        <v>325.0878582665207</v>
      </c>
    </row>
    <row r="85" spans="1:20" x14ac:dyDescent="0.25">
      <c r="A85">
        <v>1</v>
      </c>
      <c r="B85" s="12" t="s">
        <v>68</v>
      </c>
      <c r="C85" s="8">
        <v>18.587136999999995</v>
      </c>
      <c r="D85" s="2">
        <v>0.45657599999999998</v>
      </c>
      <c r="E85" s="12" t="s">
        <v>79</v>
      </c>
      <c r="F85" s="12">
        <v>14639</v>
      </c>
      <c r="G85" s="126">
        <f>IFERROR(VLOOKUP($F85,INRIX!$A$2:$F$464,2,FALSE),"")</f>
        <v>63.5988835725678</v>
      </c>
      <c r="H85" s="4">
        <f>IFERROR(VLOOKUP($F85,INRIX!$A$2:$F$464,3,FALSE),"")</f>
        <v>66.553452412690007</v>
      </c>
      <c r="I85" s="126">
        <f>IFERROR(VLOOKUP($F85,INRIX!$A$2:$F$464,4,FALSE),"")</f>
        <v>65.584436471607106</v>
      </c>
      <c r="J85" s="4">
        <f>IFERROR(VLOOKUP($F85,INRIX!$A$2:$F$464,5,FALSE),"")</f>
        <v>59.5439273552781</v>
      </c>
      <c r="K85" s="126">
        <f>IFERROR(VLOOKUP($F85,INRIX!$A$2:$F$464,6,FALSE),"")</f>
        <v>65.242827360269999</v>
      </c>
      <c r="L85" s="129">
        <f>IF(G85="","",VLOOKUP($F85,abm!$B$2:$G$1701,2,FALSE))</f>
        <v>58</v>
      </c>
      <c r="M85" s="9">
        <f>IF(H85="","",VLOOKUP($F85,abm!$B$2:$G$1701,3,FALSE))</f>
        <v>57</v>
      </c>
      <c r="N85" s="129">
        <f>IF(I85="","",VLOOKUP($F85,abm!$B$2:$G$1701,4,FALSE))</f>
        <v>56</v>
      </c>
      <c r="O85" s="9">
        <f>IF(J85="","",VLOOKUP($F85,abm!$B$2:$G$1701,5,FALSE))</f>
        <v>44</v>
      </c>
      <c r="P85" s="129">
        <f>IF(K85="","",VLOOKUP($F85,abm!$B$2:$G$1701,6,FALSE))</f>
        <v>58</v>
      </c>
      <c r="Q85" s="125">
        <f t="shared" si="4"/>
        <v>-0.14354555723796547</v>
      </c>
      <c r="R85" s="131">
        <f t="shared" si="5"/>
        <v>91.268453001532507</v>
      </c>
      <c r="S85" s="125">
        <f t="shared" si="6"/>
        <v>-0.26104975008673581</v>
      </c>
      <c r="T85" s="132">
        <f t="shared" si="7"/>
        <v>241.61367762616283</v>
      </c>
    </row>
    <row r="86" spans="1:20" x14ac:dyDescent="0.25">
      <c r="A86">
        <v>1</v>
      </c>
      <c r="B86" s="12" t="s">
        <v>68</v>
      </c>
      <c r="C86" s="8">
        <v>18.984753999999995</v>
      </c>
      <c r="D86" s="2">
        <v>0.397617</v>
      </c>
      <c r="E86" s="12" t="s">
        <v>94</v>
      </c>
      <c r="F86" s="12">
        <v>14650</v>
      </c>
      <c r="G86" s="126">
        <f>IFERROR(VLOOKUP($F86,INRIX!$A$2:$F$464,2,FALSE),"")</f>
        <v>63.5988835725678</v>
      </c>
      <c r="H86" s="4">
        <f>IFERROR(VLOOKUP($F86,INRIX!$A$2:$F$464,3,FALSE),"")</f>
        <v>66.553452412690007</v>
      </c>
      <c r="I86" s="126">
        <f>IFERROR(VLOOKUP($F86,INRIX!$A$2:$F$464,4,FALSE),"")</f>
        <v>65.584436471607106</v>
      </c>
      <c r="J86" s="4">
        <f>IFERROR(VLOOKUP($F86,INRIX!$A$2:$F$464,5,FALSE),"")</f>
        <v>59.5439273552781</v>
      </c>
      <c r="K86" s="126">
        <f>IFERROR(VLOOKUP($F86,INRIX!$A$2:$F$464,6,FALSE),"")</f>
        <v>65.242827360269999</v>
      </c>
      <c r="L86" s="129">
        <f>IF(G86="","",VLOOKUP($F86,abm!$B$2:$G$1701,2,FALSE))</f>
        <v>58</v>
      </c>
      <c r="M86" s="9">
        <f>IF(H86="","",VLOOKUP($F86,abm!$B$2:$G$1701,3,FALSE))</f>
        <v>57</v>
      </c>
      <c r="N86" s="129">
        <f>IF(I86="","",VLOOKUP($F86,abm!$B$2:$G$1701,4,FALSE))</f>
        <v>57</v>
      </c>
      <c r="O86" s="9">
        <f>IF(J86="","",VLOOKUP($F86,abm!$B$2:$G$1701,5,FALSE))</f>
        <v>48</v>
      </c>
      <c r="P86" s="129">
        <f>IF(K86="","",VLOOKUP($F86,abm!$B$2:$G$1701,6,FALSE))</f>
        <v>58</v>
      </c>
      <c r="Q86" s="125">
        <f t="shared" si="4"/>
        <v>-0.14354555723796547</v>
      </c>
      <c r="R86" s="131">
        <f t="shared" si="5"/>
        <v>91.268453001532507</v>
      </c>
      <c r="S86" s="125">
        <f t="shared" si="6"/>
        <v>-0.19387245464007541</v>
      </c>
      <c r="T86" s="132">
        <f t="shared" si="7"/>
        <v>133.26225878393802</v>
      </c>
    </row>
    <row r="87" spans="1:20" x14ac:dyDescent="0.25">
      <c r="A87">
        <v>1</v>
      </c>
      <c r="B87" s="12" t="s">
        <v>68</v>
      </c>
      <c r="C87" s="8">
        <v>20.108816999999995</v>
      </c>
      <c r="D87" s="2">
        <v>0.52996200000000004</v>
      </c>
      <c r="E87" s="12" t="s">
        <v>70</v>
      </c>
      <c r="F87" s="12">
        <v>14647</v>
      </c>
      <c r="G87" s="126">
        <f>IFERROR(VLOOKUP($F87,INRIX!$A$2:$F$464,2,FALSE),"")</f>
        <v>63.641414141414103</v>
      </c>
      <c r="H87" s="4">
        <f>IFERROR(VLOOKUP($F87,INRIX!$A$2:$F$464,3,FALSE),"")</f>
        <v>66.777126099706706</v>
      </c>
      <c r="I87" s="126">
        <f>IFERROR(VLOOKUP($F87,INRIX!$A$2:$F$464,4,FALSE),"")</f>
        <v>65.8286527279475</v>
      </c>
      <c r="J87" s="4">
        <f>IFERROR(VLOOKUP($F87,INRIX!$A$2:$F$464,5,FALSE),"")</f>
        <v>56.054937570942101</v>
      </c>
      <c r="K87" s="126">
        <f>IFERROR(VLOOKUP($F87,INRIX!$A$2:$F$464,6,FALSE),"")</f>
        <v>65.677950958006505</v>
      </c>
      <c r="L87" s="129">
        <f>IF(G87="","",VLOOKUP($F87,abm!$B$2:$G$1701,2,FALSE))</f>
        <v>58</v>
      </c>
      <c r="M87" s="9">
        <f>IF(H87="","",VLOOKUP($F87,abm!$B$2:$G$1701,3,FALSE))</f>
        <v>56</v>
      </c>
      <c r="N87" s="129">
        <f>IF(I87="","",VLOOKUP($F87,abm!$B$2:$G$1701,4,FALSE))</f>
        <v>56</v>
      </c>
      <c r="O87" s="9">
        <f>IF(J87="","",VLOOKUP($F87,abm!$B$2:$G$1701,5,FALSE))</f>
        <v>45</v>
      </c>
      <c r="P87" s="129">
        <f>IF(K87="","",VLOOKUP($F87,abm!$B$2:$G$1701,6,FALSE))</f>
        <v>58</v>
      </c>
      <c r="Q87" s="125">
        <f t="shared" si="4"/>
        <v>-0.16138948662772779</v>
      </c>
      <c r="R87" s="131">
        <f t="shared" si="5"/>
        <v>116.14644696897948</v>
      </c>
      <c r="S87" s="125">
        <f t="shared" si="6"/>
        <v>-0.19721612493013974</v>
      </c>
      <c r="T87" s="132">
        <f t="shared" si="7"/>
        <v>122.21164469742725</v>
      </c>
    </row>
    <row r="88" spans="1:20" x14ac:dyDescent="0.25">
      <c r="A88">
        <v>1</v>
      </c>
      <c r="B88" s="12" t="s">
        <v>68</v>
      </c>
      <c r="C88" s="8">
        <v>20.595467999999993</v>
      </c>
      <c r="D88" s="2">
        <v>0.486651</v>
      </c>
      <c r="E88" s="12" t="s">
        <v>90</v>
      </c>
      <c r="F88" s="12">
        <v>13672</v>
      </c>
      <c r="G88" s="126">
        <f>IFERROR(VLOOKUP($F88,INRIX!$A$2:$F$464,2,FALSE),"")</f>
        <v>63.820308346624103</v>
      </c>
      <c r="H88" s="4">
        <f>IFERROR(VLOOKUP($F88,INRIX!$A$2:$F$464,3,FALSE),"")</f>
        <v>66.640895761130395</v>
      </c>
      <c r="I88" s="126">
        <f>IFERROR(VLOOKUP($F88,INRIX!$A$2:$F$464,4,FALSE),"")</f>
        <v>66.162315971792694</v>
      </c>
      <c r="J88" s="4">
        <f>IFERROR(VLOOKUP($F88,INRIX!$A$2:$F$464,5,FALSE),"")</f>
        <v>55.721679909194101</v>
      </c>
      <c r="K88" s="126">
        <f>IFERROR(VLOOKUP($F88,INRIX!$A$2:$F$464,6,FALSE),"")</f>
        <v>65.725503822098702</v>
      </c>
      <c r="L88" s="129">
        <f>IF(G88="","",VLOOKUP($F88,abm!$B$2:$G$1701,2,FALSE))</f>
        <v>58</v>
      </c>
      <c r="M88" s="9">
        <f>IF(H88="","",VLOOKUP($F88,abm!$B$2:$G$1701,3,FALSE))</f>
        <v>57</v>
      </c>
      <c r="N88" s="129">
        <f>IF(I88="","",VLOOKUP($F88,abm!$B$2:$G$1701,4,FALSE))</f>
        <v>56</v>
      </c>
      <c r="O88" s="9">
        <f>IF(J88="","",VLOOKUP($F88,abm!$B$2:$G$1701,5,FALSE))</f>
        <v>44</v>
      </c>
      <c r="P88" s="129">
        <f>IF(K88="","",VLOOKUP($F88,abm!$B$2:$G$1701,6,FALSE))</f>
        <v>58</v>
      </c>
      <c r="Q88" s="125">
        <f t="shared" si="4"/>
        <v>-0.14466936032323918</v>
      </c>
      <c r="R88" s="131">
        <f t="shared" si="5"/>
        <v>92.946871076982006</v>
      </c>
      <c r="S88" s="125">
        <f t="shared" si="6"/>
        <v>-0.21036120821009241</v>
      </c>
      <c r="T88" s="132">
        <f t="shared" si="7"/>
        <v>137.39777989360462</v>
      </c>
    </row>
    <row r="89" spans="1:20" x14ac:dyDescent="0.25">
      <c r="A89">
        <v>1</v>
      </c>
      <c r="B89" s="12" t="s">
        <v>68</v>
      </c>
      <c r="C89" s="8">
        <v>23.543207999999993</v>
      </c>
      <c r="D89" s="2">
        <v>0.37734899999999999</v>
      </c>
      <c r="E89" s="12" t="s">
        <v>73</v>
      </c>
      <c r="F89" s="12">
        <v>13639</v>
      </c>
      <c r="G89" s="126">
        <f>IFERROR(VLOOKUP($F89,INRIX!$A$2:$F$464,2,FALSE),"")</f>
        <v>64.936735778840998</v>
      </c>
      <c r="H89" s="4">
        <f>IFERROR(VLOOKUP($F89,INRIX!$A$2:$F$464,3,FALSE),"")</f>
        <v>68.624633431085002</v>
      </c>
      <c r="I89" s="126">
        <f>IFERROR(VLOOKUP($F89,INRIX!$A$2:$F$464,4,FALSE),"")</f>
        <v>65.650995917357406</v>
      </c>
      <c r="J89" s="4">
        <f>IFERROR(VLOOKUP($F89,INRIX!$A$2:$F$464,5,FALSE),"")</f>
        <v>44.9693530079455</v>
      </c>
      <c r="K89" s="126">
        <f>IFERROR(VLOOKUP($F89,INRIX!$A$2:$F$464,6,FALSE),"")</f>
        <v>66.964757271915005</v>
      </c>
      <c r="L89" s="129">
        <f>IF(G89="","",VLOOKUP($F89,abm!$B$2:$G$1701,2,FALSE))</f>
        <v>58</v>
      </c>
      <c r="M89" s="9">
        <f>IF(H89="","",VLOOKUP($F89,abm!$B$2:$G$1701,3,FALSE))</f>
        <v>54</v>
      </c>
      <c r="N89" s="129">
        <f>IF(I89="","",VLOOKUP($F89,abm!$B$2:$G$1701,4,FALSE))</f>
        <v>53</v>
      </c>
      <c r="O89" s="9">
        <f>IF(J89="","",VLOOKUP($F89,abm!$B$2:$G$1701,5,FALSE))</f>
        <v>38</v>
      </c>
      <c r="P89" s="129">
        <f>IF(K89="","",VLOOKUP($F89,abm!$B$2:$G$1701,6,FALSE))</f>
        <v>58</v>
      </c>
      <c r="Q89" s="125">
        <f t="shared" si="4"/>
        <v>-0.21311055083116059</v>
      </c>
      <c r="R89" s="131">
        <f t="shared" si="5"/>
        <v>213.87990299360908</v>
      </c>
      <c r="S89" s="125">
        <f t="shared" si="6"/>
        <v>-0.1549800595688825</v>
      </c>
      <c r="T89" s="132">
        <f t="shared" si="7"/>
        <v>48.571881349358989</v>
      </c>
    </row>
    <row r="90" spans="1:20" x14ac:dyDescent="0.25">
      <c r="A90">
        <v>1</v>
      </c>
      <c r="B90" s="12" t="s">
        <v>68</v>
      </c>
      <c r="C90" s="8">
        <v>23.704218999999991</v>
      </c>
      <c r="D90" s="2">
        <v>0.16101099999999999</v>
      </c>
      <c r="E90" s="12" t="s">
        <v>73</v>
      </c>
      <c r="F90" s="12">
        <v>13640</v>
      </c>
      <c r="G90" s="126">
        <f>IFERROR(VLOOKUP($F90,INRIX!$A$2:$F$464,2,FALSE),"")</f>
        <v>64.936735778840998</v>
      </c>
      <c r="H90" s="4">
        <f>IFERROR(VLOOKUP($F90,INRIX!$A$2:$F$464,3,FALSE),"")</f>
        <v>68.624633431085002</v>
      </c>
      <c r="I90" s="126">
        <f>IFERROR(VLOOKUP($F90,INRIX!$A$2:$F$464,4,FALSE),"")</f>
        <v>65.650995917357406</v>
      </c>
      <c r="J90" s="4">
        <f>IFERROR(VLOOKUP($F90,INRIX!$A$2:$F$464,5,FALSE),"")</f>
        <v>44.9693530079455</v>
      </c>
      <c r="K90" s="126">
        <f>IFERROR(VLOOKUP($F90,INRIX!$A$2:$F$464,6,FALSE),"")</f>
        <v>66.964757271915005</v>
      </c>
      <c r="L90" s="129">
        <f>IF(G90="","",VLOOKUP($F90,abm!$B$2:$G$1701,2,FALSE))</f>
        <v>58</v>
      </c>
      <c r="M90" s="9">
        <f>IF(H90="","",VLOOKUP($F90,abm!$B$2:$G$1701,3,FALSE))</f>
        <v>57</v>
      </c>
      <c r="N90" s="129">
        <f>IF(I90="","",VLOOKUP($F90,abm!$B$2:$G$1701,4,FALSE))</f>
        <v>56</v>
      </c>
      <c r="O90" s="9">
        <f>IF(J90="","",VLOOKUP($F90,abm!$B$2:$G$1701,5,FALSE))</f>
        <v>46</v>
      </c>
      <c r="P90" s="129">
        <f>IF(K90="","",VLOOKUP($F90,abm!$B$2:$G$1701,6,FALSE))</f>
        <v>58</v>
      </c>
      <c r="Q90" s="125">
        <f t="shared" si="4"/>
        <v>-0.16939447032178057</v>
      </c>
      <c r="R90" s="131">
        <f t="shared" si="5"/>
        <v>135.13210240709907</v>
      </c>
      <c r="S90" s="125">
        <f t="shared" si="6"/>
        <v>2.291887525872105E-2</v>
      </c>
      <c r="T90" s="132">
        <f t="shared" si="7"/>
        <v>1.0622332222309883</v>
      </c>
    </row>
    <row r="91" spans="1:20" x14ac:dyDescent="0.25">
      <c r="A91">
        <v>1</v>
      </c>
      <c r="B91" s="12" t="s">
        <v>68</v>
      </c>
      <c r="C91" s="8">
        <v>23.890754999999992</v>
      </c>
      <c r="D91" s="2">
        <v>0.18653600000000001</v>
      </c>
      <c r="E91" s="12" t="s">
        <v>73</v>
      </c>
      <c r="F91" s="12">
        <v>13642</v>
      </c>
      <c r="G91" s="126">
        <f>IFERROR(VLOOKUP($F91,INRIX!$A$2:$F$464,2,FALSE),"")</f>
        <v>65.242690058479496</v>
      </c>
      <c r="H91" s="4">
        <f>IFERROR(VLOOKUP($F91,INRIX!$A$2:$F$464,3,FALSE),"")</f>
        <v>69.247400693148506</v>
      </c>
      <c r="I91" s="126">
        <f>IFERROR(VLOOKUP($F91,INRIX!$A$2:$F$464,4,FALSE),"")</f>
        <v>67.431646665841896</v>
      </c>
      <c r="J91" s="4">
        <f>IFERROR(VLOOKUP($F91,INRIX!$A$2:$F$464,5,FALSE),"")</f>
        <v>55.079682179341702</v>
      </c>
      <c r="K91" s="126">
        <f>IFERROR(VLOOKUP($F91,INRIX!$A$2:$F$464,6,FALSE),"")</f>
        <v>67.144048446341699</v>
      </c>
      <c r="L91" s="129">
        <f>IF(G91="","",VLOOKUP($F91,abm!$B$2:$G$1701,2,FALSE))</f>
        <v>58</v>
      </c>
      <c r="M91" s="9">
        <f>IF(H91="","",VLOOKUP($F91,abm!$B$2:$G$1701,3,FALSE))</f>
        <v>56</v>
      </c>
      <c r="N91" s="129">
        <f>IF(I91="","",VLOOKUP($F91,abm!$B$2:$G$1701,4,FALSE))</f>
        <v>54</v>
      </c>
      <c r="O91" s="9">
        <f>IF(J91="","",VLOOKUP($F91,abm!$B$2:$G$1701,5,FALSE))</f>
        <v>43</v>
      </c>
      <c r="P91" s="129">
        <f>IF(K91="","",VLOOKUP($F91,abm!$B$2:$G$1701,6,FALSE))</f>
        <v>58</v>
      </c>
      <c r="Q91" s="125">
        <f t="shared" si="4"/>
        <v>-0.19130538562524313</v>
      </c>
      <c r="R91" s="131">
        <f t="shared" si="5"/>
        <v>175.49362512483154</v>
      </c>
      <c r="S91" s="125">
        <f t="shared" si="6"/>
        <v>-0.21931285187902427</v>
      </c>
      <c r="T91" s="132">
        <f t="shared" si="7"/>
        <v>145.9187215539055</v>
      </c>
    </row>
    <row r="92" spans="1:20" x14ac:dyDescent="0.25">
      <c r="A92">
        <v>1</v>
      </c>
      <c r="B92" s="12" t="s">
        <v>68</v>
      </c>
      <c r="C92" s="8">
        <v>25.08688699999999</v>
      </c>
      <c r="D92" s="2">
        <v>1.196132</v>
      </c>
      <c r="E92" s="12" t="s">
        <v>73</v>
      </c>
      <c r="F92" s="12">
        <v>31206</v>
      </c>
      <c r="G92" s="126">
        <f>IFERROR(VLOOKUP($F92,INRIX!$A$2:$F$464,2,FALSE),"")</f>
        <v>65.242690058479496</v>
      </c>
      <c r="H92" s="4">
        <f>IFERROR(VLOOKUP($F92,INRIX!$A$2:$F$464,3,FALSE),"")</f>
        <v>69.247400693148506</v>
      </c>
      <c r="I92" s="126">
        <f>IFERROR(VLOOKUP($F92,INRIX!$A$2:$F$464,4,FALSE),"")</f>
        <v>67.431646665841896</v>
      </c>
      <c r="J92" s="4">
        <f>IFERROR(VLOOKUP($F92,INRIX!$A$2:$F$464,5,FALSE),"")</f>
        <v>55.079682179341702</v>
      </c>
      <c r="K92" s="126">
        <f>IFERROR(VLOOKUP($F92,INRIX!$A$2:$F$464,6,FALSE),"")</f>
        <v>67.144048446341699</v>
      </c>
      <c r="L92" s="129">
        <f>IF(G92="","",VLOOKUP($F92,abm!$B$2:$G$1701,2,FALSE))</f>
        <v>58</v>
      </c>
      <c r="M92" s="9">
        <f>IF(H92="","",VLOOKUP($F92,abm!$B$2:$G$1701,3,FALSE))</f>
        <v>56</v>
      </c>
      <c r="N92" s="129">
        <f>IF(I92="","",VLOOKUP($F92,abm!$B$2:$G$1701,4,FALSE))</f>
        <v>57</v>
      </c>
      <c r="O92" s="9">
        <f>IF(J92="","",VLOOKUP($F92,abm!$B$2:$G$1701,5,FALSE))</f>
        <v>43</v>
      </c>
      <c r="P92" s="129">
        <f>IF(K92="","",VLOOKUP($F92,abm!$B$2:$G$1701,6,FALSE))</f>
        <v>58</v>
      </c>
      <c r="Q92" s="125">
        <f t="shared" si="4"/>
        <v>-0.19130538562524313</v>
      </c>
      <c r="R92" s="131">
        <f t="shared" si="5"/>
        <v>175.49362512483154</v>
      </c>
      <c r="S92" s="125">
        <f t="shared" si="6"/>
        <v>-0.21931285187902427</v>
      </c>
      <c r="T92" s="132">
        <f t="shared" si="7"/>
        <v>145.9187215539055</v>
      </c>
    </row>
    <row r="93" spans="1:20" x14ac:dyDescent="0.25">
      <c r="A93">
        <v>1</v>
      </c>
      <c r="B93" s="12" t="s">
        <v>68</v>
      </c>
      <c r="C93" s="8">
        <v>25.38996599999999</v>
      </c>
      <c r="D93" s="2">
        <v>0.30307899999999999</v>
      </c>
      <c r="E93" s="12" t="s">
        <v>73</v>
      </c>
      <c r="F93" s="12">
        <v>554</v>
      </c>
      <c r="G93" s="126">
        <f>IFERROR(VLOOKUP($F93,INRIX!$A$2:$F$464,2,FALSE),"")</f>
        <v>65.242690058479496</v>
      </c>
      <c r="H93" s="4">
        <f>IFERROR(VLOOKUP($F93,INRIX!$A$2:$F$464,3,FALSE),"")</f>
        <v>69.247400693148506</v>
      </c>
      <c r="I93" s="126">
        <f>IFERROR(VLOOKUP($F93,INRIX!$A$2:$F$464,4,FALSE),"")</f>
        <v>67.431646665841896</v>
      </c>
      <c r="J93" s="4">
        <f>IFERROR(VLOOKUP($F93,INRIX!$A$2:$F$464,5,FALSE),"")</f>
        <v>55.079682179341702</v>
      </c>
      <c r="K93" s="126">
        <f>IFERROR(VLOOKUP($F93,INRIX!$A$2:$F$464,6,FALSE),"")</f>
        <v>67.144048446341699</v>
      </c>
      <c r="L93" s="129">
        <f>IF(G93="","",VLOOKUP($F93,abm!$B$2:$G$1701,2,FALSE))</f>
        <v>58</v>
      </c>
      <c r="M93" s="9">
        <f>IF(H93="","",VLOOKUP($F93,abm!$B$2:$G$1701,3,FALSE))</f>
        <v>56</v>
      </c>
      <c r="N93" s="129">
        <f>IF(I93="","",VLOOKUP($F93,abm!$B$2:$G$1701,4,FALSE))</f>
        <v>57</v>
      </c>
      <c r="O93" s="9">
        <f>IF(J93="","",VLOOKUP($F93,abm!$B$2:$G$1701,5,FALSE))</f>
        <v>42</v>
      </c>
      <c r="P93" s="129">
        <f>IF(K93="","",VLOOKUP($F93,abm!$B$2:$G$1701,6,FALSE))</f>
        <v>58</v>
      </c>
      <c r="Q93" s="125">
        <f t="shared" si="4"/>
        <v>-0.19130538562524313</v>
      </c>
      <c r="R93" s="131">
        <f t="shared" si="5"/>
        <v>175.49362512483154</v>
      </c>
      <c r="S93" s="125">
        <f t="shared" si="6"/>
        <v>-0.23746836695160511</v>
      </c>
      <c r="T93" s="132">
        <f t="shared" si="7"/>
        <v>171.0780859125889</v>
      </c>
    </row>
    <row r="94" spans="1:20" x14ac:dyDescent="0.25">
      <c r="A94">
        <v>1</v>
      </c>
      <c r="B94" s="12" t="s">
        <v>68</v>
      </c>
      <c r="C94" s="8">
        <v>25.933696999999992</v>
      </c>
      <c r="D94" s="2">
        <v>0.54373099999999996</v>
      </c>
      <c r="E94" s="12" t="s">
        <v>74</v>
      </c>
      <c r="F94" s="12">
        <v>8809</v>
      </c>
      <c r="G94" s="126">
        <f>IFERROR(VLOOKUP($F94,INRIX!$A$2:$F$464,2,FALSE),"")</f>
        <v>65.233652312599702</v>
      </c>
      <c r="H94" s="4">
        <f>IFERROR(VLOOKUP($F94,INRIX!$A$2:$F$464,3,FALSE),"")</f>
        <v>70.249000266595601</v>
      </c>
      <c r="I94" s="126">
        <f>IFERROR(VLOOKUP($F94,INRIX!$A$2:$F$464,4,FALSE),"")</f>
        <v>68.161326240257296</v>
      </c>
      <c r="J94" s="4">
        <f>IFERROR(VLOOKUP($F94,INRIX!$A$2:$F$464,5,FALSE),"")</f>
        <v>57.685130533484703</v>
      </c>
      <c r="K94" s="126">
        <f>IFERROR(VLOOKUP($F94,INRIX!$A$2:$F$464,6,FALSE),"")</f>
        <v>67.136205698401696</v>
      </c>
      <c r="L94" s="129">
        <f>IF(G94="","",VLOOKUP($F94,abm!$B$2:$G$1701,2,FALSE))</f>
        <v>58</v>
      </c>
      <c r="M94" s="9">
        <f>IF(H94="","",VLOOKUP($F94,abm!$B$2:$G$1701,3,FALSE))</f>
        <v>56</v>
      </c>
      <c r="N94" s="129">
        <f>IF(I94="","",VLOOKUP($F94,abm!$B$2:$G$1701,4,FALSE))</f>
        <v>57</v>
      </c>
      <c r="O94" s="9">
        <f>IF(J94="","",VLOOKUP($F94,abm!$B$2:$G$1701,5,FALSE))</f>
        <v>43</v>
      </c>
      <c r="P94" s="129">
        <f>IF(K94="","",VLOOKUP($F94,abm!$B$2:$G$1701,6,FALSE))</f>
        <v>58</v>
      </c>
      <c r="Q94" s="125">
        <f t="shared" si="4"/>
        <v>-0.20283563057866327</v>
      </c>
      <c r="R94" s="131">
        <f t="shared" si="5"/>
        <v>203.03400859744153</v>
      </c>
      <c r="S94" s="125">
        <f t="shared" si="6"/>
        <v>-0.25457393261787575</v>
      </c>
      <c r="T94" s="132">
        <f t="shared" si="7"/>
        <v>215.65305878548472</v>
      </c>
    </row>
    <row r="95" spans="1:20" x14ac:dyDescent="0.25">
      <c r="A95">
        <v>1</v>
      </c>
      <c r="B95" s="12" t="s">
        <v>68</v>
      </c>
      <c r="C95" s="8">
        <v>26.356072999999991</v>
      </c>
      <c r="D95" s="2">
        <v>0.42237599999999997</v>
      </c>
      <c r="E95" s="12" t="s">
        <v>74</v>
      </c>
      <c r="F95" s="12">
        <v>8807</v>
      </c>
      <c r="G95" s="126">
        <f>IFERROR(VLOOKUP($F95,INRIX!$A$2:$F$464,2,FALSE),"")</f>
        <v>64.685273790536996</v>
      </c>
      <c r="H95" s="4">
        <f>IFERROR(VLOOKUP($F95,INRIX!$A$2:$F$464,3,FALSE),"")</f>
        <v>69.353505731804901</v>
      </c>
      <c r="I95" s="126">
        <f>IFERROR(VLOOKUP($F95,INRIX!$A$2:$F$464,4,FALSE),"")</f>
        <v>67.161202523815405</v>
      </c>
      <c r="J95" s="4">
        <f>IFERROR(VLOOKUP($F95,INRIX!$A$2:$F$464,5,FALSE),"")</f>
        <v>59.3328036322361</v>
      </c>
      <c r="K95" s="126">
        <f>IFERROR(VLOOKUP($F95,INRIX!$A$2:$F$464,6,FALSE),"")</f>
        <v>66.473940236275197</v>
      </c>
      <c r="L95" s="129">
        <f>IF(G95="","",VLOOKUP($F95,abm!$B$2:$G$1701,2,FALSE))</f>
        <v>58</v>
      </c>
      <c r="M95" s="9">
        <f>IF(H95="","",VLOOKUP($F95,abm!$B$2:$G$1701,3,FALSE))</f>
        <v>52</v>
      </c>
      <c r="N95" s="129">
        <f>IF(I95="","",VLOOKUP($F95,abm!$B$2:$G$1701,4,FALSE))</f>
        <v>51</v>
      </c>
      <c r="O95" s="9">
        <f>IF(J95="","",VLOOKUP($F95,abm!$B$2:$G$1701,5,FALSE))</f>
        <v>37</v>
      </c>
      <c r="P95" s="129">
        <f>IF(K95="","",VLOOKUP($F95,abm!$B$2:$G$1701,6,FALSE))</f>
        <v>58</v>
      </c>
      <c r="Q95" s="125">
        <f t="shared" si="4"/>
        <v>-0.25021814757154714</v>
      </c>
      <c r="R95" s="131">
        <f t="shared" si="5"/>
        <v>301.14416118378557</v>
      </c>
      <c r="S95" s="125">
        <f t="shared" si="6"/>
        <v>-0.37639892715439571</v>
      </c>
      <c r="T95" s="132">
        <f t="shared" si="7"/>
        <v>498.75411807601796</v>
      </c>
    </row>
    <row r="96" spans="1:20" x14ac:dyDescent="0.25">
      <c r="A96">
        <v>1</v>
      </c>
      <c r="B96" s="12" t="s">
        <v>68</v>
      </c>
      <c r="C96" s="8">
        <v>26.625742999999993</v>
      </c>
      <c r="D96" s="2">
        <v>0.26967000000000002</v>
      </c>
      <c r="E96" s="12" t="s">
        <v>78</v>
      </c>
      <c r="F96" s="12">
        <v>26870</v>
      </c>
      <c r="G96" s="126">
        <f>IFERROR(VLOOKUP($F96,INRIX!$A$2:$F$464,2,FALSE),"")</f>
        <v>63.591174906964397</v>
      </c>
      <c r="H96" s="4">
        <f>IFERROR(VLOOKUP($F96,INRIX!$A$2:$F$464,3,FALSE),"")</f>
        <v>68.957611303652399</v>
      </c>
      <c r="I96" s="126">
        <f>IFERROR(VLOOKUP($F96,INRIX!$A$2:$F$464,4,FALSE),"")</f>
        <v>67.010639614004702</v>
      </c>
      <c r="J96" s="4">
        <f>IFERROR(VLOOKUP($F96,INRIX!$A$2:$F$464,5,FALSE),"")</f>
        <v>62.417707150964802</v>
      </c>
      <c r="K96" s="126">
        <f>IFERROR(VLOOKUP($F96,INRIX!$A$2:$F$464,6,FALSE),"")</f>
        <v>65.281445448227899</v>
      </c>
      <c r="L96" s="129">
        <f>IF(G96="","",VLOOKUP($F96,abm!$B$2:$G$1701,2,FALSE))</f>
        <v>58</v>
      </c>
      <c r="M96" s="9">
        <f>IF(H96="","",VLOOKUP($F96,abm!$B$2:$G$1701,3,FALSE))</f>
        <v>40</v>
      </c>
      <c r="N96" s="129">
        <f>IF(I96="","",VLOOKUP($F96,abm!$B$2:$G$1701,4,FALSE))</f>
        <v>27</v>
      </c>
      <c r="O96" s="9">
        <f>IF(J96="","",VLOOKUP($F96,abm!$B$2:$G$1701,5,FALSE))</f>
        <v>22</v>
      </c>
      <c r="P96" s="129">
        <f>IF(K96="","",VLOOKUP($F96,abm!$B$2:$G$1701,6,FALSE))</f>
        <v>58</v>
      </c>
      <c r="Q96" s="125">
        <f t="shared" si="4"/>
        <v>-0.41993350344081071</v>
      </c>
      <c r="R96" s="131">
        <f t="shared" si="5"/>
        <v>838.54325241341724</v>
      </c>
      <c r="S96" s="125">
        <f t="shared" si="6"/>
        <v>-0.64753591562102186</v>
      </c>
      <c r="T96" s="132">
        <f t="shared" si="7"/>
        <v>1633.5910513411513</v>
      </c>
    </row>
    <row r="97" spans="1:20" x14ac:dyDescent="0.25">
      <c r="A97">
        <v>1</v>
      </c>
      <c r="B97" s="12" t="s">
        <v>68</v>
      </c>
      <c r="C97" s="8">
        <v>27.00614899999999</v>
      </c>
      <c r="D97" s="2">
        <v>0.14408000000000001</v>
      </c>
      <c r="E97" s="12" t="s">
        <v>78</v>
      </c>
      <c r="F97" s="12">
        <v>12949</v>
      </c>
      <c r="G97" s="126">
        <f>IFERROR(VLOOKUP($F97,INRIX!$A$2:$F$464,2,FALSE),"")</f>
        <v>63.591174906964397</v>
      </c>
      <c r="H97" s="4">
        <f>IFERROR(VLOOKUP($F97,INRIX!$A$2:$F$464,3,FALSE),"")</f>
        <v>68.957611303652399</v>
      </c>
      <c r="I97" s="126">
        <f>IFERROR(VLOOKUP($F97,INRIX!$A$2:$F$464,4,FALSE),"")</f>
        <v>67.010639614004702</v>
      </c>
      <c r="J97" s="4">
        <f>IFERROR(VLOOKUP($F97,INRIX!$A$2:$F$464,5,FALSE),"")</f>
        <v>62.417707150964802</v>
      </c>
      <c r="K97" s="126">
        <f>IFERROR(VLOOKUP($F97,INRIX!$A$2:$F$464,6,FALSE),"")</f>
        <v>65.281445448227899</v>
      </c>
      <c r="L97" s="129">
        <f>IF(G97="","",VLOOKUP($F97,abm!$B$2:$G$1701,2,FALSE))</f>
        <v>58</v>
      </c>
      <c r="M97" s="9">
        <f>IF(H97="","",VLOOKUP($F97,abm!$B$2:$G$1701,3,FALSE))</f>
        <v>48</v>
      </c>
      <c r="N97" s="129">
        <f>IF(I97="","",VLOOKUP($F97,abm!$B$2:$G$1701,4,FALSE))</f>
        <v>37</v>
      </c>
      <c r="O97" s="9">
        <f>IF(J97="","",VLOOKUP($F97,abm!$B$2:$G$1701,5,FALSE))</f>
        <v>37</v>
      </c>
      <c r="P97" s="129">
        <f>IF(K97="","",VLOOKUP($F97,abm!$B$2:$G$1701,6,FALSE))</f>
        <v>58</v>
      </c>
      <c r="Q97" s="125">
        <f t="shared" si="4"/>
        <v>-0.3039202041289728</v>
      </c>
      <c r="R97" s="131">
        <f t="shared" si="5"/>
        <v>439.22147155497879</v>
      </c>
      <c r="S97" s="125">
        <f t="shared" si="6"/>
        <v>-0.40721949445353689</v>
      </c>
      <c r="T97" s="132">
        <f t="shared" si="7"/>
        <v>646.05983681220721</v>
      </c>
    </row>
    <row r="98" spans="1:20" x14ac:dyDescent="0.25">
      <c r="A98">
        <v>1</v>
      </c>
      <c r="B98" s="12" t="s">
        <v>68</v>
      </c>
      <c r="C98" s="8">
        <v>28.812120999999987</v>
      </c>
      <c r="D98" s="2">
        <v>0.33827499999999999</v>
      </c>
      <c r="E98" s="12" t="s">
        <v>72</v>
      </c>
      <c r="F98" s="12">
        <v>12957</v>
      </c>
      <c r="G98" s="126">
        <f>IFERROR(VLOOKUP($F98,INRIX!$A$2:$F$464,2,FALSE),"")</f>
        <v>63.887559808612401</v>
      </c>
      <c r="H98" s="4">
        <f>IFERROR(VLOOKUP($F98,INRIX!$A$2:$F$464,3,FALSE),"")</f>
        <v>69.468141828845603</v>
      </c>
      <c r="I98" s="126">
        <f>IFERROR(VLOOKUP($F98,INRIX!$A$2:$F$464,4,FALSE),"")</f>
        <v>67.013237659284897</v>
      </c>
      <c r="J98" s="4">
        <f>IFERROR(VLOOKUP($F98,INRIX!$A$2:$F$464,5,FALSE),"")</f>
        <v>61.512599318955701</v>
      </c>
      <c r="K98" s="126">
        <f>IFERROR(VLOOKUP($F98,INRIX!$A$2:$F$464,6,FALSE),"")</f>
        <v>65.592971309441097</v>
      </c>
      <c r="L98" s="129">
        <f>IF(G98="","",VLOOKUP($F98,abm!$B$2:$G$1701,2,FALSE))</f>
        <v>58</v>
      </c>
      <c r="M98" s="9">
        <f>IF(H98="","",VLOOKUP($F98,abm!$B$2:$G$1701,3,FALSE))</f>
        <v>57</v>
      </c>
      <c r="N98" s="129">
        <f>IF(I98="","",VLOOKUP($F98,abm!$B$2:$G$1701,4,FALSE))</f>
        <v>57</v>
      </c>
      <c r="O98" s="9">
        <f>IF(J98="","",VLOOKUP($F98,abm!$B$2:$G$1701,5,FALSE))</f>
        <v>49</v>
      </c>
      <c r="P98" s="129">
        <f>IF(K98="","",VLOOKUP($F98,abm!$B$2:$G$1701,6,FALSE))</f>
        <v>58</v>
      </c>
      <c r="Q98" s="125">
        <f t="shared" si="4"/>
        <v>-0.1794799961623329</v>
      </c>
      <c r="R98" s="131">
        <f t="shared" si="5"/>
        <v>155.45456066420937</v>
      </c>
      <c r="S98" s="125">
        <f t="shared" si="6"/>
        <v>-0.20341522643312882</v>
      </c>
      <c r="T98" s="132">
        <f t="shared" si="7"/>
        <v>156.56514171673066</v>
      </c>
    </row>
    <row r="99" spans="1:20" x14ac:dyDescent="0.25">
      <c r="A99">
        <v>1</v>
      </c>
      <c r="B99" s="12" t="s">
        <v>68</v>
      </c>
      <c r="C99" s="8">
        <v>28.941664999999986</v>
      </c>
      <c r="D99" s="2">
        <v>0.12954399999999999</v>
      </c>
      <c r="E99" s="12" t="s">
        <v>72</v>
      </c>
      <c r="F99" s="12">
        <v>25750</v>
      </c>
      <c r="G99" s="126">
        <f>IFERROR(VLOOKUP($F99,INRIX!$A$2:$F$464,2,FALSE),"")</f>
        <v>63.9340776182881</v>
      </c>
      <c r="H99" s="4">
        <f>IFERROR(VLOOKUP($F99,INRIX!$A$2:$F$464,3,FALSE),"")</f>
        <v>68.374300186616907</v>
      </c>
      <c r="I99" s="126">
        <f>IFERROR(VLOOKUP($F99,INRIX!$A$2:$F$464,4,FALSE),"")</f>
        <v>66.050228875417503</v>
      </c>
      <c r="J99" s="4">
        <f>IFERROR(VLOOKUP($F99,INRIX!$A$2:$F$464,5,FALSE),"")</f>
        <v>58.280136208853598</v>
      </c>
      <c r="K99" s="126">
        <f>IFERROR(VLOOKUP($F99,INRIX!$A$2:$F$464,6,FALSE),"")</f>
        <v>64.961779013203596</v>
      </c>
      <c r="L99" s="129">
        <f>IF(G99="","",VLOOKUP($F99,abm!$B$2:$G$1701,2,FALSE))</f>
        <v>58</v>
      </c>
      <c r="M99" s="9">
        <f>IF(H99="","",VLOOKUP($F99,abm!$B$2:$G$1701,3,FALSE))</f>
        <v>57</v>
      </c>
      <c r="N99" s="129">
        <f>IF(I99="","",VLOOKUP($F99,abm!$B$2:$G$1701,4,FALSE))</f>
        <v>57</v>
      </c>
      <c r="O99" s="9">
        <f>IF(J99="","",VLOOKUP($F99,abm!$B$2:$G$1701,5,FALSE))</f>
        <v>49</v>
      </c>
      <c r="P99" s="129">
        <f>IF(K99="","",VLOOKUP($F99,abm!$B$2:$G$1701,6,FALSE))</f>
        <v>58</v>
      </c>
      <c r="Q99" s="125">
        <f t="shared" si="4"/>
        <v>-0.16635344209114455</v>
      </c>
      <c r="R99" s="131">
        <f t="shared" si="5"/>
        <v>129.37470473527341</v>
      </c>
      <c r="S99" s="125">
        <f t="shared" si="6"/>
        <v>-0.15923326218039635</v>
      </c>
      <c r="T99" s="132">
        <f t="shared" si="7"/>
        <v>86.120928054875634</v>
      </c>
    </row>
    <row r="100" spans="1:20" x14ac:dyDescent="0.25">
      <c r="A100">
        <v>1</v>
      </c>
      <c r="B100" s="12" t="s">
        <v>68</v>
      </c>
      <c r="C100" s="8">
        <v>29.477423999999985</v>
      </c>
      <c r="D100" s="2">
        <v>0.53575899999999999</v>
      </c>
      <c r="E100" s="12" t="s">
        <v>72</v>
      </c>
      <c r="F100" s="12">
        <v>556</v>
      </c>
      <c r="G100" s="126">
        <f>IFERROR(VLOOKUP($F100,INRIX!$A$2:$F$464,2,FALSE),"")</f>
        <v>63.9340776182881</v>
      </c>
      <c r="H100" s="4">
        <f>IFERROR(VLOOKUP($F100,INRIX!$A$2:$F$464,3,FALSE),"")</f>
        <v>68.374300186616907</v>
      </c>
      <c r="I100" s="126">
        <f>IFERROR(VLOOKUP($F100,INRIX!$A$2:$F$464,4,FALSE),"")</f>
        <v>66.050228875417503</v>
      </c>
      <c r="J100" s="4">
        <f>IFERROR(VLOOKUP($F100,INRIX!$A$2:$F$464,5,FALSE),"")</f>
        <v>58.280136208853598</v>
      </c>
      <c r="K100" s="126">
        <f>IFERROR(VLOOKUP($F100,INRIX!$A$2:$F$464,6,FALSE),"")</f>
        <v>64.961779013203596</v>
      </c>
      <c r="L100" s="129">
        <f>IF(G100="","",VLOOKUP($F100,abm!$B$2:$G$1701,2,FALSE))</f>
        <v>58</v>
      </c>
      <c r="M100" s="9">
        <f>IF(H100="","",VLOOKUP($F100,abm!$B$2:$G$1701,3,FALSE))</f>
        <v>57</v>
      </c>
      <c r="N100" s="129">
        <f>IF(I100="","",VLOOKUP($F100,abm!$B$2:$G$1701,4,FALSE))</f>
        <v>57</v>
      </c>
      <c r="O100" s="9">
        <f>IF(J100="","",VLOOKUP($F100,abm!$B$2:$G$1701,5,FALSE))</f>
        <v>49</v>
      </c>
      <c r="P100" s="129">
        <f>IF(K100="","",VLOOKUP($F100,abm!$B$2:$G$1701,6,FALSE))</f>
        <v>58</v>
      </c>
      <c r="Q100" s="125">
        <f t="shared" si="4"/>
        <v>-0.16635344209114455</v>
      </c>
      <c r="R100" s="131">
        <f t="shared" si="5"/>
        <v>129.37470473527341</v>
      </c>
      <c r="S100" s="125">
        <f t="shared" si="6"/>
        <v>-0.15923326218039635</v>
      </c>
      <c r="T100" s="132">
        <f t="shared" si="7"/>
        <v>86.120928054875634</v>
      </c>
    </row>
    <row r="101" spans="1:20" x14ac:dyDescent="0.25">
      <c r="A101">
        <v>1</v>
      </c>
      <c r="B101" s="12" t="s">
        <v>68</v>
      </c>
      <c r="C101" s="8">
        <v>31.435345999999992</v>
      </c>
      <c r="D101" s="2">
        <v>0.39086100000000001</v>
      </c>
      <c r="E101" s="12" t="s">
        <v>60</v>
      </c>
      <c r="F101" s="12">
        <v>558</v>
      </c>
      <c r="G101" s="126">
        <f>IFERROR(VLOOKUP($F101,INRIX!$A$2:$F$464,2,FALSE),"")</f>
        <v>62.747740563530002</v>
      </c>
      <c r="H101" s="4">
        <f>IFERROR(VLOOKUP($F101,INRIX!$A$2:$F$464,3,FALSE),"")</f>
        <v>64.297520661156994</v>
      </c>
      <c r="I101" s="126">
        <f>IFERROR(VLOOKUP($F101,INRIX!$A$2:$F$464,4,FALSE),"")</f>
        <v>66.108375603117693</v>
      </c>
      <c r="J101" s="4">
        <f>IFERROR(VLOOKUP($F101,INRIX!$A$2:$F$464,5,FALSE),"")</f>
        <v>56.243586833144199</v>
      </c>
      <c r="K101" s="126">
        <f>IFERROR(VLOOKUP($F101,INRIX!$A$2:$F$464,6,FALSE),"")</f>
        <v>64.914027598530694</v>
      </c>
      <c r="L101" s="129">
        <f>IF(G101="","",VLOOKUP($F101,abm!$B$2:$G$1701,2,FALSE))</f>
        <v>56</v>
      </c>
      <c r="M101" s="9">
        <f>IF(H101="","",VLOOKUP($F101,abm!$B$2:$G$1701,3,FALSE))</f>
        <v>56</v>
      </c>
      <c r="N101" s="129">
        <f>IF(I101="","",VLOOKUP($F101,abm!$B$2:$G$1701,4,FALSE))</f>
        <v>55</v>
      </c>
      <c r="O101" s="9">
        <f>IF(J101="","",VLOOKUP($F101,abm!$B$2:$G$1701,5,FALSE))</f>
        <v>54</v>
      </c>
      <c r="P101" s="129">
        <f>IF(K101="","",VLOOKUP($F101,abm!$B$2:$G$1701,6,FALSE))</f>
        <v>56</v>
      </c>
      <c r="Q101" s="125">
        <f t="shared" si="4"/>
        <v>-0.1290488431876603</v>
      </c>
      <c r="R101" s="131">
        <f t="shared" si="5"/>
        <v>68.848849122327209</v>
      </c>
      <c r="S101" s="125">
        <f t="shared" si="6"/>
        <v>-3.9890536138816435E-2</v>
      </c>
      <c r="T101" s="132">
        <f t="shared" si="7"/>
        <v>5.0336818778580179</v>
      </c>
    </row>
    <row r="102" spans="1:20" x14ac:dyDescent="0.25">
      <c r="A102">
        <v>1</v>
      </c>
      <c r="B102" s="12" t="s">
        <v>68</v>
      </c>
      <c r="C102" s="8">
        <v>32.26294399999999</v>
      </c>
      <c r="D102" s="2">
        <v>0.67655799999999999</v>
      </c>
      <c r="E102" s="12" t="s">
        <v>60</v>
      </c>
      <c r="F102" s="12">
        <v>28568</v>
      </c>
      <c r="G102" s="126">
        <f>IFERROR(VLOOKUP($F102,INRIX!$A$2:$F$464,2,FALSE),"")</f>
        <v>63.627060074428499</v>
      </c>
      <c r="H102" s="4">
        <f>IFERROR(VLOOKUP($F102,INRIX!$A$2:$F$464,3,FALSE),"")</f>
        <v>66.313516395627801</v>
      </c>
      <c r="I102" s="126">
        <f>IFERROR(VLOOKUP($F102,INRIX!$A$2:$F$464,4,FALSE),"")</f>
        <v>67.023011258196206</v>
      </c>
      <c r="J102" s="4">
        <f>IFERROR(VLOOKUP($F102,INRIX!$A$2:$F$464,5,FALSE),"")</f>
        <v>62.007945516458598</v>
      </c>
      <c r="K102" s="126">
        <f>IFERROR(VLOOKUP($F102,INRIX!$A$2:$F$464,6,FALSE),"")</f>
        <v>65.965750024818803</v>
      </c>
      <c r="L102" s="129">
        <f>IF(G102="","",VLOOKUP($F102,abm!$B$2:$G$1701,2,FALSE))</f>
        <v>57</v>
      </c>
      <c r="M102" s="9">
        <f>IF(H102="","",VLOOKUP($F102,abm!$B$2:$G$1701,3,FALSE))</f>
        <v>57</v>
      </c>
      <c r="N102" s="129">
        <f>IF(I102="","",VLOOKUP($F102,abm!$B$2:$G$1701,4,FALSE))</f>
        <v>57</v>
      </c>
      <c r="O102" s="9">
        <f>IF(J102="","",VLOOKUP($F102,abm!$B$2:$G$1701,5,FALSE))</f>
        <v>55</v>
      </c>
      <c r="P102" s="129">
        <f>IF(K102="","",VLOOKUP($F102,abm!$B$2:$G$1701,6,FALSE))</f>
        <v>57</v>
      </c>
      <c r="Q102" s="125">
        <f t="shared" si="4"/>
        <v>-0.14044672793496837</v>
      </c>
      <c r="R102" s="131">
        <f t="shared" si="5"/>
        <v>86.741587651627853</v>
      </c>
      <c r="S102" s="125">
        <f t="shared" si="6"/>
        <v>-0.11301689578795182</v>
      </c>
      <c r="T102" s="132">
        <f t="shared" si="7"/>
        <v>49.111300361652162</v>
      </c>
    </row>
    <row r="103" spans="1:20" x14ac:dyDescent="0.25">
      <c r="A103">
        <v>1</v>
      </c>
      <c r="B103" s="12" t="s">
        <v>68</v>
      </c>
      <c r="C103" s="8">
        <v>34.546147999999988</v>
      </c>
      <c r="D103" s="2">
        <v>0.456038</v>
      </c>
      <c r="E103" s="12" t="s">
        <v>88</v>
      </c>
      <c r="F103" s="12">
        <v>14193</v>
      </c>
      <c r="G103" s="126">
        <f>IFERROR(VLOOKUP($F103,INRIX!$A$2:$F$464,2,FALSE),"")</f>
        <v>64.414938862307295</v>
      </c>
      <c r="H103" s="4">
        <f>IFERROR(VLOOKUP($F103,INRIX!$A$2:$F$464,3,FALSE),"")</f>
        <v>67.690215942415406</v>
      </c>
      <c r="I103" s="126">
        <f>IFERROR(VLOOKUP($F103,INRIX!$A$2:$F$464,4,FALSE),"")</f>
        <v>68.273784485958203</v>
      </c>
      <c r="J103" s="4">
        <f>IFERROR(VLOOKUP($F103,INRIX!$A$2:$F$464,5,FALSE),"")</f>
        <v>67.134619750283804</v>
      </c>
      <c r="K103" s="126">
        <f>IFERROR(VLOOKUP($F103,INRIX!$A$2:$F$464,6,FALSE),"")</f>
        <v>66.287501240941097</v>
      </c>
      <c r="L103" s="129">
        <f>IF(G103="","",VLOOKUP($F103,abm!$B$2:$G$1701,2,FALSE))</f>
        <v>58</v>
      </c>
      <c r="M103" s="9">
        <f>IF(H103="","",VLOOKUP($F103,abm!$B$2:$G$1701,3,FALSE))</f>
        <v>58</v>
      </c>
      <c r="N103" s="129">
        <f>IF(I103="","",VLOOKUP($F103,abm!$B$2:$G$1701,4,FALSE))</f>
        <v>58</v>
      </c>
      <c r="O103" s="9">
        <f>IF(J103="","",VLOOKUP($F103,abm!$B$2:$G$1701,5,FALSE))</f>
        <v>55</v>
      </c>
      <c r="P103" s="129">
        <f>IF(K103="","",VLOOKUP($F103,abm!$B$2:$G$1701,6,FALSE))</f>
        <v>58</v>
      </c>
      <c r="Q103" s="125">
        <f t="shared" si="4"/>
        <v>-0.14315534095295168</v>
      </c>
      <c r="R103" s="131">
        <f t="shared" si="5"/>
        <v>93.90028501064171</v>
      </c>
      <c r="S103" s="125">
        <f t="shared" si="6"/>
        <v>-0.18075055456365352</v>
      </c>
      <c r="T103" s="132">
        <f t="shared" si="7"/>
        <v>147.24899648397778</v>
      </c>
    </row>
    <row r="104" spans="1:20" x14ac:dyDescent="0.25">
      <c r="A104">
        <v>1</v>
      </c>
      <c r="B104" s="12" t="s">
        <v>68</v>
      </c>
      <c r="C104" s="8">
        <v>34.813404999999989</v>
      </c>
      <c r="D104" s="2">
        <v>0.26725700000000002</v>
      </c>
      <c r="E104" s="12" t="s">
        <v>88</v>
      </c>
      <c r="F104" s="12">
        <v>14213</v>
      </c>
      <c r="G104" s="126">
        <f>IFERROR(VLOOKUP($F104,INRIX!$A$2:$F$464,2,FALSE),"")</f>
        <v>64.414938862307295</v>
      </c>
      <c r="H104" s="4">
        <f>IFERROR(VLOOKUP($F104,INRIX!$A$2:$F$464,3,FALSE),"")</f>
        <v>67.690215942415406</v>
      </c>
      <c r="I104" s="126">
        <f>IFERROR(VLOOKUP($F104,INRIX!$A$2:$F$464,4,FALSE),"")</f>
        <v>68.273784485958203</v>
      </c>
      <c r="J104" s="4">
        <f>IFERROR(VLOOKUP($F104,INRIX!$A$2:$F$464,5,FALSE),"")</f>
        <v>67.134619750283804</v>
      </c>
      <c r="K104" s="126">
        <f>IFERROR(VLOOKUP($F104,INRIX!$A$2:$F$464,6,FALSE),"")</f>
        <v>66.287501240941097</v>
      </c>
      <c r="L104" s="129">
        <f>IF(G104="","",VLOOKUP($F104,abm!$B$2:$G$1701,2,FALSE))</f>
        <v>58</v>
      </c>
      <c r="M104" s="9">
        <f>IF(H104="","",VLOOKUP($F104,abm!$B$2:$G$1701,3,FALSE))</f>
        <v>58</v>
      </c>
      <c r="N104" s="129">
        <f>IF(I104="","",VLOOKUP($F104,abm!$B$2:$G$1701,4,FALSE))</f>
        <v>58</v>
      </c>
      <c r="O104" s="9">
        <f>IF(J104="","",VLOOKUP($F104,abm!$B$2:$G$1701,5,FALSE))</f>
        <v>55</v>
      </c>
      <c r="P104" s="129">
        <f>IF(K104="","",VLOOKUP($F104,abm!$B$2:$G$1701,6,FALSE))</f>
        <v>58</v>
      </c>
      <c r="Q104" s="125">
        <f t="shared" si="4"/>
        <v>-0.14315534095295168</v>
      </c>
      <c r="R104" s="131">
        <f t="shared" si="5"/>
        <v>93.90028501064171</v>
      </c>
      <c r="S104" s="125">
        <f t="shared" si="6"/>
        <v>-0.18075055456365352</v>
      </c>
      <c r="T104" s="132">
        <f t="shared" si="7"/>
        <v>147.24899648397778</v>
      </c>
    </row>
    <row r="105" spans="1:20" x14ac:dyDescent="0.25">
      <c r="A105">
        <v>1</v>
      </c>
      <c r="B105" s="12" t="s">
        <v>68</v>
      </c>
      <c r="C105" s="8">
        <v>36.043128999999986</v>
      </c>
      <c r="D105" s="2">
        <v>1.229724</v>
      </c>
      <c r="E105" s="12" t="s">
        <v>88</v>
      </c>
      <c r="F105" s="12">
        <v>27181</v>
      </c>
      <c r="G105" s="126">
        <f>IFERROR(VLOOKUP($F105,INRIX!$A$2:$F$464,2,FALSE),"")</f>
        <v>64.414938862307295</v>
      </c>
      <c r="H105" s="4">
        <f>IFERROR(VLOOKUP($F105,INRIX!$A$2:$F$464,3,FALSE),"")</f>
        <v>67.690215942415406</v>
      </c>
      <c r="I105" s="126">
        <f>IFERROR(VLOOKUP($F105,INRIX!$A$2:$F$464,4,FALSE),"")</f>
        <v>68.273784485958203</v>
      </c>
      <c r="J105" s="4">
        <f>IFERROR(VLOOKUP($F105,INRIX!$A$2:$F$464,5,FALSE),"")</f>
        <v>67.134619750283804</v>
      </c>
      <c r="K105" s="126">
        <f>IFERROR(VLOOKUP($F105,INRIX!$A$2:$F$464,6,FALSE),"")</f>
        <v>66.287501240941097</v>
      </c>
      <c r="L105" s="129">
        <f>IF(G105="","",VLOOKUP($F105,abm!$B$2:$G$1701,2,FALSE))</f>
        <v>58</v>
      </c>
      <c r="M105" s="9">
        <f>IF(H105="","",VLOOKUP($F105,abm!$B$2:$G$1701,3,FALSE))</f>
        <v>58</v>
      </c>
      <c r="N105" s="129">
        <f>IF(I105="","",VLOOKUP($F105,abm!$B$2:$G$1701,4,FALSE))</f>
        <v>58</v>
      </c>
      <c r="O105" s="9">
        <f>IF(J105="","",VLOOKUP($F105,abm!$B$2:$G$1701,5,FALSE))</f>
        <v>55</v>
      </c>
      <c r="P105" s="129">
        <f>IF(K105="","",VLOOKUP($F105,abm!$B$2:$G$1701,6,FALSE))</f>
        <v>58</v>
      </c>
      <c r="Q105" s="125">
        <f t="shared" si="4"/>
        <v>-0.14315534095295168</v>
      </c>
      <c r="R105" s="131">
        <f t="shared" si="5"/>
        <v>93.90028501064171</v>
      </c>
      <c r="S105" s="125">
        <f t="shared" si="6"/>
        <v>-0.18075055456365352</v>
      </c>
      <c r="T105" s="132">
        <f t="shared" si="7"/>
        <v>147.24899648397778</v>
      </c>
    </row>
    <row r="106" spans="1:20" x14ac:dyDescent="0.25">
      <c r="A106">
        <v>1</v>
      </c>
      <c r="B106" s="12" t="s">
        <v>68</v>
      </c>
      <c r="C106" s="8">
        <v>40.189133999999981</v>
      </c>
      <c r="D106" s="2">
        <v>3.4551099999999999</v>
      </c>
      <c r="E106" s="12" t="s">
        <v>91</v>
      </c>
      <c r="F106" s="12">
        <v>27352</v>
      </c>
      <c r="G106" s="126">
        <f>IFERROR(VLOOKUP($F106,INRIX!$A$2:$F$464,2,FALSE),"")</f>
        <v>66.335725677830894</v>
      </c>
      <c r="H106" s="4">
        <f>IFERROR(VLOOKUP($F106,INRIX!$A$2:$F$464,3,FALSE),"")</f>
        <v>69.063982937883196</v>
      </c>
      <c r="I106" s="126">
        <f>IFERROR(VLOOKUP($F106,INRIX!$A$2:$F$464,4,FALSE),"")</f>
        <v>69.663862427316602</v>
      </c>
      <c r="J106" s="4">
        <f>IFERROR(VLOOKUP($F106,INRIX!$A$2:$F$464,5,FALSE),"")</f>
        <v>68.894211123722997</v>
      </c>
      <c r="K106" s="126">
        <f>IFERROR(VLOOKUP($F106,INRIX!$A$2:$F$464,6,FALSE),"")</f>
        <v>67.557232204904196</v>
      </c>
      <c r="L106" s="129">
        <f>IF(G106="","",VLOOKUP($F106,abm!$B$2:$G$1701,2,FALSE))</f>
        <v>62</v>
      </c>
      <c r="M106" s="9">
        <f>IF(H106="","",VLOOKUP($F106,abm!$B$2:$G$1701,3,FALSE))</f>
        <v>61</v>
      </c>
      <c r="N106" s="129">
        <f>IF(I106="","",VLOOKUP($F106,abm!$B$2:$G$1701,4,FALSE))</f>
        <v>61</v>
      </c>
      <c r="O106" s="9">
        <f>IF(J106="","",VLOOKUP($F106,abm!$B$2:$G$1701,5,FALSE))</f>
        <v>59</v>
      </c>
      <c r="P106" s="129">
        <f>IF(K106="","",VLOOKUP($F106,abm!$B$2:$G$1701,6,FALSE))</f>
        <v>62</v>
      </c>
      <c r="Q106" s="125">
        <f t="shared" si="4"/>
        <v>-0.11676104671136645</v>
      </c>
      <c r="R106" s="131">
        <f t="shared" si="5"/>
        <v>65.027820822471298</v>
      </c>
      <c r="S106" s="125">
        <f t="shared" si="6"/>
        <v>-0.14361454993590939</v>
      </c>
      <c r="T106" s="132">
        <f t="shared" si="7"/>
        <v>97.895413760803876</v>
      </c>
    </row>
    <row r="107" spans="1:20" x14ac:dyDescent="0.25">
      <c r="A107">
        <v>1</v>
      </c>
      <c r="B107" s="12" t="s">
        <v>68</v>
      </c>
      <c r="C107" s="8">
        <v>42.564747999999987</v>
      </c>
      <c r="D107" s="2">
        <v>1.7017450000000001</v>
      </c>
      <c r="E107" s="12" t="s">
        <v>97</v>
      </c>
      <c r="F107" s="12">
        <v>27169</v>
      </c>
      <c r="G107" s="126">
        <f>IFERROR(VLOOKUP($F107,INRIX!$A$2:$F$464,2,FALSE),"")</f>
        <v>64.526049973418395</v>
      </c>
      <c r="H107" s="4">
        <f>IFERROR(VLOOKUP($F107,INRIX!$A$2:$F$464,3,FALSE),"")</f>
        <v>67.202879232204793</v>
      </c>
      <c r="I107" s="126">
        <f>IFERROR(VLOOKUP($F107,INRIX!$A$2:$F$464,4,FALSE),"")</f>
        <v>67.437708771495707</v>
      </c>
      <c r="J107" s="4">
        <f>IFERROR(VLOOKUP($F107,INRIX!$A$2:$F$464,5,FALSE),"")</f>
        <v>63.048354143019303</v>
      </c>
      <c r="K107" s="126">
        <f>IFERROR(VLOOKUP($F107,INRIX!$A$2:$F$464,6,FALSE),"")</f>
        <v>65.782090737615405</v>
      </c>
      <c r="L107" s="129">
        <f>IF(G107="","",VLOOKUP($F107,abm!$B$2:$G$1701,2,FALSE))</f>
        <v>62</v>
      </c>
      <c r="M107" s="9">
        <f>IF(H107="","",VLOOKUP($F107,abm!$B$2:$G$1701,3,FALSE))</f>
        <v>61</v>
      </c>
      <c r="N107" s="129">
        <f>IF(I107="","",VLOOKUP($F107,abm!$B$2:$G$1701,4,FALSE))</f>
        <v>61</v>
      </c>
      <c r="O107" s="9">
        <f>IF(J107="","",VLOOKUP($F107,abm!$B$2:$G$1701,5,FALSE))</f>
        <v>60</v>
      </c>
      <c r="P107" s="129">
        <f>IF(K107="","",VLOOKUP($F107,abm!$B$2:$G$1701,6,FALSE))</f>
        <v>62</v>
      </c>
      <c r="Q107" s="125">
        <f t="shared" si="4"/>
        <v>-9.2300795785432155E-2</v>
      </c>
      <c r="R107" s="131">
        <f t="shared" si="5"/>
        <v>38.47571076931753</v>
      </c>
      <c r="S107" s="125">
        <f t="shared" si="6"/>
        <v>-4.8349464223989003E-2</v>
      </c>
      <c r="T107" s="132">
        <f t="shared" si="7"/>
        <v>9.2924629812629487</v>
      </c>
    </row>
    <row r="108" spans="1:20" x14ac:dyDescent="0.25">
      <c r="A108">
        <v>1</v>
      </c>
      <c r="B108" s="12" t="s">
        <v>68</v>
      </c>
      <c r="C108" s="8">
        <v>45.842829999999992</v>
      </c>
      <c r="D108" s="2">
        <v>2.5323329999999999</v>
      </c>
      <c r="E108" s="12" t="s">
        <v>98</v>
      </c>
      <c r="F108" s="12">
        <v>27179</v>
      </c>
      <c r="G108" s="126">
        <f>IFERROR(VLOOKUP($F108,INRIX!$A$2:$F$464,2,FALSE),"")</f>
        <v>65.742158426369002</v>
      </c>
      <c r="H108" s="4">
        <f>IFERROR(VLOOKUP($F108,INRIX!$A$2:$F$464,3,FALSE),"")</f>
        <v>68.054118901626197</v>
      </c>
      <c r="I108" s="126">
        <f>IFERROR(VLOOKUP($F108,INRIX!$A$2:$F$464,4,FALSE),"")</f>
        <v>68.241494494618294</v>
      </c>
      <c r="J108" s="4">
        <f>IFERROR(VLOOKUP($F108,INRIX!$A$2:$F$464,5,FALSE),"")</f>
        <v>61.2</v>
      </c>
      <c r="K108" s="126">
        <f>IFERROR(VLOOKUP($F108,INRIX!$A$2:$F$464,6,FALSE),"")</f>
        <v>66.577583639432106</v>
      </c>
      <c r="L108" s="129">
        <f>IF(G108="","",VLOOKUP($F108,abm!$B$2:$G$1701,2,FALSE))</f>
        <v>62</v>
      </c>
      <c r="M108" s="9">
        <f>IF(H108="","",VLOOKUP($F108,abm!$B$2:$G$1701,3,FALSE))</f>
        <v>61</v>
      </c>
      <c r="N108" s="129">
        <f>IF(I108="","",VLOOKUP($F108,abm!$B$2:$G$1701,4,FALSE))</f>
        <v>61</v>
      </c>
      <c r="O108" s="9">
        <f>IF(J108="","",VLOOKUP($F108,abm!$B$2:$G$1701,5,FALSE))</f>
        <v>60</v>
      </c>
      <c r="P108" s="129">
        <f>IF(K108="","",VLOOKUP($F108,abm!$B$2:$G$1701,6,FALSE))</f>
        <v>62</v>
      </c>
      <c r="Q108" s="125">
        <f t="shared" si="4"/>
        <v>-0.10365454752008607</v>
      </c>
      <c r="R108" s="131">
        <f t="shared" si="5"/>
        <v>49.760593478279979</v>
      </c>
      <c r="S108" s="125">
        <f t="shared" si="6"/>
        <v>-1.9607843137254943E-2</v>
      </c>
      <c r="T108" s="132">
        <f t="shared" si="7"/>
        <v>1.4400000000000068</v>
      </c>
    </row>
    <row r="109" spans="1:20" x14ac:dyDescent="0.25">
      <c r="A109">
        <v>1</v>
      </c>
      <c r="B109" s="12" t="s">
        <v>68</v>
      </c>
      <c r="C109" s="8">
        <v>46.286038999999995</v>
      </c>
      <c r="D109" s="2">
        <v>0.44320900000000002</v>
      </c>
      <c r="E109" s="12" t="s">
        <v>95</v>
      </c>
      <c r="F109" s="12">
        <v>26667</v>
      </c>
      <c r="G109" s="126">
        <f>IFERROR(VLOOKUP($F109,INRIX!$A$2:$F$464,2,FALSE),"")</f>
        <v>66.314726209463004</v>
      </c>
      <c r="H109" s="4">
        <f>IFERROR(VLOOKUP($F109,INRIX!$A$2:$F$464,3,FALSE),"")</f>
        <v>68.355371900826398</v>
      </c>
      <c r="I109" s="126">
        <f>IFERROR(VLOOKUP($F109,INRIX!$A$2:$F$464,4,FALSE),"")</f>
        <v>67.507237411852003</v>
      </c>
      <c r="J109" s="4">
        <f>IFERROR(VLOOKUP($F109,INRIX!$A$2:$F$464,5,FALSE),"")</f>
        <v>53.074914869466497</v>
      </c>
      <c r="K109" s="126">
        <f>IFERROR(VLOOKUP($F109,INRIX!$A$2:$F$464,6,FALSE),"")</f>
        <v>66.507495284423698</v>
      </c>
      <c r="L109" s="129">
        <f>IF(G109="","",VLOOKUP($F109,abm!$B$2:$G$1701,2,FALSE))</f>
        <v>62</v>
      </c>
      <c r="M109" s="9">
        <f>IF(H109="","",VLOOKUP($F109,abm!$B$2:$G$1701,3,FALSE))</f>
        <v>62</v>
      </c>
      <c r="N109" s="129">
        <f>IF(I109="","",VLOOKUP($F109,abm!$B$2:$G$1701,4,FALSE))</f>
        <v>62</v>
      </c>
      <c r="O109" s="9">
        <f>IF(J109="","",VLOOKUP($F109,abm!$B$2:$G$1701,5,FALSE))</f>
        <v>61</v>
      </c>
      <c r="P109" s="129">
        <f>IF(K109="","",VLOOKUP($F109,abm!$B$2:$G$1701,6,FALSE))</f>
        <v>62</v>
      </c>
      <c r="Q109" s="125">
        <f t="shared" si="4"/>
        <v>-9.2975456413975865E-2</v>
      </c>
      <c r="R109" s="131">
        <f t="shared" si="5"/>
        <v>40.390751997813744</v>
      </c>
      <c r="S109" s="125">
        <f t="shared" si="6"/>
        <v>0.14931884770846304</v>
      </c>
      <c r="T109" s="132">
        <f t="shared" si="7"/>
        <v>62.806974326203232</v>
      </c>
    </row>
    <row r="110" spans="1:20" x14ac:dyDescent="0.25">
      <c r="A110">
        <v>1</v>
      </c>
      <c r="B110" s="12" t="s">
        <v>68</v>
      </c>
      <c r="C110" s="8">
        <v>48.529470999999994</v>
      </c>
      <c r="D110" s="2">
        <v>1.872716</v>
      </c>
      <c r="E110" s="12" t="s">
        <v>95</v>
      </c>
      <c r="F110" s="12">
        <v>27193</v>
      </c>
      <c r="G110" s="126">
        <f>IFERROR(VLOOKUP($F110,INRIX!$A$2:$F$464,2,FALSE),"")</f>
        <v>65.478203083466198</v>
      </c>
      <c r="H110" s="4">
        <f>IFERROR(VLOOKUP($F110,INRIX!$A$2:$F$464,3,FALSE),"")</f>
        <v>68.0522527326046</v>
      </c>
      <c r="I110" s="126">
        <f>IFERROR(VLOOKUP($F110,INRIX!$A$2:$F$464,4,FALSE),"")</f>
        <v>65.3423233947792</v>
      </c>
      <c r="J110" s="4">
        <f>IFERROR(VLOOKUP($F110,INRIX!$A$2:$F$464,5,FALSE),"")</f>
        <v>38.733711691259899</v>
      </c>
      <c r="K110" s="126">
        <f>IFERROR(VLOOKUP($F110,INRIX!$A$2:$F$464,6,FALSE),"")</f>
        <v>65.193785366822198</v>
      </c>
      <c r="L110" s="129">
        <f>IF(G110="","",VLOOKUP($F110,abm!$B$2:$G$1701,2,FALSE))</f>
        <v>62</v>
      </c>
      <c r="M110" s="9">
        <f>IF(H110="","",VLOOKUP($F110,abm!$B$2:$G$1701,3,FALSE))</f>
        <v>61</v>
      </c>
      <c r="N110" s="129">
        <f>IF(I110="","",VLOOKUP($F110,abm!$B$2:$G$1701,4,FALSE))</f>
        <v>61</v>
      </c>
      <c r="O110" s="9">
        <f>IF(J110="","",VLOOKUP($F110,abm!$B$2:$G$1701,5,FALSE))</f>
        <v>61</v>
      </c>
      <c r="P110" s="129">
        <f>IF(K110="","",VLOOKUP($F110,abm!$B$2:$G$1701,6,FALSE))</f>
        <v>62</v>
      </c>
      <c r="Q110" s="125">
        <f t="shared" si="4"/>
        <v>-0.1036299674062926</v>
      </c>
      <c r="R110" s="131">
        <f t="shared" si="5"/>
        <v>49.734268604529049</v>
      </c>
      <c r="S110" s="125">
        <f t="shared" si="6"/>
        <v>0.57485552859537603</v>
      </c>
      <c r="T110" s="132">
        <f t="shared" si="7"/>
        <v>495.78759504793612</v>
      </c>
    </row>
    <row r="111" spans="1:20" x14ac:dyDescent="0.25">
      <c r="A111">
        <v>1</v>
      </c>
      <c r="B111" s="12" t="s">
        <v>68</v>
      </c>
      <c r="C111" s="8">
        <v>48.783466999999995</v>
      </c>
      <c r="D111" s="2">
        <v>0.253996</v>
      </c>
      <c r="E111" s="12" t="s">
        <v>99</v>
      </c>
      <c r="F111" s="12">
        <v>27192</v>
      </c>
      <c r="G111" s="126">
        <f>IFERROR(VLOOKUP($F111,INRIX!$A$2:$F$464,2,FALSE),"")</f>
        <v>65.478203083466198</v>
      </c>
      <c r="H111" s="4">
        <f>IFERROR(VLOOKUP($F111,INRIX!$A$2:$F$464,3,FALSE),"")</f>
        <v>68.0522527326046</v>
      </c>
      <c r="I111" s="126">
        <f>IFERROR(VLOOKUP($F111,INRIX!$A$2:$F$464,4,FALSE),"")</f>
        <v>65.3423233947792</v>
      </c>
      <c r="J111" s="4">
        <f>IFERROR(VLOOKUP($F111,INRIX!$A$2:$F$464,5,FALSE),"")</f>
        <v>38.733711691259899</v>
      </c>
      <c r="K111" s="126">
        <f>IFERROR(VLOOKUP($F111,INRIX!$A$2:$F$464,6,FALSE),"")</f>
        <v>65.193785366822198</v>
      </c>
      <c r="L111" s="129">
        <f>IF(G111="","",VLOOKUP($F111,abm!$B$2:$G$1701,2,FALSE))</f>
        <v>62</v>
      </c>
      <c r="M111" s="9">
        <f>IF(H111="","",VLOOKUP($F111,abm!$B$2:$G$1701,3,FALSE))</f>
        <v>61</v>
      </c>
      <c r="N111" s="129">
        <f>IF(I111="","",VLOOKUP($F111,abm!$B$2:$G$1701,4,FALSE))</f>
        <v>61</v>
      </c>
      <c r="O111" s="9">
        <f>IF(J111="","",VLOOKUP($F111,abm!$B$2:$G$1701,5,FALSE))</f>
        <v>61</v>
      </c>
      <c r="P111" s="129">
        <f>IF(K111="","",VLOOKUP($F111,abm!$B$2:$G$1701,6,FALSE))</f>
        <v>62</v>
      </c>
      <c r="Q111" s="125">
        <f t="shared" si="4"/>
        <v>-0.1036299674062926</v>
      </c>
      <c r="R111" s="131">
        <f t="shared" si="5"/>
        <v>49.734268604529049</v>
      </c>
      <c r="S111" s="125">
        <f t="shared" si="6"/>
        <v>0.57485552859537603</v>
      </c>
      <c r="T111" s="132">
        <f t="shared" si="7"/>
        <v>495.78759504793612</v>
      </c>
    </row>
    <row r="112" spans="1:20" x14ac:dyDescent="0.25">
      <c r="A112">
        <v>1</v>
      </c>
      <c r="B112" s="12" t="s">
        <v>68</v>
      </c>
      <c r="C112" s="8">
        <v>53.439579000000002</v>
      </c>
      <c r="D112" s="2">
        <v>2.7243810000000002</v>
      </c>
      <c r="E112" s="12" t="s">
        <v>62</v>
      </c>
      <c r="F112" s="12">
        <v>27195</v>
      </c>
      <c r="G112" s="126">
        <f>IFERROR(VLOOKUP($F112,INRIX!$A$2:$F$464,2,FALSE),"")</f>
        <v>62.634237107921301</v>
      </c>
      <c r="H112" s="4">
        <f>IFERROR(VLOOKUP($F112,INRIX!$A$2:$F$464,3,FALSE),"")</f>
        <v>66.3332444681418</v>
      </c>
      <c r="I112" s="126">
        <f>IFERROR(VLOOKUP($F112,INRIX!$A$2:$F$464,4,FALSE),"")</f>
        <v>63.991339849065902</v>
      </c>
      <c r="J112" s="4">
        <f>IFERROR(VLOOKUP($F112,INRIX!$A$2:$F$464,5,FALSE),"")</f>
        <v>41.549375709421099</v>
      </c>
      <c r="K112" s="126">
        <f>IFERROR(VLOOKUP($F112,INRIX!$A$2:$F$464,6,FALSE),"")</f>
        <v>62.243025910850797</v>
      </c>
      <c r="L112" s="129">
        <f>IF(G112="","",VLOOKUP($F112,abm!$B$2:$G$1701,2,FALSE))</f>
        <v>62</v>
      </c>
      <c r="M112" s="9">
        <f>IF(H112="","",VLOOKUP($F112,abm!$B$2:$G$1701,3,FALSE))</f>
        <v>61</v>
      </c>
      <c r="N112" s="129">
        <f>IF(I112="","",VLOOKUP($F112,abm!$B$2:$G$1701,4,FALSE))</f>
        <v>61</v>
      </c>
      <c r="O112" s="9">
        <f>IF(J112="","",VLOOKUP($F112,abm!$B$2:$G$1701,5,FALSE))</f>
        <v>61</v>
      </c>
      <c r="P112" s="129">
        <f>IF(K112="","",VLOOKUP($F112,abm!$B$2:$G$1701,6,FALSE))</f>
        <v>62</v>
      </c>
      <c r="Q112" s="125">
        <f t="shared" si="4"/>
        <v>-8.0400778085010227E-2</v>
      </c>
      <c r="R112" s="131">
        <f t="shared" si="5"/>
        <v>28.443496556965108</v>
      </c>
      <c r="S112" s="125">
        <f t="shared" si="6"/>
        <v>0.46813276874743925</v>
      </c>
      <c r="T112" s="132">
        <f t="shared" si="7"/>
        <v>378.32678529325796</v>
      </c>
    </row>
    <row r="113" spans="1:20" x14ac:dyDescent="0.25">
      <c r="A113">
        <v>1</v>
      </c>
      <c r="B113" s="12" t="s">
        <v>5</v>
      </c>
      <c r="C113" s="8">
        <v>3.0140989999999999</v>
      </c>
      <c r="D113" s="2">
        <v>0.58474700000000002</v>
      </c>
      <c r="E113" s="12" t="s">
        <v>11</v>
      </c>
      <c r="F113" s="12">
        <v>689</v>
      </c>
      <c r="G113" s="126">
        <f>IFERROR(VLOOKUP($F113,INRIX!$A$2:$F$464,2,FALSE),"")</f>
        <v>63.503987240829296</v>
      </c>
      <c r="H113" s="4">
        <f>IFERROR(VLOOKUP($F113,INRIX!$A$2:$F$464,3,FALSE),"")</f>
        <v>63.982937883231102</v>
      </c>
      <c r="I113" s="126">
        <f>IFERROR(VLOOKUP($F113,INRIX!$A$2:$F$464,4,FALSE),"")</f>
        <v>63.446616355313601</v>
      </c>
      <c r="J113" s="4">
        <f>IFERROR(VLOOKUP($F113,INRIX!$A$2:$F$464,5,FALSE),"")</f>
        <v>63.800227014755997</v>
      </c>
      <c r="K113" s="126">
        <f>IFERROR(VLOOKUP($F113,INRIX!$A$2:$F$464,6,FALSE),"")</f>
        <v>62.667527052516597</v>
      </c>
      <c r="L113" s="129">
        <f>IF(G113="","",VLOOKUP($F113,abm!$B$2:$G$1701,2,FALSE))</f>
        <v>57</v>
      </c>
      <c r="M113" s="9">
        <f>IF(H113="","",VLOOKUP($F113,abm!$B$2:$G$1701,3,FALSE))</f>
        <v>57</v>
      </c>
      <c r="N113" s="129">
        <f>IF(I113="","",VLOOKUP($F113,abm!$B$2:$G$1701,4,FALSE))</f>
        <v>57</v>
      </c>
      <c r="O113" s="9">
        <f>IF(J113="","",VLOOKUP($F113,abm!$B$2:$G$1701,5,FALSE))</f>
        <v>57</v>
      </c>
      <c r="P113" s="129">
        <f>IF(K113="","",VLOOKUP($F113,abm!$B$2:$G$1701,6,FALSE))</f>
        <v>57</v>
      </c>
      <c r="Q113" s="125">
        <f t="shared" si="4"/>
        <v>-0.10913749999999944</v>
      </c>
      <c r="R113" s="131">
        <f t="shared" si="5"/>
        <v>48.761421481064069</v>
      </c>
      <c r="S113" s="125">
        <f t="shared" si="6"/>
        <v>-0.10658625106746422</v>
      </c>
      <c r="T113" s="132">
        <f t="shared" si="7"/>
        <v>46.24308745221726</v>
      </c>
    </row>
    <row r="114" spans="1:20" x14ac:dyDescent="0.25">
      <c r="A114">
        <v>1</v>
      </c>
      <c r="B114" s="12" t="s">
        <v>5</v>
      </c>
      <c r="C114" s="8">
        <v>3.2392919999999998</v>
      </c>
      <c r="D114" s="2">
        <v>0.225193</v>
      </c>
      <c r="E114" s="12" t="s">
        <v>11</v>
      </c>
      <c r="F114" s="12">
        <v>690</v>
      </c>
      <c r="G114" s="126">
        <f>IFERROR(VLOOKUP($F114,INRIX!$A$2:$F$464,2,FALSE),"")</f>
        <v>63.232057416267899</v>
      </c>
      <c r="H114" s="4">
        <f>IFERROR(VLOOKUP($F114,INRIX!$A$2:$F$464,3,FALSE),"")</f>
        <v>64.579045587843197</v>
      </c>
      <c r="I114" s="126">
        <f>IFERROR(VLOOKUP($F114,INRIX!$A$2:$F$464,4,FALSE),"")</f>
        <v>62.9617716194482</v>
      </c>
      <c r="J114" s="4">
        <f>IFERROR(VLOOKUP($F114,INRIX!$A$2:$F$464,5,FALSE),"")</f>
        <v>62.902383654937601</v>
      </c>
      <c r="K114" s="126">
        <f>IFERROR(VLOOKUP($F114,INRIX!$A$2:$F$464,6,FALSE),"")</f>
        <v>62.3765511764122</v>
      </c>
      <c r="L114" s="129">
        <f>IF(G114="","",VLOOKUP($F114,abm!$B$2:$G$1701,2,FALSE))</f>
        <v>57</v>
      </c>
      <c r="M114" s="9">
        <f>IF(H114="","",VLOOKUP($F114,abm!$B$2:$G$1701,3,FALSE))</f>
        <v>57</v>
      </c>
      <c r="N114" s="129">
        <f>IF(I114="","",VLOOKUP($F114,abm!$B$2:$G$1701,4,FALSE))</f>
        <v>57</v>
      </c>
      <c r="O114" s="9">
        <f>IF(J114="","",VLOOKUP($F114,abm!$B$2:$G$1701,5,FALSE))</f>
        <v>57</v>
      </c>
      <c r="P114" s="129">
        <f>IF(K114="","",VLOOKUP($F114,abm!$B$2:$G$1701,6,FALSE))</f>
        <v>57</v>
      </c>
      <c r="Q114" s="125">
        <f t="shared" si="4"/>
        <v>-0.11736075562674353</v>
      </c>
      <c r="R114" s="131">
        <f t="shared" si="5"/>
        <v>57.441932022605435</v>
      </c>
      <c r="S114" s="125">
        <f t="shared" si="6"/>
        <v>-9.3834022050995669E-2</v>
      </c>
      <c r="T114" s="132">
        <f t="shared" si="7"/>
        <v>34.838132810074555</v>
      </c>
    </row>
    <row r="115" spans="1:20" x14ac:dyDescent="0.25">
      <c r="A115">
        <v>1</v>
      </c>
      <c r="B115" s="12" t="s">
        <v>5</v>
      </c>
      <c r="C115" s="8">
        <v>3.5138929999999999</v>
      </c>
      <c r="D115" s="2">
        <v>0.27460099999999998</v>
      </c>
      <c r="E115" s="12" t="s">
        <v>101</v>
      </c>
      <c r="F115" s="12">
        <v>696</v>
      </c>
      <c r="G115" s="126">
        <f>IFERROR(VLOOKUP($F115,INRIX!$A$2:$F$464,2,FALSE),"")</f>
        <v>62.976874003189799</v>
      </c>
      <c r="H115" s="4">
        <f>IFERROR(VLOOKUP($F115,INRIX!$A$2:$F$464,3,FALSE),"")</f>
        <v>65.162623300453205</v>
      </c>
      <c r="I115" s="126">
        <f>IFERROR(VLOOKUP($F115,INRIX!$A$2:$F$464,4,FALSE),"")</f>
        <v>63.270444142026498</v>
      </c>
      <c r="J115" s="4">
        <f>IFERROR(VLOOKUP($F115,INRIX!$A$2:$F$464,5,FALSE),"")</f>
        <v>62.561861520998903</v>
      </c>
      <c r="K115" s="126">
        <f>IFERROR(VLOOKUP($F115,INRIX!$A$2:$F$464,6,FALSE),"")</f>
        <v>61.828055197061502</v>
      </c>
      <c r="L115" s="129">
        <f>IF(G115="","",VLOOKUP($F115,abm!$B$2:$G$1701,2,FALSE))</f>
        <v>58</v>
      </c>
      <c r="M115" s="9">
        <f>IF(H115="","",VLOOKUP($F115,abm!$B$2:$G$1701,3,FALSE))</f>
        <v>57</v>
      </c>
      <c r="N115" s="129">
        <f>IF(I115="","",VLOOKUP($F115,abm!$B$2:$G$1701,4,FALSE))</f>
        <v>57</v>
      </c>
      <c r="O115" s="9">
        <f>IF(J115="","",VLOOKUP($F115,abm!$B$2:$G$1701,5,FALSE))</f>
        <v>57</v>
      </c>
      <c r="P115" s="129">
        <f>IF(K115="","",VLOOKUP($F115,abm!$B$2:$G$1701,6,FALSE))</f>
        <v>58</v>
      </c>
      <c r="Q115" s="125">
        <f t="shared" si="4"/>
        <v>-0.12526541884013487</v>
      </c>
      <c r="R115" s="131">
        <f t="shared" si="5"/>
        <v>66.628419145101574</v>
      </c>
      <c r="S115" s="125">
        <f t="shared" si="6"/>
        <v>-8.8901790736071074E-2</v>
      </c>
      <c r="T115" s="132">
        <f t="shared" si="7"/>
        <v>30.934303578768233</v>
      </c>
    </row>
    <row r="116" spans="1:20" x14ac:dyDescent="0.25">
      <c r="A116">
        <v>1</v>
      </c>
      <c r="B116" s="12" t="s">
        <v>5</v>
      </c>
      <c r="C116" s="8">
        <v>3.7065049999999999</v>
      </c>
      <c r="D116" s="2">
        <v>0.19261200000000001</v>
      </c>
      <c r="E116" s="12" t="s">
        <v>101</v>
      </c>
      <c r="F116" s="12">
        <v>16183</v>
      </c>
      <c r="G116" s="126">
        <f>IFERROR(VLOOKUP($F116,INRIX!$A$2:$F$464,2,FALSE),"")</f>
        <v>62.976874003189799</v>
      </c>
      <c r="H116" s="4">
        <f>IFERROR(VLOOKUP($F116,INRIX!$A$2:$F$464,3,FALSE),"")</f>
        <v>65.162623300453205</v>
      </c>
      <c r="I116" s="126">
        <f>IFERROR(VLOOKUP($F116,INRIX!$A$2:$F$464,4,FALSE),"")</f>
        <v>63.270444142026498</v>
      </c>
      <c r="J116" s="4">
        <f>IFERROR(VLOOKUP($F116,INRIX!$A$2:$F$464,5,FALSE),"")</f>
        <v>62.561861520998903</v>
      </c>
      <c r="K116" s="126">
        <f>IFERROR(VLOOKUP($F116,INRIX!$A$2:$F$464,6,FALSE),"")</f>
        <v>61.828055197061502</v>
      </c>
      <c r="L116" s="129">
        <f>IF(G116="","",VLOOKUP($F116,abm!$B$2:$G$1701,2,FALSE))</f>
        <v>58</v>
      </c>
      <c r="M116" s="9">
        <f>IF(H116="","",VLOOKUP($F116,abm!$B$2:$G$1701,3,FALSE))</f>
        <v>57</v>
      </c>
      <c r="N116" s="129">
        <f>IF(I116="","",VLOOKUP($F116,abm!$B$2:$G$1701,4,FALSE))</f>
        <v>57</v>
      </c>
      <c r="O116" s="9">
        <f>IF(J116="","",VLOOKUP($F116,abm!$B$2:$G$1701,5,FALSE))</f>
        <v>57</v>
      </c>
      <c r="P116" s="129">
        <f>IF(K116="","",VLOOKUP($F116,abm!$B$2:$G$1701,6,FALSE))</f>
        <v>58</v>
      </c>
      <c r="Q116" s="125">
        <f t="shared" si="4"/>
        <v>-0.12526541884013487</v>
      </c>
      <c r="R116" s="131">
        <f t="shared" si="5"/>
        <v>66.628419145101574</v>
      </c>
      <c r="S116" s="125">
        <f t="shared" si="6"/>
        <v>-8.8901790736071074E-2</v>
      </c>
      <c r="T116" s="132">
        <f t="shared" si="7"/>
        <v>30.934303578768233</v>
      </c>
    </row>
    <row r="117" spans="1:20" x14ac:dyDescent="0.25">
      <c r="A117">
        <v>1</v>
      </c>
      <c r="B117" s="12" t="s">
        <v>5</v>
      </c>
      <c r="C117" s="8">
        <v>3.9897390000000001</v>
      </c>
      <c r="D117" s="2">
        <v>0.28323399999999999</v>
      </c>
      <c r="E117" s="12" t="s">
        <v>101</v>
      </c>
      <c r="F117" s="12">
        <v>698</v>
      </c>
      <c r="G117" s="126">
        <f>IFERROR(VLOOKUP($F117,INRIX!$A$2:$F$464,2,FALSE),"")</f>
        <v>60.9694311536417</v>
      </c>
      <c r="H117" s="4">
        <f>IFERROR(VLOOKUP($F117,INRIX!$A$2:$F$464,3,FALSE),"")</f>
        <v>61.610503865635799</v>
      </c>
      <c r="I117" s="126">
        <f>IFERROR(VLOOKUP($F117,INRIX!$A$2:$F$464,4,FALSE),"")</f>
        <v>60.990350117530603</v>
      </c>
      <c r="J117" s="4">
        <f>IFERROR(VLOOKUP($F117,INRIX!$A$2:$F$464,5,FALSE),"")</f>
        <v>59.661520998864901</v>
      </c>
      <c r="K117" s="126">
        <f>IFERROR(VLOOKUP($F117,INRIX!$A$2:$F$464,6,FALSE),"")</f>
        <v>60.508488037327503</v>
      </c>
      <c r="L117" s="129">
        <f>IF(G117="","",VLOOKUP($F117,abm!$B$2:$G$1701,2,FALSE))</f>
        <v>58</v>
      </c>
      <c r="M117" s="9">
        <f>IF(H117="","",VLOOKUP($F117,abm!$B$2:$G$1701,3,FALSE))</f>
        <v>57</v>
      </c>
      <c r="N117" s="129">
        <f>IF(I117="","",VLOOKUP($F117,abm!$B$2:$G$1701,4,FALSE))</f>
        <v>57</v>
      </c>
      <c r="O117" s="9">
        <f>IF(J117="","",VLOOKUP($F117,abm!$B$2:$G$1701,5,FALSE))</f>
        <v>57</v>
      </c>
      <c r="P117" s="129">
        <f>IF(K117="","",VLOOKUP($F117,abm!$B$2:$G$1701,6,FALSE))</f>
        <v>58</v>
      </c>
      <c r="Q117" s="125">
        <f t="shared" si="4"/>
        <v>-7.4833081639628984E-2</v>
      </c>
      <c r="R117" s="131">
        <f t="shared" si="5"/>
        <v>21.256745895042645</v>
      </c>
      <c r="S117" s="125">
        <f t="shared" si="6"/>
        <v>-4.4610344394597989E-2</v>
      </c>
      <c r="T117" s="132">
        <f t="shared" si="7"/>
        <v>7.0836940273988223</v>
      </c>
    </row>
    <row r="118" spans="1:20" x14ac:dyDescent="0.25">
      <c r="A118">
        <v>1</v>
      </c>
      <c r="B118" s="12" t="s">
        <v>5</v>
      </c>
      <c r="C118" s="8">
        <v>5.036251</v>
      </c>
      <c r="D118" s="2">
        <v>0.49302200000000002</v>
      </c>
      <c r="E118" s="12" t="s">
        <v>102</v>
      </c>
      <c r="F118" s="12">
        <v>24140</v>
      </c>
      <c r="G118" s="126">
        <f>IFERROR(VLOOKUP($F118,INRIX!$A$2:$F$464,2,FALSE),"")</f>
        <v>62.572567783094101</v>
      </c>
      <c r="H118" s="4">
        <f>IFERROR(VLOOKUP($F118,INRIX!$A$2:$F$464,3,FALSE),"")</f>
        <v>65.604638762996501</v>
      </c>
      <c r="I118" s="126">
        <f>IFERROR(VLOOKUP($F118,INRIX!$A$2:$F$464,4,FALSE),"")</f>
        <v>63.4107385871582</v>
      </c>
      <c r="J118" s="4">
        <f>IFERROR(VLOOKUP($F118,INRIX!$A$2:$F$464,5,FALSE),"")</f>
        <v>63.555959137343898</v>
      </c>
      <c r="K118" s="126">
        <f>IFERROR(VLOOKUP($F118,INRIX!$A$2:$F$464,6,FALSE),"")</f>
        <v>62.200734637148798</v>
      </c>
      <c r="L118" s="129">
        <f>IF(G118="","",VLOOKUP($F118,abm!$B$2:$G$1701,2,FALSE))</f>
        <v>58</v>
      </c>
      <c r="M118" s="9">
        <f>IF(H118="","",VLOOKUP($F118,abm!$B$2:$G$1701,3,FALSE))</f>
        <v>53</v>
      </c>
      <c r="N118" s="129">
        <f>IF(I118="","",VLOOKUP($F118,abm!$B$2:$G$1701,4,FALSE))</f>
        <v>57</v>
      </c>
      <c r="O118" s="9">
        <f>IF(J118="","",VLOOKUP($F118,abm!$B$2:$G$1701,5,FALSE))</f>
        <v>57</v>
      </c>
      <c r="P118" s="129">
        <f>IF(K118="","",VLOOKUP($F118,abm!$B$2:$G$1701,6,FALSE))</f>
        <v>58</v>
      </c>
      <c r="Q118" s="125">
        <f t="shared" si="4"/>
        <v>-0.19213029750124921</v>
      </c>
      <c r="R118" s="131">
        <f t="shared" si="5"/>
        <v>158.87691834563395</v>
      </c>
      <c r="S118" s="125">
        <f t="shared" si="6"/>
        <v>-0.10315254818476616</v>
      </c>
      <c r="T118" s="132">
        <f t="shared" si="7"/>
        <v>42.980600210522944</v>
      </c>
    </row>
    <row r="119" spans="1:20" x14ac:dyDescent="0.25">
      <c r="A119">
        <v>1</v>
      </c>
      <c r="B119" s="12" t="s">
        <v>5</v>
      </c>
      <c r="C119" s="8">
        <v>5.1191690000000003</v>
      </c>
      <c r="D119" s="2">
        <v>8.2918000000000006E-2</v>
      </c>
      <c r="E119" s="12" t="s">
        <v>102</v>
      </c>
      <c r="F119" s="12">
        <v>700</v>
      </c>
      <c r="G119" s="126">
        <f>IFERROR(VLOOKUP($F119,INRIX!$A$2:$F$464,2,FALSE),"")</f>
        <v>62.572567783094101</v>
      </c>
      <c r="H119" s="4">
        <f>IFERROR(VLOOKUP($F119,INRIX!$A$2:$F$464,3,FALSE),"")</f>
        <v>65.604638762996501</v>
      </c>
      <c r="I119" s="126">
        <f>IFERROR(VLOOKUP($F119,INRIX!$A$2:$F$464,4,FALSE),"")</f>
        <v>63.4107385871582</v>
      </c>
      <c r="J119" s="4">
        <f>IFERROR(VLOOKUP($F119,INRIX!$A$2:$F$464,5,FALSE),"")</f>
        <v>63.555959137343898</v>
      </c>
      <c r="K119" s="126">
        <f>IFERROR(VLOOKUP($F119,INRIX!$A$2:$F$464,6,FALSE),"")</f>
        <v>62.200734637148798</v>
      </c>
      <c r="L119" s="129">
        <f>IF(G119="","",VLOOKUP($F119,abm!$B$2:$G$1701,2,FALSE))</f>
        <v>58</v>
      </c>
      <c r="M119" s="9">
        <f>IF(H119="","",VLOOKUP($F119,abm!$B$2:$G$1701,3,FALSE))</f>
        <v>53</v>
      </c>
      <c r="N119" s="129">
        <f>IF(I119="","",VLOOKUP($F119,abm!$B$2:$G$1701,4,FALSE))</f>
        <v>57</v>
      </c>
      <c r="O119" s="9">
        <f>IF(J119="","",VLOOKUP($F119,abm!$B$2:$G$1701,5,FALSE))</f>
        <v>57</v>
      </c>
      <c r="P119" s="129">
        <f>IF(K119="","",VLOOKUP($F119,abm!$B$2:$G$1701,6,FALSE))</f>
        <v>58</v>
      </c>
      <c r="Q119" s="125">
        <f t="shared" si="4"/>
        <v>-0.19213029750124921</v>
      </c>
      <c r="R119" s="131">
        <f t="shared" si="5"/>
        <v>158.87691834563395</v>
      </c>
      <c r="S119" s="125">
        <f t="shared" si="6"/>
        <v>-0.10315254818476616</v>
      </c>
      <c r="T119" s="132">
        <f t="shared" si="7"/>
        <v>42.980600210522944</v>
      </c>
    </row>
    <row r="120" spans="1:20" x14ac:dyDescent="0.25">
      <c r="A120">
        <v>1</v>
      </c>
      <c r="B120" s="12" t="s">
        <v>5</v>
      </c>
      <c r="C120" s="8">
        <v>6.3670550000000006</v>
      </c>
      <c r="D120" s="2">
        <v>0.140871</v>
      </c>
      <c r="E120" s="12" t="s">
        <v>103</v>
      </c>
      <c r="F120" s="12">
        <v>3125</v>
      </c>
      <c r="G120" s="126">
        <f>IFERROR(VLOOKUP($F120,INRIX!$A$2:$F$464,2,FALSE),"")</f>
        <v>63.250132908027602</v>
      </c>
      <c r="H120" s="4">
        <f>IFERROR(VLOOKUP($F120,INRIX!$A$2:$F$464,3,FALSE),"")</f>
        <v>63.910157291388998</v>
      </c>
      <c r="I120" s="126">
        <f>IFERROR(VLOOKUP($F120,INRIX!$A$2:$F$464,4,FALSE),"")</f>
        <v>63.686749969070902</v>
      </c>
      <c r="J120" s="4">
        <f>IFERROR(VLOOKUP($F120,INRIX!$A$2:$F$464,5,FALSE),"")</f>
        <v>63.539614074914901</v>
      </c>
      <c r="K120" s="126">
        <f>IFERROR(VLOOKUP($F120,INRIX!$A$2:$F$464,6,FALSE),"")</f>
        <v>62.508885138488999</v>
      </c>
      <c r="L120" s="129">
        <f>IF(G120="","",VLOOKUP($F120,abm!$B$2:$G$1701,2,FALSE))</f>
        <v>58</v>
      </c>
      <c r="M120" s="9">
        <f>IF(H120="","",VLOOKUP($F120,abm!$B$2:$G$1701,3,FALSE))</f>
        <v>55</v>
      </c>
      <c r="N120" s="129">
        <f>IF(I120="","",VLOOKUP($F120,abm!$B$2:$G$1701,4,FALSE))</f>
        <v>57</v>
      </c>
      <c r="O120" s="9">
        <f>IF(J120="","",VLOOKUP($F120,abm!$B$2:$G$1701,5,FALSE))</f>
        <v>57</v>
      </c>
      <c r="P120" s="129">
        <f>IF(K120="","",VLOOKUP($F120,abm!$B$2:$G$1701,6,FALSE))</f>
        <v>58</v>
      </c>
      <c r="Q120" s="125">
        <f t="shared" si="4"/>
        <v>-0.13941692007992468</v>
      </c>
      <c r="R120" s="131">
        <f t="shared" si="5"/>
        <v>79.390902957292525</v>
      </c>
      <c r="S120" s="125">
        <f t="shared" si="6"/>
        <v>-0.10292184128163762</v>
      </c>
      <c r="T120" s="132">
        <f t="shared" si="7"/>
        <v>42.766552248825079</v>
      </c>
    </row>
    <row r="121" spans="1:20" x14ac:dyDescent="0.25">
      <c r="A121">
        <v>1</v>
      </c>
      <c r="B121" s="12" t="s">
        <v>5</v>
      </c>
      <c r="C121" s="8">
        <v>6.8227640000000012</v>
      </c>
      <c r="D121" s="2">
        <v>0.22727900000000001</v>
      </c>
      <c r="E121" s="12" t="s">
        <v>15</v>
      </c>
      <c r="F121" s="12">
        <v>16370</v>
      </c>
      <c r="G121" s="126">
        <f>IFERROR(VLOOKUP($F121,INRIX!$A$2:$F$464,2,FALSE),"")</f>
        <v>64.339447102605007</v>
      </c>
      <c r="H121" s="4">
        <f>IFERROR(VLOOKUP($F121,INRIX!$A$2:$F$464,3,FALSE),"")</f>
        <v>63.015995734470799</v>
      </c>
      <c r="I121" s="126">
        <f>IFERROR(VLOOKUP($F121,INRIX!$A$2:$F$464,4,FALSE),"")</f>
        <v>65.039094395645193</v>
      </c>
      <c r="J121" s="4">
        <f>IFERROR(VLOOKUP($F121,INRIX!$A$2:$F$464,5,FALSE),"")</f>
        <v>65.266969353007994</v>
      </c>
      <c r="K121" s="126">
        <f>IFERROR(VLOOKUP($F121,INRIX!$A$2:$F$464,6,FALSE),"")</f>
        <v>63.731658890102302</v>
      </c>
      <c r="L121" s="129">
        <f>IF(G121="","",VLOOKUP($F121,abm!$B$2:$G$1701,2,FALSE))</f>
        <v>58</v>
      </c>
      <c r="M121" s="9">
        <f>IF(H121="","",VLOOKUP($F121,abm!$B$2:$G$1701,3,FALSE))</f>
        <v>55</v>
      </c>
      <c r="N121" s="129">
        <f>IF(I121="","",VLOOKUP($F121,abm!$B$2:$G$1701,4,FALSE))</f>
        <v>57</v>
      </c>
      <c r="O121" s="9">
        <f>IF(J121="","",VLOOKUP($F121,abm!$B$2:$G$1701,5,FALSE))</f>
        <v>57</v>
      </c>
      <c r="P121" s="129">
        <f>IF(K121="","",VLOOKUP($F121,abm!$B$2:$G$1701,6,FALSE))</f>
        <v>58</v>
      </c>
      <c r="Q121" s="125">
        <f t="shared" si="4"/>
        <v>-0.12720572992685275</v>
      </c>
      <c r="R121" s="131">
        <f t="shared" si="5"/>
        <v>64.256187615054046</v>
      </c>
      <c r="S121" s="125">
        <f t="shared" si="6"/>
        <v>-0.12666390725597543</v>
      </c>
      <c r="T121" s="132">
        <f t="shared" si="7"/>
        <v>68.342782283573413</v>
      </c>
    </row>
    <row r="122" spans="1:20" x14ac:dyDescent="0.25">
      <c r="A122">
        <v>1</v>
      </c>
      <c r="B122" s="12" t="s">
        <v>5</v>
      </c>
      <c r="C122" s="8">
        <v>6.8913370000000009</v>
      </c>
      <c r="D122" s="2">
        <v>6.8572999999999995E-2</v>
      </c>
      <c r="E122" s="12" t="s">
        <v>15</v>
      </c>
      <c r="F122" s="12">
        <v>22146</v>
      </c>
      <c r="G122" s="126">
        <f>IFERROR(VLOOKUP($F122,INRIX!$A$2:$F$464,2,FALSE),"")</f>
        <v>64.339447102605007</v>
      </c>
      <c r="H122" s="4">
        <f>IFERROR(VLOOKUP($F122,INRIX!$A$2:$F$464,3,FALSE),"")</f>
        <v>63.015995734470799</v>
      </c>
      <c r="I122" s="126">
        <f>IFERROR(VLOOKUP($F122,INRIX!$A$2:$F$464,4,FALSE),"")</f>
        <v>65.039094395645193</v>
      </c>
      <c r="J122" s="4">
        <f>IFERROR(VLOOKUP($F122,INRIX!$A$2:$F$464,5,FALSE),"")</f>
        <v>65.266969353007994</v>
      </c>
      <c r="K122" s="126">
        <f>IFERROR(VLOOKUP($F122,INRIX!$A$2:$F$464,6,FALSE),"")</f>
        <v>63.731658890102302</v>
      </c>
      <c r="L122" s="129">
        <f>IF(G122="","",VLOOKUP($F122,abm!$B$2:$G$1701,2,FALSE))</f>
        <v>58</v>
      </c>
      <c r="M122" s="9">
        <f>IF(H122="","",VLOOKUP($F122,abm!$B$2:$G$1701,3,FALSE))</f>
        <v>55</v>
      </c>
      <c r="N122" s="129">
        <f>IF(I122="","",VLOOKUP($F122,abm!$B$2:$G$1701,4,FALSE))</f>
        <v>57</v>
      </c>
      <c r="O122" s="9">
        <f>IF(J122="","",VLOOKUP($F122,abm!$B$2:$G$1701,5,FALSE))</f>
        <v>57</v>
      </c>
      <c r="P122" s="129">
        <f>IF(K122="","",VLOOKUP($F122,abm!$B$2:$G$1701,6,FALSE))</f>
        <v>58</v>
      </c>
      <c r="Q122" s="125">
        <f t="shared" ref="Q122:Q185" si="8">IFERROR(M122/H122-1,"")</f>
        <v>-0.12720572992685275</v>
      </c>
      <c r="R122" s="131">
        <f t="shared" ref="R122:R185" si="9">IFERROR(POWER((M122-H122),2),"")</f>
        <v>64.256187615054046</v>
      </c>
      <c r="S122" s="125">
        <f t="shared" ref="S122:S185" si="10">IFERROR(O122/J122-1,"")</f>
        <v>-0.12666390725597543</v>
      </c>
      <c r="T122" s="132">
        <f t="shared" ref="T122:T185" si="11">IFERROR(POWER((O122-J122),2),"")</f>
        <v>68.342782283573413</v>
      </c>
    </row>
    <row r="123" spans="1:20" x14ac:dyDescent="0.25">
      <c r="A123">
        <v>1</v>
      </c>
      <c r="B123" s="12" t="s">
        <v>5</v>
      </c>
      <c r="C123" s="8">
        <v>7.218319000000001</v>
      </c>
      <c r="D123" s="2">
        <v>0.32698199999999999</v>
      </c>
      <c r="E123" s="12" t="s">
        <v>15</v>
      </c>
      <c r="F123" s="12">
        <v>3197</v>
      </c>
      <c r="G123" s="126">
        <f>IFERROR(VLOOKUP($F123,INRIX!$A$2:$F$464,2,FALSE),"")</f>
        <v>64.339447102605007</v>
      </c>
      <c r="H123" s="4">
        <f>IFERROR(VLOOKUP($F123,INRIX!$A$2:$F$464,3,FALSE),"")</f>
        <v>63.015995734470799</v>
      </c>
      <c r="I123" s="126">
        <f>IFERROR(VLOOKUP($F123,INRIX!$A$2:$F$464,4,FALSE),"")</f>
        <v>65.039094395645193</v>
      </c>
      <c r="J123" s="4">
        <f>IFERROR(VLOOKUP($F123,INRIX!$A$2:$F$464,5,FALSE),"")</f>
        <v>65.266969353007994</v>
      </c>
      <c r="K123" s="126">
        <f>IFERROR(VLOOKUP($F123,INRIX!$A$2:$F$464,6,FALSE),"")</f>
        <v>63.731658890102302</v>
      </c>
      <c r="L123" s="129">
        <f>IF(G123="","",VLOOKUP($F123,abm!$B$2:$G$1701,2,FALSE))</f>
        <v>58</v>
      </c>
      <c r="M123" s="9">
        <f>IF(H123="","",VLOOKUP($F123,abm!$B$2:$G$1701,3,FALSE))</f>
        <v>55</v>
      </c>
      <c r="N123" s="129">
        <f>IF(I123="","",VLOOKUP($F123,abm!$B$2:$G$1701,4,FALSE))</f>
        <v>57</v>
      </c>
      <c r="O123" s="9">
        <f>IF(J123="","",VLOOKUP($F123,abm!$B$2:$G$1701,5,FALSE))</f>
        <v>57</v>
      </c>
      <c r="P123" s="129">
        <f>IF(K123="","",VLOOKUP($F123,abm!$B$2:$G$1701,6,FALSE))</f>
        <v>58</v>
      </c>
      <c r="Q123" s="125">
        <f t="shared" si="8"/>
        <v>-0.12720572992685275</v>
      </c>
      <c r="R123" s="131">
        <f t="shared" si="9"/>
        <v>64.256187615054046</v>
      </c>
      <c r="S123" s="125">
        <f t="shared" si="10"/>
        <v>-0.12666390725597543</v>
      </c>
      <c r="T123" s="132">
        <f t="shared" si="11"/>
        <v>68.342782283573413</v>
      </c>
    </row>
    <row r="124" spans="1:20" x14ac:dyDescent="0.25">
      <c r="A124">
        <v>1</v>
      </c>
      <c r="B124" s="12" t="s">
        <v>5</v>
      </c>
      <c r="C124" s="8">
        <v>8.8059500000000011</v>
      </c>
      <c r="D124" s="2">
        <v>0.17787500000000001</v>
      </c>
      <c r="E124" s="12" t="s">
        <v>105</v>
      </c>
      <c r="F124" s="12">
        <v>3204</v>
      </c>
      <c r="G124" s="126">
        <f>IFERROR(VLOOKUP($F124,INRIX!$A$2:$F$464,2,FALSE),"")</f>
        <v>63.496544391281198</v>
      </c>
      <c r="H124" s="4">
        <f>IFERROR(VLOOKUP($F124,INRIX!$A$2:$F$464,3,FALSE),"")</f>
        <v>53.882964542788599</v>
      </c>
      <c r="I124" s="126">
        <f>IFERROR(VLOOKUP($F124,INRIX!$A$2:$F$464,4,FALSE),"")</f>
        <v>65.552270196709102</v>
      </c>
      <c r="J124" s="4">
        <f>IFERROR(VLOOKUP($F124,INRIX!$A$2:$F$464,5,FALSE),"")</f>
        <v>65.718501702610695</v>
      </c>
      <c r="K124" s="126">
        <f>IFERROR(VLOOKUP($F124,INRIX!$A$2:$F$464,6,FALSE),"")</f>
        <v>63.270723716866897</v>
      </c>
      <c r="L124" s="129">
        <f>IF(G124="","",VLOOKUP($F124,abm!$B$2:$G$1701,2,FALSE))</f>
        <v>57</v>
      </c>
      <c r="M124" s="9">
        <f>IF(H124="","",VLOOKUP($F124,abm!$B$2:$G$1701,3,FALSE))</f>
        <v>53</v>
      </c>
      <c r="N124" s="129">
        <f>IF(I124="","",VLOOKUP($F124,abm!$B$2:$G$1701,4,FALSE))</f>
        <v>56</v>
      </c>
      <c r="O124" s="9">
        <f>IF(J124="","",VLOOKUP($F124,abm!$B$2:$G$1701,5,FALSE))</f>
        <v>57</v>
      </c>
      <c r="P124" s="129">
        <f>IF(K124="","",VLOOKUP($F124,abm!$B$2:$G$1701,6,FALSE))</f>
        <v>57</v>
      </c>
      <c r="Q124" s="125">
        <f t="shared" si="8"/>
        <v>-1.6386710536081095E-2</v>
      </c>
      <c r="R124" s="131">
        <f t="shared" si="9"/>
        <v>0.7796263838218801</v>
      </c>
      <c r="S124" s="125">
        <f t="shared" si="10"/>
        <v>-0.13266434073715883</v>
      </c>
      <c r="T124" s="132">
        <f t="shared" si="11"/>
        <v>76.012271938425584</v>
      </c>
    </row>
    <row r="125" spans="1:20" x14ac:dyDescent="0.25">
      <c r="A125">
        <v>1</v>
      </c>
      <c r="B125" s="12" t="s">
        <v>5</v>
      </c>
      <c r="C125" s="8">
        <v>9.1357810000000015</v>
      </c>
      <c r="D125" s="2">
        <v>0.32983099999999999</v>
      </c>
      <c r="E125" s="12" t="s">
        <v>105</v>
      </c>
      <c r="F125" s="12">
        <v>708</v>
      </c>
      <c r="G125" s="126">
        <f>IFERROR(VLOOKUP($F125,INRIX!$A$2:$F$464,2,FALSE),"")</f>
        <v>63.496544391281198</v>
      </c>
      <c r="H125" s="4">
        <f>IFERROR(VLOOKUP($F125,INRIX!$A$2:$F$464,3,FALSE),"")</f>
        <v>53.882964542788599</v>
      </c>
      <c r="I125" s="126">
        <f>IFERROR(VLOOKUP($F125,INRIX!$A$2:$F$464,4,FALSE),"")</f>
        <v>65.552270196709102</v>
      </c>
      <c r="J125" s="4">
        <f>IFERROR(VLOOKUP($F125,INRIX!$A$2:$F$464,5,FALSE),"")</f>
        <v>65.718501702610695</v>
      </c>
      <c r="K125" s="126">
        <f>IFERROR(VLOOKUP($F125,INRIX!$A$2:$F$464,6,FALSE),"")</f>
        <v>63.270723716866897</v>
      </c>
      <c r="L125" s="129">
        <f>IF(G125="","",VLOOKUP($F125,abm!$B$2:$G$1701,2,FALSE))</f>
        <v>57</v>
      </c>
      <c r="M125" s="9">
        <f>IF(H125="","",VLOOKUP($F125,abm!$B$2:$G$1701,3,FALSE))</f>
        <v>53</v>
      </c>
      <c r="N125" s="129">
        <f>IF(I125="","",VLOOKUP($F125,abm!$B$2:$G$1701,4,FALSE))</f>
        <v>55</v>
      </c>
      <c r="O125" s="9">
        <f>IF(J125="","",VLOOKUP($F125,abm!$B$2:$G$1701,5,FALSE))</f>
        <v>56</v>
      </c>
      <c r="P125" s="129">
        <f>IF(K125="","",VLOOKUP($F125,abm!$B$2:$G$1701,6,FALSE))</f>
        <v>57</v>
      </c>
      <c r="Q125" s="125">
        <f t="shared" si="8"/>
        <v>-1.6386710536081095E-2</v>
      </c>
      <c r="R125" s="131">
        <f t="shared" si="9"/>
        <v>0.7796263838218801</v>
      </c>
      <c r="S125" s="125">
        <f t="shared" si="10"/>
        <v>-0.14788075581194549</v>
      </c>
      <c r="T125" s="132">
        <f t="shared" si="11"/>
        <v>94.449275343646974</v>
      </c>
    </row>
    <row r="126" spans="1:20" x14ac:dyDescent="0.25">
      <c r="A126">
        <v>1</v>
      </c>
      <c r="B126" s="12" t="s">
        <v>5</v>
      </c>
      <c r="C126" s="8">
        <v>9.4210200000000022</v>
      </c>
      <c r="D126" s="2">
        <v>0.28523900000000002</v>
      </c>
      <c r="E126" s="12" t="s">
        <v>105</v>
      </c>
      <c r="F126" s="12">
        <v>711</v>
      </c>
      <c r="G126" s="126">
        <f>IFERROR(VLOOKUP($F126,INRIX!$A$2:$F$464,2,FALSE),"")</f>
        <v>63.496544391281198</v>
      </c>
      <c r="H126" s="4">
        <f>IFERROR(VLOOKUP($F126,INRIX!$A$2:$F$464,3,FALSE),"")</f>
        <v>53.882964542788599</v>
      </c>
      <c r="I126" s="126">
        <f>IFERROR(VLOOKUP($F126,INRIX!$A$2:$F$464,4,FALSE),"")</f>
        <v>65.552270196709102</v>
      </c>
      <c r="J126" s="4">
        <f>IFERROR(VLOOKUP($F126,INRIX!$A$2:$F$464,5,FALSE),"")</f>
        <v>65.718501702610695</v>
      </c>
      <c r="K126" s="126">
        <f>IFERROR(VLOOKUP($F126,INRIX!$A$2:$F$464,6,FALSE),"")</f>
        <v>63.270723716866897</v>
      </c>
      <c r="L126" s="129">
        <f>IF(G126="","",VLOOKUP($F126,abm!$B$2:$G$1701,2,FALSE))</f>
        <v>58</v>
      </c>
      <c r="M126" s="9">
        <f>IF(H126="","",VLOOKUP($F126,abm!$B$2:$G$1701,3,FALSE))</f>
        <v>48</v>
      </c>
      <c r="N126" s="129">
        <f>IF(I126="","",VLOOKUP($F126,abm!$B$2:$G$1701,4,FALSE))</f>
        <v>55</v>
      </c>
      <c r="O126" s="9">
        <f>IF(J126="","",VLOOKUP($F126,abm!$B$2:$G$1701,5,FALSE))</f>
        <v>56</v>
      </c>
      <c r="P126" s="129">
        <f>IF(K126="","",VLOOKUP($F126,abm!$B$2:$G$1701,6,FALSE))</f>
        <v>58</v>
      </c>
      <c r="Q126" s="125">
        <f t="shared" si="8"/>
        <v>-0.10918041708928106</v>
      </c>
      <c r="R126" s="131">
        <f t="shared" si="9"/>
        <v>34.60927181170787</v>
      </c>
      <c r="S126" s="125">
        <f t="shared" si="10"/>
        <v>-0.14788075581194549</v>
      </c>
      <c r="T126" s="132">
        <f t="shared" si="11"/>
        <v>94.449275343646974</v>
      </c>
    </row>
    <row r="127" spans="1:20" x14ac:dyDescent="0.25">
      <c r="A127">
        <v>1</v>
      </c>
      <c r="B127" s="12" t="s">
        <v>5</v>
      </c>
      <c r="C127" s="8">
        <v>10.749585000000002</v>
      </c>
      <c r="D127" s="2">
        <v>0.42968800000000001</v>
      </c>
      <c r="E127" s="12" t="s">
        <v>106</v>
      </c>
      <c r="F127" s="12">
        <v>716</v>
      </c>
      <c r="G127" s="126">
        <f>IFERROR(VLOOKUP($F127,INRIX!$A$2:$F$464,2,FALSE),"")</f>
        <v>61.847421584263699</v>
      </c>
      <c r="H127" s="4">
        <f>IFERROR(VLOOKUP($F127,INRIX!$A$2:$F$464,3,FALSE),"")</f>
        <v>27.9589442815249</v>
      </c>
      <c r="I127" s="126">
        <f>IFERROR(VLOOKUP($F127,INRIX!$A$2:$F$464,4,FALSE),"")</f>
        <v>64.482741556352806</v>
      </c>
      <c r="J127" s="4">
        <f>IFERROR(VLOOKUP($F127,INRIX!$A$2:$F$464,5,FALSE),"")</f>
        <v>65.778887627695795</v>
      </c>
      <c r="K127" s="126">
        <f>IFERROR(VLOOKUP($F127,INRIX!$A$2:$F$464,6,FALSE),"")</f>
        <v>63.3214533902512</v>
      </c>
      <c r="L127" s="129">
        <f>IF(G127="","",VLOOKUP($F127,abm!$B$2:$G$1701,2,FALSE))</f>
        <v>57</v>
      </c>
      <c r="M127" s="9">
        <f>IF(H127="","",VLOOKUP($F127,abm!$B$2:$G$1701,3,FALSE))</f>
        <v>47</v>
      </c>
      <c r="N127" s="129">
        <f>IF(I127="","",VLOOKUP($F127,abm!$B$2:$G$1701,4,FALSE))</f>
        <v>55</v>
      </c>
      <c r="O127" s="9">
        <f>IF(J127="","",VLOOKUP($F127,abm!$B$2:$G$1701,5,FALSE))</f>
        <v>56</v>
      </c>
      <c r="P127" s="129">
        <f>IF(K127="","",VLOOKUP($F127,abm!$B$2:$G$1701,6,FALSE))</f>
        <v>57</v>
      </c>
      <c r="Q127" s="125">
        <f t="shared" si="8"/>
        <v>0.68103629116845132</v>
      </c>
      <c r="R127" s="131">
        <f t="shared" si="9"/>
        <v>362.56180287407329</v>
      </c>
      <c r="S127" s="125">
        <f t="shared" si="10"/>
        <v>-0.14866301301784945</v>
      </c>
      <c r="T127" s="132">
        <f t="shared" si="11"/>
        <v>95.626643235101895</v>
      </c>
    </row>
    <row r="128" spans="1:20" x14ac:dyDescent="0.25">
      <c r="A128">
        <v>1</v>
      </c>
      <c r="B128" s="12" t="s">
        <v>5</v>
      </c>
      <c r="C128" s="8">
        <v>10.991928000000001</v>
      </c>
      <c r="D128" s="2">
        <v>0.242343</v>
      </c>
      <c r="E128" s="12" t="s">
        <v>107</v>
      </c>
      <c r="F128" s="12">
        <v>717</v>
      </c>
      <c r="G128" s="126">
        <f>IFERROR(VLOOKUP($F128,INRIX!$A$2:$F$464,2,FALSE),"")</f>
        <v>61.847421584263699</v>
      </c>
      <c r="H128" s="4">
        <f>IFERROR(VLOOKUP($F128,INRIX!$A$2:$F$464,3,FALSE),"")</f>
        <v>27.9589442815249</v>
      </c>
      <c r="I128" s="126">
        <f>IFERROR(VLOOKUP($F128,INRIX!$A$2:$F$464,4,FALSE),"")</f>
        <v>64.482741556352806</v>
      </c>
      <c r="J128" s="4">
        <f>IFERROR(VLOOKUP($F128,INRIX!$A$2:$F$464,5,FALSE),"")</f>
        <v>65.778887627695795</v>
      </c>
      <c r="K128" s="126">
        <f>IFERROR(VLOOKUP($F128,INRIX!$A$2:$F$464,6,FALSE),"")</f>
        <v>63.3214533902512</v>
      </c>
      <c r="L128" s="129">
        <f>IF(G128="","",VLOOKUP($F128,abm!$B$2:$G$1701,2,FALSE))</f>
        <v>58</v>
      </c>
      <c r="M128" s="9">
        <f>IF(H128="","",VLOOKUP($F128,abm!$B$2:$G$1701,3,FALSE))</f>
        <v>35</v>
      </c>
      <c r="N128" s="129">
        <f>IF(I128="","",VLOOKUP($F128,abm!$B$2:$G$1701,4,FALSE))</f>
        <v>48</v>
      </c>
      <c r="O128" s="9">
        <f>IF(J128="","",VLOOKUP($F128,abm!$B$2:$G$1701,5,FALSE))</f>
        <v>52</v>
      </c>
      <c r="P128" s="129">
        <f>IF(K128="","",VLOOKUP($F128,abm!$B$2:$G$1701,6,FALSE))</f>
        <v>58</v>
      </c>
      <c r="Q128" s="125">
        <f t="shared" si="8"/>
        <v>0.25183553597650632</v>
      </c>
      <c r="R128" s="131">
        <f t="shared" si="9"/>
        <v>49.576465630670903</v>
      </c>
      <c r="S128" s="125">
        <f t="shared" si="10"/>
        <v>-0.20947279780228878</v>
      </c>
      <c r="T128" s="132">
        <f t="shared" si="11"/>
        <v>189.85774425666824</v>
      </c>
    </row>
    <row r="129" spans="1:20" x14ac:dyDescent="0.25">
      <c r="A129">
        <v>1</v>
      </c>
      <c r="B129" s="12" t="s">
        <v>5</v>
      </c>
      <c r="C129" s="8">
        <v>11.224551000000002</v>
      </c>
      <c r="D129" s="2">
        <v>0.232623</v>
      </c>
      <c r="E129" s="12" t="s">
        <v>108</v>
      </c>
      <c r="F129" s="12">
        <v>3205</v>
      </c>
      <c r="G129" s="126">
        <f>IFERROR(VLOOKUP($F129,INRIX!$A$2:$F$464,2,FALSE),"")</f>
        <v>62.411749069643797</v>
      </c>
      <c r="H129" s="4">
        <f>IFERROR(VLOOKUP($F129,INRIX!$A$2:$F$464,3,FALSE),"")</f>
        <v>25.927486003732302</v>
      </c>
      <c r="I129" s="126">
        <f>IFERROR(VLOOKUP($F129,INRIX!$A$2:$F$464,4,FALSE),"")</f>
        <v>64.252381541506907</v>
      </c>
      <c r="J129" s="4">
        <f>IFERROR(VLOOKUP($F129,INRIX!$A$2:$F$464,5,FALSE),"")</f>
        <v>66.145062429057901</v>
      </c>
      <c r="K129" s="126">
        <f>IFERROR(VLOOKUP($F129,INRIX!$A$2:$F$464,6,FALSE),"")</f>
        <v>63.487739501638004</v>
      </c>
      <c r="L129" s="129">
        <f>IF(G129="","",VLOOKUP($F129,abm!$B$2:$G$1701,2,FALSE))</f>
        <v>58</v>
      </c>
      <c r="M129" s="9">
        <f>IF(H129="","",VLOOKUP($F129,abm!$B$2:$G$1701,3,FALSE))</f>
        <v>38</v>
      </c>
      <c r="N129" s="129">
        <f>IF(I129="","",VLOOKUP($F129,abm!$B$2:$G$1701,4,FALSE))</f>
        <v>50</v>
      </c>
      <c r="O129" s="9">
        <f>IF(J129="","",VLOOKUP($F129,abm!$B$2:$G$1701,5,FALSE))</f>
        <v>54</v>
      </c>
      <c r="P129" s="129">
        <f>IF(K129="","",VLOOKUP($F129,abm!$B$2:$G$1701,6,FALSE))</f>
        <v>58</v>
      </c>
      <c r="Q129" s="125">
        <f t="shared" si="8"/>
        <v>0.46562609250005349</v>
      </c>
      <c r="R129" s="131">
        <f t="shared" si="9"/>
        <v>145.74559419007949</v>
      </c>
      <c r="S129" s="125">
        <f t="shared" si="10"/>
        <v>-0.18361253256180321</v>
      </c>
      <c r="T129" s="132">
        <f t="shared" si="11"/>
        <v>147.50254140571383</v>
      </c>
    </row>
    <row r="130" spans="1:20" x14ac:dyDescent="0.25">
      <c r="A130">
        <v>1</v>
      </c>
      <c r="B130" s="12" t="s">
        <v>5</v>
      </c>
      <c r="C130" s="8">
        <v>11.448689000000002</v>
      </c>
      <c r="D130" s="2">
        <v>0.224138</v>
      </c>
      <c r="E130" s="12" t="s">
        <v>108</v>
      </c>
      <c r="F130" s="12">
        <v>20747</v>
      </c>
      <c r="G130" s="126">
        <f>IFERROR(VLOOKUP($F130,INRIX!$A$2:$F$464,2,FALSE),"")</f>
        <v>62.411749069643797</v>
      </c>
      <c r="H130" s="4">
        <f>IFERROR(VLOOKUP($F130,INRIX!$A$2:$F$464,3,FALSE),"")</f>
        <v>25.927486003732302</v>
      </c>
      <c r="I130" s="126">
        <f>IFERROR(VLOOKUP($F130,INRIX!$A$2:$F$464,4,FALSE),"")</f>
        <v>64.252381541506907</v>
      </c>
      <c r="J130" s="4">
        <f>IFERROR(VLOOKUP($F130,INRIX!$A$2:$F$464,5,FALSE),"")</f>
        <v>66.145062429057901</v>
      </c>
      <c r="K130" s="126">
        <f>IFERROR(VLOOKUP($F130,INRIX!$A$2:$F$464,6,FALSE),"")</f>
        <v>63.487739501638004</v>
      </c>
      <c r="L130" s="129">
        <f>IF(G130="","",VLOOKUP($F130,abm!$B$2:$G$1701,2,FALSE))</f>
        <v>58</v>
      </c>
      <c r="M130" s="9">
        <f>IF(H130="","",VLOOKUP($F130,abm!$B$2:$G$1701,3,FALSE))</f>
        <v>38</v>
      </c>
      <c r="N130" s="129">
        <f>IF(I130="","",VLOOKUP($F130,abm!$B$2:$G$1701,4,FALSE))</f>
        <v>50</v>
      </c>
      <c r="O130" s="9">
        <f>IF(J130="","",VLOOKUP($F130,abm!$B$2:$G$1701,5,FALSE))</f>
        <v>54</v>
      </c>
      <c r="P130" s="129">
        <f>IF(K130="","",VLOOKUP($F130,abm!$B$2:$G$1701,6,FALSE))</f>
        <v>58</v>
      </c>
      <c r="Q130" s="125">
        <f t="shared" si="8"/>
        <v>0.46562609250005349</v>
      </c>
      <c r="R130" s="131">
        <f t="shared" si="9"/>
        <v>145.74559419007949</v>
      </c>
      <c r="S130" s="125">
        <f t="shared" si="10"/>
        <v>-0.18361253256180321</v>
      </c>
      <c r="T130" s="132">
        <f t="shared" si="11"/>
        <v>147.50254140571383</v>
      </c>
    </row>
    <row r="131" spans="1:20" x14ac:dyDescent="0.25">
      <c r="A131">
        <v>1</v>
      </c>
      <c r="B131" s="12" t="s">
        <v>5</v>
      </c>
      <c r="C131" s="8">
        <v>12.333873000000001</v>
      </c>
      <c r="D131" s="2">
        <v>0.42892200000000003</v>
      </c>
      <c r="E131" s="12" t="s">
        <v>26</v>
      </c>
      <c r="F131" s="12">
        <v>726</v>
      </c>
      <c r="G131" s="126">
        <f>IFERROR(VLOOKUP($F131,INRIX!$A$2:$F$464,2,FALSE),"")</f>
        <v>63.227006911217401</v>
      </c>
      <c r="H131" s="4">
        <f>IFERROR(VLOOKUP($F131,INRIX!$A$2:$F$464,3,FALSE),"")</f>
        <v>22.6448946947481</v>
      </c>
      <c r="I131" s="126">
        <f>IFERROR(VLOOKUP($F131,INRIX!$A$2:$F$464,4,FALSE),"")</f>
        <v>64.487813930471404</v>
      </c>
      <c r="J131" s="4">
        <f>IFERROR(VLOOKUP($F131,INRIX!$A$2:$F$464,5,FALSE),"")</f>
        <v>66.896481271282596</v>
      </c>
      <c r="K131" s="126">
        <f>IFERROR(VLOOKUP($F131,INRIX!$A$2:$F$464,6,FALSE),"")</f>
        <v>64.473344584532896</v>
      </c>
      <c r="L131" s="129">
        <f>IF(G131="","",VLOOKUP($F131,abm!$B$2:$G$1701,2,FALSE))</f>
        <v>58</v>
      </c>
      <c r="M131" s="9">
        <f>IF(H131="","",VLOOKUP($F131,abm!$B$2:$G$1701,3,FALSE))</f>
        <v>45</v>
      </c>
      <c r="N131" s="129">
        <f>IF(I131="","",VLOOKUP($F131,abm!$B$2:$G$1701,4,FALSE))</f>
        <v>54</v>
      </c>
      <c r="O131" s="9">
        <f>IF(J131="","",VLOOKUP($F131,abm!$B$2:$G$1701,5,FALSE))</f>
        <v>56</v>
      </c>
      <c r="P131" s="129">
        <f>IF(K131="","",VLOOKUP($F131,abm!$B$2:$G$1701,6,FALSE))</f>
        <v>58</v>
      </c>
      <c r="Q131" s="125">
        <f t="shared" si="8"/>
        <v>0.98720288200044459</v>
      </c>
      <c r="R131" s="131">
        <f t="shared" si="9"/>
        <v>499.75073320890164</v>
      </c>
      <c r="S131" s="125">
        <f t="shared" si="10"/>
        <v>-0.16288571632182769</v>
      </c>
      <c r="T131" s="132">
        <f t="shared" si="11"/>
        <v>118.73330409541238</v>
      </c>
    </row>
    <row r="132" spans="1:20" x14ac:dyDescent="0.25">
      <c r="A132">
        <v>1</v>
      </c>
      <c r="B132" s="12" t="s">
        <v>5</v>
      </c>
      <c r="C132" s="8">
        <v>13.091224</v>
      </c>
      <c r="D132" s="2">
        <v>0.30943999999999999</v>
      </c>
      <c r="E132" s="12" t="s">
        <v>28</v>
      </c>
      <c r="F132" s="12">
        <v>3206</v>
      </c>
      <c r="G132" s="126">
        <f>IFERROR(VLOOKUP($F132,INRIX!$A$2:$F$464,2,FALSE),"")</f>
        <v>61.306751727804397</v>
      </c>
      <c r="H132" s="4">
        <f>IFERROR(VLOOKUP($F132,INRIX!$A$2:$F$464,3,FALSE),"")</f>
        <v>26.658224473473702</v>
      </c>
      <c r="I132" s="126">
        <f>IFERROR(VLOOKUP($F132,INRIX!$A$2:$F$464,4,FALSE),"")</f>
        <v>62.539279970308101</v>
      </c>
      <c r="J132" s="4">
        <f>IFERROR(VLOOKUP($F132,INRIX!$A$2:$F$464,5,FALSE),"")</f>
        <v>64.7877412031782</v>
      </c>
      <c r="K132" s="126">
        <f>IFERROR(VLOOKUP($F132,INRIX!$A$2:$F$464,6,FALSE),"")</f>
        <v>62.957510175717303</v>
      </c>
      <c r="L132" s="129">
        <f>IF(G132="","",VLOOKUP($F132,abm!$B$2:$G$1701,2,FALSE))</f>
        <v>58</v>
      </c>
      <c r="M132" s="9">
        <f>IF(H132="","",VLOOKUP($F132,abm!$B$2:$G$1701,3,FALSE))</f>
        <v>42</v>
      </c>
      <c r="N132" s="129">
        <f>IF(I132="","",VLOOKUP($F132,abm!$B$2:$G$1701,4,FALSE))</f>
        <v>57</v>
      </c>
      <c r="O132" s="9">
        <f>IF(J132="","",VLOOKUP($F132,abm!$B$2:$G$1701,5,FALSE))</f>
        <v>56</v>
      </c>
      <c r="P132" s="129">
        <f>IF(K132="","",VLOOKUP($F132,abm!$B$2:$G$1701,6,FALSE))</f>
        <v>58</v>
      </c>
      <c r="Q132" s="125">
        <f t="shared" si="8"/>
        <v>0.57549877493874924</v>
      </c>
      <c r="R132" s="131">
        <f t="shared" si="9"/>
        <v>235.37007630632127</v>
      </c>
      <c r="S132" s="125">
        <f t="shared" si="10"/>
        <v>-0.1356389502084866</v>
      </c>
      <c r="T132" s="132">
        <f t="shared" si="11"/>
        <v>77.224395454035843</v>
      </c>
    </row>
    <row r="133" spans="1:20" x14ac:dyDescent="0.25">
      <c r="A133">
        <v>1</v>
      </c>
      <c r="B133" s="12" t="s">
        <v>5</v>
      </c>
      <c r="C133" s="8">
        <v>13.185331</v>
      </c>
      <c r="D133" s="2">
        <v>9.4106999999999996E-2</v>
      </c>
      <c r="E133" s="12" t="s">
        <v>28</v>
      </c>
      <c r="F133" s="12">
        <v>729</v>
      </c>
      <c r="G133" s="126">
        <f>IFERROR(VLOOKUP($F133,INRIX!$A$2:$F$464,2,FALSE),"")</f>
        <v>61.306751727804397</v>
      </c>
      <c r="H133" s="4">
        <f>IFERROR(VLOOKUP($F133,INRIX!$A$2:$F$464,3,FALSE),"")</f>
        <v>26.658224473473702</v>
      </c>
      <c r="I133" s="126">
        <f>IFERROR(VLOOKUP($F133,INRIX!$A$2:$F$464,4,FALSE),"")</f>
        <v>62.539279970308101</v>
      </c>
      <c r="J133" s="4">
        <f>IFERROR(VLOOKUP($F133,INRIX!$A$2:$F$464,5,FALSE),"")</f>
        <v>64.7877412031782</v>
      </c>
      <c r="K133" s="126">
        <f>IFERROR(VLOOKUP($F133,INRIX!$A$2:$F$464,6,FALSE),"")</f>
        <v>62.957510175717303</v>
      </c>
      <c r="L133" s="129">
        <f>IF(G133="","",VLOOKUP($F133,abm!$B$2:$G$1701,2,FALSE))</f>
        <v>50</v>
      </c>
      <c r="M133" s="9">
        <f>IF(H133="","",VLOOKUP($F133,abm!$B$2:$G$1701,3,FALSE))</f>
        <v>32</v>
      </c>
      <c r="N133" s="129">
        <f>IF(I133="","",VLOOKUP($F133,abm!$B$2:$G$1701,4,FALSE))</f>
        <v>49</v>
      </c>
      <c r="O133" s="9">
        <f>IF(J133="","",VLOOKUP($F133,abm!$B$2:$G$1701,5,FALSE))</f>
        <v>49</v>
      </c>
      <c r="P133" s="129">
        <f>IF(K133="","",VLOOKUP($F133,abm!$B$2:$G$1701,6,FALSE))</f>
        <v>50</v>
      </c>
      <c r="Q133" s="125">
        <f t="shared" si="8"/>
        <v>0.2003800190009517</v>
      </c>
      <c r="R133" s="131">
        <f t="shared" si="9"/>
        <v>28.534565775795311</v>
      </c>
      <c r="S133" s="125">
        <f t="shared" si="10"/>
        <v>-0.2436840814324257</v>
      </c>
      <c r="T133" s="132">
        <f t="shared" si="11"/>
        <v>249.25277229853063</v>
      </c>
    </row>
    <row r="134" spans="1:20" x14ac:dyDescent="0.25">
      <c r="A134">
        <v>1</v>
      </c>
      <c r="B134" s="12" t="s">
        <v>5</v>
      </c>
      <c r="C134" s="8">
        <v>14.759537</v>
      </c>
      <c r="D134" s="2">
        <v>0.51444500000000004</v>
      </c>
      <c r="E134" s="12" t="s">
        <v>22</v>
      </c>
      <c r="F134" s="12">
        <v>15870</v>
      </c>
      <c r="G134" s="126">
        <f>IFERROR(VLOOKUP($F134,INRIX!$A$2:$F$464,2,FALSE),"")</f>
        <v>63.736044657097302</v>
      </c>
      <c r="H134" s="4">
        <f>IFERROR(VLOOKUP($F134,INRIX!$A$2:$F$464,3,FALSE),"")</f>
        <v>25.5459877366036</v>
      </c>
      <c r="I134" s="126">
        <f>IFERROR(VLOOKUP($F134,INRIX!$A$2:$F$464,4,FALSE),"")</f>
        <v>64.108128170233798</v>
      </c>
      <c r="J134" s="4">
        <f>IFERROR(VLOOKUP($F134,INRIX!$A$2:$F$464,5,FALSE),"")</f>
        <v>66.112599318955702</v>
      </c>
      <c r="K134" s="126">
        <f>IFERROR(VLOOKUP($F134,INRIX!$A$2:$F$464,6,FALSE),"")</f>
        <v>64.045964459445997</v>
      </c>
      <c r="L134" s="129">
        <f>IF(G134="","",VLOOKUP($F134,abm!$B$2:$G$1701,2,FALSE))</f>
        <v>57</v>
      </c>
      <c r="M134" s="9">
        <f>IF(H134="","",VLOOKUP($F134,abm!$B$2:$G$1701,3,FALSE))</f>
        <v>41</v>
      </c>
      <c r="N134" s="129">
        <f>IF(I134="","",VLOOKUP($F134,abm!$B$2:$G$1701,4,FALSE))</f>
        <v>56</v>
      </c>
      <c r="O134" s="9">
        <f>IF(J134="","",VLOOKUP($F134,abm!$B$2:$G$1701,5,FALSE))</f>
        <v>57</v>
      </c>
      <c r="P134" s="129">
        <f>IF(K134="","",VLOOKUP($F134,abm!$B$2:$G$1701,6,FALSE))</f>
        <v>57</v>
      </c>
      <c r="Q134" s="125">
        <f t="shared" si="8"/>
        <v>0.60494870751280838</v>
      </c>
      <c r="R134" s="131">
        <f t="shared" si="9"/>
        <v>238.82649503720634</v>
      </c>
      <c r="S134" s="125">
        <f t="shared" si="10"/>
        <v>-0.13783453400451839</v>
      </c>
      <c r="T134" s="132">
        <f t="shared" si="11"/>
        <v>83.039466347831933</v>
      </c>
    </row>
    <row r="135" spans="1:20" x14ac:dyDescent="0.25">
      <c r="A135">
        <v>1</v>
      </c>
      <c r="B135" s="12" t="s">
        <v>5</v>
      </c>
      <c r="C135" s="8">
        <v>15.192392999999999</v>
      </c>
      <c r="D135" s="2">
        <v>0.43285600000000002</v>
      </c>
      <c r="E135" s="12" t="s">
        <v>22</v>
      </c>
      <c r="F135" s="12">
        <v>738</v>
      </c>
      <c r="G135" s="126">
        <f>IFERROR(VLOOKUP($F135,INRIX!$A$2:$F$464,2,FALSE),"")</f>
        <v>63.736044657097302</v>
      </c>
      <c r="H135" s="4">
        <f>IFERROR(VLOOKUP($F135,INRIX!$A$2:$F$464,3,FALSE),"")</f>
        <v>25.5459877366036</v>
      </c>
      <c r="I135" s="126">
        <f>IFERROR(VLOOKUP($F135,INRIX!$A$2:$F$464,4,FALSE),"")</f>
        <v>64.108128170233798</v>
      </c>
      <c r="J135" s="4">
        <f>IFERROR(VLOOKUP($F135,INRIX!$A$2:$F$464,5,FALSE),"")</f>
        <v>66.112599318955702</v>
      </c>
      <c r="K135" s="126">
        <f>IFERROR(VLOOKUP($F135,INRIX!$A$2:$F$464,6,FALSE),"")</f>
        <v>64.045964459445997</v>
      </c>
      <c r="L135" s="129">
        <f>IF(G135="","",VLOOKUP($F135,abm!$B$2:$G$1701,2,FALSE))</f>
        <v>57</v>
      </c>
      <c r="M135" s="9">
        <f>IF(H135="","",VLOOKUP($F135,abm!$B$2:$G$1701,3,FALSE))</f>
        <v>41</v>
      </c>
      <c r="N135" s="129">
        <f>IF(I135="","",VLOOKUP($F135,abm!$B$2:$G$1701,4,FALSE))</f>
        <v>57</v>
      </c>
      <c r="O135" s="9">
        <f>IF(J135="","",VLOOKUP($F135,abm!$B$2:$G$1701,5,FALSE))</f>
        <v>57</v>
      </c>
      <c r="P135" s="129">
        <f>IF(K135="","",VLOOKUP($F135,abm!$B$2:$G$1701,6,FALSE))</f>
        <v>57</v>
      </c>
      <c r="Q135" s="125">
        <f t="shared" si="8"/>
        <v>0.60494870751280838</v>
      </c>
      <c r="R135" s="131">
        <f t="shared" si="9"/>
        <v>238.82649503720634</v>
      </c>
      <c r="S135" s="125">
        <f t="shared" si="10"/>
        <v>-0.13783453400451839</v>
      </c>
      <c r="T135" s="132">
        <f t="shared" si="11"/>
        <v>83.039466347831933</v>
      </c>
    </row>
    <row r="136" spans="1:20" x14ac:dyDescent="0.25">
      <c r="A136">
        <v>1</v>
      </c>
      <c r="B136" s="12" t="s">
        <v>5</v>
      </c>
      <c r="C136" s="8">
        <v>15.803808999999999</v>
      </c>
      <c r="D136" s="2">
        <v>0.28375800000000001</v>
      </c>
      <c r="E136" s="12" t="s">
        <v>82</v>
      </c>
      <c r="F136" s="12">
        <v>744</v>
      </c>
      <c r="G136" s="126">
        <f>IFERROR(VLOOKUP($F136,INRIX!$A$2:$F$464,2,FALSE),"")</f>
        <v>62.171451355661901</v>
      </c>
      <c r="H136" s="4">
        <f>IFERROR(VLOOKUP($F136,INRIX!$A$2:$F$464,3,FALSE),"")</f>
        <v>24.68221807518</v>
      </c>
      <c r="I136" s="126">
        <f>IFERROR(VLOOKUP($F136,INRIX!$A$2:$F$464,4,FALSE),"")</f>
        <v>63.028207348756702</v>
      </c>
      <c r="J136" s="4">
        <f>IFERROR(VLOOKUP($F136,INRIX!$A$2:$F$464,5,FALSE),"")</f>
        <v>65.760499432463106</v>
      </c>
      <c r="K136" s="126">
        <f>IFERROR(VLOOKUP($F136,INRIX!$A$2:$F$464,6,FALSE),"")</f>
        <v>63.726298024421702</v>
      </c>
      <c r="L136" s="129">
        <f>IF(G136="","",VLOOKUP($F136,abm!$B$2:$G$1701,2,FALSE))</f>
        <v>57</v>
      </c>
      <c r="M136" s="9">
        <f>IF(H136="","",VLOOKUP($F136,abm!$B$2:$G$1701,3,FALSE))</f>
        <v>35</v>
      </c>
      <c r="N136" s="129">
        <f>IF(I136="","",VLOOKUP($F136,abm!$B$2:$G$1701,4,FALSE))</f>
        <v>55</v>
      </c>
      <c r="O136" s="9">
        <f>IF(J136="","",VLOOKUP($F136,abm!$B$2:$G$1701,5,FALSE))</f>
        <v>56</v>
      </c>
      <c r="P136" s="129">
        <f>IF(K136="","",VLOOKUP($F136,abm!$B$2:$G$1701,6,FALSE))</f>
        <v>57</v>
      </c>
      <c r="Q136" s="125">
        <f t="shared" si="8"/>
        <v>0.41802490738040188</v>
      </c>
      <c r="R136" s="131">
        <f t="shared" si="9"/>
        <v>106.45662384814231</v>
      </c>
      <c r="S136" s="125">
        <f t="shared" si="10"/>
        <v>-0.14842495900578234</v>
      </c>
      <c r="T136" s="132">
        <f t="shared" si="11"/>
        <v>95.267349171112627</v>
      </c>
    </row>
    <row r="137" spans="1:20" x14ac:dyDescent="0.25">
      <c r="A137">
        <v>1</v>
      </c>
      <c r="B137" s="12" t="s">
        <v>5</v>
      </c>
      <c r="C137" s="8">
        <v>16.405206999999997</v>
      </c>
      <c r="D137" s="2">
        <v>0.35076499999999999</v>
      </c>
      <c r="E137" s="12" t="s">
        <v>83</v>
      </c>
      <c r="F137" s="12">
        <v>20750</v>
      </c>
      <c r="G137" s="126">
        <f>IFERROR(VLOOKUP($F137,INRIX!$A$2:$F$464,2,FALSE),"")</f>
        <v>62.719032429558702</v>
      </c>
      <c r="H137" s="4">
        <f>IFERROR(VLOOKUP($F137,INRIX!$A$2:$F$464,3,FALSE),"")</f>
        <v>34.696081045054697</v>
      </c>
      <c r="I137" s="126">
        <f>IFERROR(VLOOKUP($F137,INRIX!$A$2:$F$464,4,FALSE),"")</f>
        <v>62.165161449956699</v>
      </c>
      <c r="J137" s="4">
        <f>IFERROR(VLOOKUP($F137,INRIX!$A$2:$F$464,5,FALSE),"")</f>
        <v>64.6065834279228</v>
      </c>
      <c r="K137" s="126">
        <f>IFERROR(VLOOKUP($F137,INRIX!$A$2:$F$464,6,FALSE),"")</f>
        <v>63.037625335054102</v>
      </c>
      <c r="L137" s="129">
        <f>IF(G137="","",VLOOKUP($F137,abm!$B$2:$G$1701,2,FALSE))</f>
        <v>58</v>
      </c>
      <c r="M137" s="9">
        <f>IF(H137="","",VLOOKUP($F137,abm!$B$2:$G$1701,3,FALSE))</f>
        <v>36</v>
      </c>
      <c r="N137" s="129">
        <f>IF(I137="","",VLOOKUP($F137,abm!$B$2:$G$1701,4,FALSE))</f>
        <v>56</v>
      </c>
      <c r="O137" s="9">
        <f>IF(J137="","",VLOOKUP($F137,abm!$B$2:$G$1701,5,FALSE))</f>
        <v>57</v>
      </c>
      <c r="P137" s="129">
        <f>IF(K137="","",VLOOKUP($F137,abm!$B$2:$G$1701,6,FALSE))</f>
        <v>58</v>
      </c>
      <c r="Q137" s="125">
        <f t="shared" si="8"/>
        <v>3.7581159475967851E-2</v>
      </c>
      <c r="R137" s="131">
        <f t="shared" si="9"/>
        <v>1.7002046410656504</v>
      </c>
      <c r="S137" s="125">
        <f t="shared" si="10"/>
        <v>-0.11773697082138623</v>
      </c>
      <c r="T137" s="132">
        <f t="shared" si="11"/>
        <v>57.860111445949777</v>
      </c>
    </row>
    <row r="138" spans="1:20" x14ac:dyDescent="0.25">
      <c r="A138">
        <v>1</v>
      </c>
      <c r="B138" s="12" t="s">
        <v>5</v>
      </c>
      <c r="C138" s="8">
        <v>16.807598999999996</v>
      </c>
      <c r="D138" s="2">
        <v>0.40239200000000003</v>
      </c>
      <c r="E138" s="12" t="s">
        <v>83</v>
      </c>
      <c r="F138" s="12">
        <v>748</v>
      </c>
      <c r="G138" s="126">
        <f>IFERROR(VLOOKUP($F138,INRIX!$A$2:$F$464,2,FALSE),"")</f>
        <v>64.506645401382201</v>
      </c>
      <c r="H138" s="4">
        <f>IFERROR(VLOOKUP($F138,INRIX!$A$2:$F$464,3,FALSE),"")</f>
        <v>40.909890695814397</v>
      </c>
      <c r="I138" s="126">
        <f>IFERROR(VLOOKUP($F138,INRIX!$A$2:$F$464,4,FALSE),"")</f>
        <v>63.471235927254703</v>
      </c>
      <c r="J138" s="4">
        <f>IFERROR(VLOOKUP($F138,INRIX!$A$2:$F$464,5,FALSE),"")</f>
        <v>64.745289443813803</v>
      </c>
      <c r="K138" s="126">
        <f>IFERROR(VLOOKUP($F138,INRIX!$A$2:$F$464,6,FALSE),"")</f>
        <v>64.443462722128501</v>
      </c>
      <c r="L138" s="129">
        <f>IF(G138="","",VLOOKUP($F138,abm!$B$2:$G$1701,2,FALSE))</f>
        <v>58</v>
      </c>
      <c r="M138" s="9">
        <f>IF(H138="","",VLOOKUP($F138,abm!$B$2:$G$1701,3,FALSE))</f>
        <v>29</v>
      </c>
      <c r="N138" s="129">
        <f>IF(I138="","",VLOOKUP($F138,abm!$B$2:$G$1701,4,FALSE))</f>
        <v>52</v>
      </c>
      <c r="O138" s="9">
        <f>IF(J138="","",VLOOKUP($F138,abm!$B$2:$G$1701,5,FALSE))</f>
        <v>56</v>
      </c>
      <c r="P138" s="129">
        <f>IF(K138="","",VLOOKUP($F138,abm!$B$2:$G$1701,6,FALSE))</f>
        <v>58</v>
      </c>
      <c r="Q138" s="125">
        <f t="shared" si="8"/>
        <v>-0.29112496986047753</v>
      </c>
      <c r="R138" s="131">
        <f t="shared" si="9"/>
        <v>141.84549638624634</v>
      </c>
      <c r="S138" s="125">
        <f t="shared" si="10"/>
        <v>-0.13507221172287753</v>
      </c>
      <c r="T138" s="132">
        <f t="shared" si="11"/>
        <v>76.480087456081137</v>
      </c>
    </row>
    <row r="139" spans="1:20" x14ac:dyDescent="0.25">
      <c r="A139">
        <v>1</v>
      </c>
      <c r="B139" s="12" t="s">
        <v>5</v>
      </c>
      <c r="C139" s="8">
        <v>17.089736999999996</v>
      </c>
      <c r="D139" s="2">
        <v>0.282138</v>
      </c>
      <c r="E139" s="12" t="s">
        <v>110</v>
      </c>
      <c r="F139" s="12">
        <v>749</v>
      </c>
      <c r="G139" s="126">
        <f>IFERROR(VLOOKUP($F139,INRIX!$A$2:$F$464,2,FALSE),"")</f>
        <v>66.7325890483785</v>
      </c>
      <c r="H139" s="4">
        <f>IFERROR(VLOOKUP($F139,INRIX!$A$2:$F$464,3,FALSE),"")</f>
        <v>45.020527859237497</v>
      </c>
      <c r="I139" s="126">
        <f>IFERROR(VLOOKUP($F139,INRIX!$A$2:$F$464,4,FALSE),"")</f>
        <v>66.2191018186317</v>
      </c>
      <c r="J139" s="4">
        <f>IFERROR(VLOOKUP($F139,INRIX!$A$2:$F$464,5,FALSE),"")</f>
        <v>67.198864926220196</v>
      </c>
      <c r="K139" s="126">
        <f>IFERROR(VLOOKUP($F139,INRIX!$A$2:$F$464,6,FALSE),"")</f>
        <v>66.4732453092425</v>
      </c>
      <c r="L139" s="129">
        <f>IF(G139="","",VLOOKUP($F139,abm!$B$2:$G$1701,2,FALSE))</f>
        <v>58</v>
      </c>
      <c r="M139" s="9">
        <f>IF(H139="","",VLOOKUP($F139,abm!$B$2:$G$1701,3,FALSE))</f>
        <v>29</v>
      </c>
      <c r="N139" s="129">
        <f>IF(I139="","",VLOOKUP($F139,abm!$B$2:$G$1701,4,FALSE))</f>
        <v>52</v>
      </c>
      <c r="O139" s="9">
        <f>IF(J139="","",VLOOKUP($F139,abm!$B$2:$G$1701,5,FALSE))</f>
        <v>56</v>
      </c>
      <c r="P139" s="129">
        <f>IF(K139="","",VLOOKUP($F139,abm!$B$2:$G$1701,6,FALSE))</f>
        <v>58</v>
      </c>
      <c r="Q139" s="125">
        <f t="shared" si="8"/>
        <v>-0.35584940072954607</v>
      </c>
      <c r="R139" s="131">
        <f t="shared" si="9"/>
        <v>256.65731288860479</v>
      </c>
      <c r="S139" s="125">
        <f t="shared" si="10"/>
        <v>-0.1666525906131866</v>
      </c>
      <c r="T139" s="132">
        <f t="shared" si="11"/>
        <v>125.41457563572487</v>
      </c>
    </row>
    <row r="140" spans="1:20" x14ac:dyDescent="0.25">
      <c r="A140">
        <v>1</v>
      </c>
      <c r="B140" s="12" t="s">
        <v>5</v>
      </c>
      <c r="C140" s="8">
        <v>20.667973</v>
      </c>
      <c r="D140" s="2">
        <v>0.540744</v>
      </c>
      <c r="E140" s="12" t="s">
        <v>76</v>
      </c>
      <c r="F140" s="12">
        <v>22715</v>
      </c>
      <c r="G140" s="126">
        <f>IFERROR(VLOOKUP($F140,INRIX!$A$2:$F$464,2,FALSE),"")</f>
        <v>66.327751196172201</v>
      </c>
      <c r="H140" s="4">
        <f>IFERROR(VLOOKUP($F140,INRIX!$A$2:$F$464,3,FALSE),"")</f>
        <v>51.748600373233799</v>
      </c>
      <c r="I140" s="126">
        <f>IFERROR(VLOOKUP($F140,INRIX!$A$2:$F$464,4,FALSE),"")</f>
        <v>67.005319807002394</v>
      </c>
      <c r="J140" s="4">
        <f>IFERROR(VLOOKUP($F140,INRIX!$A$2:$F$464,5,FALSE),"")</f>
        <v>68.555051078320105</v>
      </c>
      <c r="K140" s="126">
        <f>IFERROR(VLOOKUP($F140,INRIX!$A$2:$F$464,6,FALSE),"")</f>
        <v>65.452695324133799</v>
      </c>
      <c r="L140" s="129">
        <f>IF(G140="","",VLOOKUP($F140,abm!$B$2:$G$1701,2,FALSE))</f>
        <v>49</v>
      </c>
      <c r="M140" s="9">
        <f>IF(H140="","",VLOOKUP($F140,abm!$B$2:$G$1701,3,FALSE))</f>
        <v>37</v>
      </c>
      <c r="N140" s="129">
        <f>IF(I140="","",VLOOKUP($F140,abm!$B$2:$G$1701,4,FALSE))</f>
        <v>48</v>
      </c>
      <c r="O140" s="9">
        <f>IF(J140="","",VLOOKUP($F140,abm!$B$2:$G$1701,5,FALSE))</f>
        <v>48</v>
      </c>
      <c r="P140" s="129">
        <f>IF(K140="","",VLOOKUP($F140,abm!$B$2:$G$1701,6,FALSE))</f>
        <v>49</v>
      </c>
      <c r="Q140" s="125">
        <f t="shared" si="8"/>
        <v>-0.2850048168812368</v>
      </c>
      <c r="R140" s="131">
        <f t="shared" si="9"/>
        <v>217.52121296935215</v>
      </c>
      <c r="S140" s="125">
        <f t="shared" si="10"/>
        <v>-0.29983277315098444</v>
      </c>
      <c r="T140" s="132">
        <f t="shared" si="11"/>
        <v>422.51012483234848</v>
      </c>
    </row>
    <row r="141" spans="1:20" x14ac:dyDescent="0.25">
      <c r="A141">
        <v>1</v>
      </c>
      <c r="B141" s="12" t="s">
        <v>5</v>
      </c>
      <c r="C141" s="8">
        <v>22.567460000000001</v>
      </c>
      <c r="D141" s="2">
        <v>0.53342000000000001</v>
      </c>
      <c r="E141" s="12"/>
      <c r="F141" s="12">
        <v>759</v>
      </c>
      <c r="G141" s="126">
        <f>IFERROR(VLOOKUP($F141,INRIX!$A$2:$F$464,2,FALSE),"")</f>
        <v>66.535619351408798</v>
      </c>
      <c r="H141" s="4">
        <f>IFERROR(VLOOKUP($F141,INRIX!$A$2:$F$464,3,FALSE),"")</f>
        <v>35.275393228472403</v>
      </c>
      <c r="I141" s="126">
        <f>IFERROR(VLOOKUP($F141,INRIX!$A$2:$F$464,4,FALSE),"")</f>
        <v>63.332054930100199</v>
      </c>
      <c r="J141" s="4">
        <f>IFERROR(VLOOKUP($F141,INRIX!$A$2:$F$464,5,FALSE),"")</f>
        <v>69.437457434733304</v>
      </c>
      <c r="K141" s="126">
        <f>IFERROR(VLOOKUP($F141,INRIX!$A$2:$F$464,6,FALSE),"")</f>
        <v>66.380224362156298</v>
      </c>
      <c r="L141" s="129">
        <f>IF(G141="","",VLOOKUP($F141,abm!$B$2:$G$1701,2,FALSE))</f>
        <v>53</v>
      </c>
      <c r="M141" s="9">
        <f>IF(H141="","",VLOOKUP($F141,abm!$B$2:$G$1701,3,FALSE))</f>
        <v>33</v>
      </c>
      <c r="N141" s="129">
        <f>IF(I141="","",VLOOKUP($F141,abm!$B$2:$G$1701,4,FALSE))</f>
        <v>50</v>
      </c>
      <c r="O141" s="9">
        <f>IF(J141="","",VLOOKUP($F141,abm!$B$2:$G$1701,5,FALSE))</f>
        <v>49</v>
      </c>
      <c r="P141" s="129">
        <f>IF(K141="","",VLOOKUP($F141,abm!$B$2:$G$1701,6,FALSE))</f>
        <v>53</v>
      </c>
      <c r="Q141" s="125">
        <f t="shared" si="8"/>
        <v>-6.4503695642316172E-2</v>
      </c>
      <c r="R141" s="131">
        <f t="shared" si="9"/>
        <v>5.1774143441780653</v>
      </c>
      <c r="S141" s="125">
        <f t="shared" si="10"/>
        <v>-0.29432900036616672</v>
      </c>
      <c r="T141" s="132">
        <f t="shared" si="11"/>
        <v>417.68966639653559</v>
      </c>
    </row>
    <row r="142" spans="1:20" x14ac:dyDescent="0.25">
      <c r="A142">
        <v>1</v>
      </c>
      <c r="B142" s="12" t="s">
        <v>5</v>
      </c>
      <c r="C142" s="8">
        <v>23.427490000000002</v>
      </c>
      <c r="D142" s="2">
        <v>0.43167699999999998</v>
      </c>
      <c r="E142" s="12" t="s">
        <v>39</v>
      </c>
      <c r="F142" s="12">
        <v>762</v>
      </c>
      <c r="G142" s="126">
        <f>IFERROR(VLOOKUP($F142,INRIX!$A$2:$F$464,2,FALSE),"")</f>
        <v>65.780170122275393</v>
      </c>
      <c r="H142" s="4">
        <f>IFERROR(VLOOKUP($F142,INRIX!$A$2:$F$464,3,FALSE),"")</f>
        <v>34.083711010397202</v>
      </c>
      <c r="I142" s="126">
        <f>IFERROR(VLOOKUP($F142,INRIX!$A$2:$F$464,4,FALSE),"")</f>
        <v>63.0863540764568</v>
      </c>
      <c r="J142" s="4">
        <f>IFERROR(VLOOKUP($F142,INRIX!$A$2:$F$464,5,FALSE),"")</f>
        <v>70.336662883087399</v>
      </c>
      <c r="K142" s="126">
        <f>IFERROR(VLOOKUP($F142,INRIX!$A$2:$F$464,6,FALSE),"")</f>
        <v>66.658790826963198</v>
      </c>
      <c r="L142" s="129">
        <f>IF(G142="","",VLOOKUP($F142,abm!$B$2:$G$1701,2,FALSE))</f>
        <v>53</v>
      </c>
      <c r="M142" s="9">
        <f>IF(H142="","",VLOOKUP($F142,abm!$B$2:$G$1701,3,FALSE))</f>
        <v>40</v>
      </c>
      <c r="N142" s="129">
        <f>IF(I142="","",VLOOKUP($F142,abm!$B$2:$G$1701,4,FALSE))</f>
        <v>50</v>
      </c>
      <c r="O142" s="9">
        <f>IF(J142="","",VLOOKUP($F142,abm!$B$2:$G$1701,5,FALSE))</f>
        <v>51</v>
      </c>
      <c r="P142" s="129">
        <f>IF(K142="","",VLOOKUP($F142,abm!$B$2:$G$1701,6,FALSE))</f>
        <v>53</v>
      </c>
      <c r="Q142" s="125">
        <f t="shared" si="8"/>
        <v>0.1735811275890129</v>
      </c>
      <c r="R142" s="131">
        <f t="shared" si="9"/>
        <v>35.002475408495293</v>
      </c>
      <c r="S142" s="125">
        <f t="shared" si="10"/>
        <v>-0.27491584175991579</v>
      </c>
      <c r="T142" s="132">
        <f t="shared" si="11"/>
        <v>373.90653145416991</v>
      </c>
    </row>
    <row r="143" spans="1:20" x14ac:dyDescent="0.25">
      <c r="A143">
        <v>1</v>
      </c>
      <c r="B143" s="12" t="s">
        <v>5</v>
      </c>
      <c r="C143" s="8">
        <v>24.857805000000006</v>
      </c>
      <c r="D143" s="2">
        <v>0.36850899999999998</v>
      </c>
      <c r="E143" s="12" t="s">
        <v>113</v>
      </c>
      <c r="F143" s="12">
        <v>15082</v>
      </c>
      <c r="G143" s="126">
        <f>IFERROR(VLOOKUP($F143,INRIX!$A$2:$F$464,2,FALSE),"")</f>
        <v>66.526049973418395</v>
      </c>
      <c r="H143" s="4">
        <f>IFERROR(VLOOKUP($F143,INRIX!$A$2:$F$464,3,FALSE),"")</f>
        <v>65.761663556385002</v>
      </c>
      <c r="I143" s="126">
        <f>IFERROR(VLOOKUP($F143,INRIX!$A$2:$F$464,4,FALSE),"")</f>
        <v>68.280960039589303</v>
      </c>
      <c r="J143" s="4">
        <f>IFERROR(VLOOKUP($F143,INRIX!$A$2:$F$464,5,FALSE),"")</f>
        <v>70.506015891032902</v>
      </c>
      <c r="K143" s="126">
        <f>IFERROR(VLOOKUP($F143,INRIX!$A$2:$F$464,6,FALSE),"")</f>
        <v>66.829742876997898</v>
      </c>
      <c r="L143" s="129">
        <f>IF(G143="","",VLOOKUP($F143,abm!$B$2:$G$1701,2,FALSE))</f>
        <v>53</v>
      </c>
      <c r="M143" s="9">
        <f>IF(H143="","",VLOOKUP($F143,abm!$B$2:$G$1701,3,FALSE))</f>
        <v>37</v>
      </c>
      <c r="N143" s="129">
        <f>IF(I143="","",VLOOKUP($F143,abm!$B$2:$G$1701,4,FALSE))</f>
        <v>48</v>
      </c>
      <c r="O143" s="9">
        <f>IF(J143="","",VLOOKUP($F143,abm!$B$2:$G$1701,5,FALSE))</f>
        <v>47</v>
      </c>
      <c r="P143" s="129">
        <f>IF(K143="","",VLOOKUP($F143,abm!$B$2:$G$1701,6,FALSE))</f>
        <v>53</v>
      </c>
      <c r="Q143" s="125">
        <f t="shared" si="8"/>
        <v>-0.43736216514237558</v>
      </c>
      <c r="R143" s="131">
        <f t="shared" si="9"/>
        <v>827.23329053068517</v>
      </c>
      <c r="S143" s="125">
        <f t="shared" si="10"/>
        <v>-0.33339021633787203</v>
      </c>
      <c r="T143" s="132">
        <f t="shared" si="11"/>
        <v>552.5327830694913</v>
      </c>
    </row>
    <row r="144" spans="1:20" x14ac:dyDescent="0.25">
      <c r="A144">
        <v>1</v>
      </c>
      <c r="B144" s="12" t="s">
        <v>5</v>
      </c>
      <c r="C144" s="8">
        <v>26.215897000000009</v>
      </c>
      <c r="D144" s="2">
        <v>0.138628</v>
      </c>
      <c r="E144" s="12" t="s">
        <v>114</v>
      </c>
      <c r="F144" s="12">
        <v>26788</v>
      </c>
      <c r="G144" s="126">
        <f>IFERROR(VLOOKUP($F144,INRIX!$A$2:$F$464,2,FALSE),"")</f>
        <v>67.420520999468394</v>
      </c>
      <c r="H144" s="4">
        <f>IFERROR(VLOOKUP($F144,INRIX!$A$2:$F$464,3,FALSE),"")</f>
        <v>68.750199946680894</v>
      </c>
      <c r="I144" s="126">
        <f>IFERROR(VLOOKUP($F144,INRIX!$A$2:$F$464,4,FALSE),"")</f>
        <v>69.792032661140695</v>
      </c>
      <c r="J144" s="4">
        <f>IFERROR(VLOOKUP($F144,INRIX!$A$2:$F$464,5,FALSE),"")</f>
        <v>71.360272417707193</v>
      </c>
      <c r="K144" s="126">
        <f>IFERROR(VLOOKUP($F144,INRIX!$A$2:$F$464,6,FALSE),"")</f>
        <v>67.271021542737998</v>
      </c>
      <c r="L144" s="129">
        <f>IF(G144="","",VLOOKUP($F144,abm!$B$2:$G$1701,2,FALSE))</f>
        <v>53</v>
      </c>
      <c r="M144" s="9">
        <f>IF(H144="","",VLOOKUP($F144,abm!$B$2:$G$1701,3,FALSE))</f>
        <v>48</v>
      </c>
      <c r="N144" s="129">
        <f>IF(I144="","",VLOOKUP($F144,abm!$B$2:$G$1701,4,FALSE))</f>
        <v>52</v>
      </c>
      <c r="O144" s="9">
        <f>IF(J144="","",VLOOKUP($F144,abm!$B$2:$G$1701,5,FALSE))</f>
        <v>50</v>
      </c>
      <c r="P144" s="129">
        <f>IF(K144="","",VLOOKUP($F144,abm!$B$2:$G$1701,6,FALSE))</f>
        <v>53</v>
      </c>
      <c r="Q144" s="125">
        <f t="shared" si="8"/>
        <v>-0.30182021234518119</v>
      </c>
      <c r="R144" s="131">
        <f t="shared" si="9"/>
        <v>430.57079782723576</v>
      </c>
      <c r="S144" s="125">
        <f t="shared" si="10"/>
        <v>-0.29933002907661121</v>
      </c>
      <c r="T144" s="132">
        <f t="shared" si="11"/>
        <v>456.26123775866273</v>
      </c>
    </row>
    <row r="145" spans="1:20" x14ac:dyDescent="0.25">
      <c r="A145">
        <v>1</v>
      </c>
      <c r="B145" s="12" t="s">
        <v>5</v>
      </c>
      <c r="C145" s="8">
        <v>26.409777000000009</v>
      </c>
      <c r="D145" s="2">
        <v>0.19388</v>
      </c>
      <c r="E145" s="12" t="s">
        <v>114</v>
      </c>
      <c r="F145" s="12">
        <v>14269</v>
      </c>
      <c r="G145" s="126">
        <f>IFERROR(VLOOKUP($F145,INRIX!$A$2:$F$464,2,FALSE),"")</f>
        <v>65.680223285486406</v>
      </c>
      <c r="H145" s="4">
        <f>IFERROR(VLOOKUP($F145,INRIX!$A$2:$F$464,3,FALSE),"")</f>
        <v>66.245001332977907</v>
      </c>
      <c r="I145" s="126">
        <f>IFERROR(VLOOKUP($F145,INRIX!$A$2:$F$464,4,FALSE),"")</f>
        <v>67.881850797971097</v>
      </c>
      <c r="J145" s="4">
        <f>IFERROR(VLOOKUP($F145,INRIX!$A$2:$F$464,5,FALSE),"")</f>
        <v>69.528717366628797</v>
      </c>
      <c r="K145" s="126">
        <f>IFERROR(VLOOKUP($F145,INRIX!$A$2:$F$464,6,FALSE),"")</f>
        <v>65.742876997915204</v>
      </c>
      <c r="L145" s="129">
        <f>IF(G145="","",VLOOKUP($F145,abm!$B$2:$G$1701,2,FALSE))</f>
        <v>53</v>
      </c>
      <c r="M145" s="9">
        <f>IF(H145="","",VLOOKUP($F145,abm!$B$2:$G$1701,3,FALSE))</f>
        <v>48</v>
      </c>
      <c r="N145" s="129">
        <f>IF(I145="","",VLOOKUP($F145,abm!$B$2:$G$1701,4,FALSE))</f>
        <v>52</v>
      </c>
      <c r="O145" s="9">
        <f>IF(J145="","",VLOOKUP($F145,abm!$B$2:$G$1701,5,FALSE))</f>
        <v>50</v>
      </c>
      <c r="P145" s="129">
        <f>IF(K145="","",VLOOKUP($F145,abm!$B$2:$G$1701,6,FALSE))</f>
        <v>53</v>
      </c>
      <c r="Q145" s="125">
        <f t="shared" si="8"/>
        <v>-0.27541702718473993</v>
      </c>
      <c r="R145" s="131">
        <f t="shared" si="9"/>
        <v>332.88007364036559</v>
      </c>
      <c r="S145" s="125">
        <f t="shared" si="10"/>
        <v>-0.28087268263058529</v>
      </c>
      <c r="T145" s="132">
        <f t="shared" si="11"/>
        <v>381.37080198566917</v>
      </c>
    </row>
    <row r="146" spans="1:20" x14ac:dyDescent="0.25">
      <c r="A146">
        <v>1</v>
      </c>
      <c r="B146" s="12" t="s">
        <v>5</v>
      </c>
      <c r="C146" s="8">
        <v>26.758459000000009</v>
      </c>
      <c r="D146" s="2">
        <v>0.34868199999999999</v>
      </c>
      <c r="E146" s="12" t="s">
        <v>92</v>
      </c>
      <c r="F146" s="12">
        <v>28805</v>
      </c>
      <c r="G146" s="126">
        <f>IFERROR(VLOOKUP($F146,INRIX!$A$2:$F$464,2,FALSE),"")</f>
        <v>65.172780435938293</v>
      </c>
      <c r="H146" s="4">
        <f>IFERROR(VLOOKUP($F146,INRIX!$A$2:$F$464,3,FALSE),"")</f>
        <v>67.861370301253004</v>
      </c>
      <c r="I146" s="126">
        <f>IFERROR(VLOOKUP($F146,INRIX!$A$2:$F$464,4,FALSE),"")</f>
        <v>68.977607324013405</v>
      </c>
      <c r="J146" s="4">
        <f>IFERROR(VLOOKUP($F146,INRIX!$A$2:$F$464,5,FALSE),"")</f>
        <v>70.923496027241796</v>
      </c>
      <c r="K146" s="126">
        <f>IFERROR(VLOOKUP($F146,INRIX!$A$2:$F$464,6,FALSE),"")</f>
        <v>65.644991561600307</v>
      </c>
      <c r="L146" s="129">
        <f>IF(G146="","",VLOOKUP($F146,abm!$B$2:$G$1701,2,FALSE))</f>
        <v>53</v>
      </c>
      <c r="M146" s="9">
        <f>IF(H146="","",VLOOKUP($F146,abm!$B$2:$G$1701,3,FALSE))</f>
        <v>50</v>
      </c>
      <c r="N146" s="129">
        <f>IF(I146="","",VLOOKUP($F146,abm!$B$2:$G$1701,4,FALSE))</f>
        <v>52</v>
      </c>
      <c r="O146" s="9">
        <f>IF(J146="","",VLOOKUP($F146,abm!$B$2:$G$1701,5,FALSE))</f>
        <v>49</v>
      </c>
      <c r="P146" s="129">
        <f>IF(K146="","",VLOOKUP($F146,abm!$B$2:$G$1701,6,FALSE))</f>
        <v>53</v>
      </c>
      <c r="Q146" s="125">
        <f t="shared" si="8"/>
        <v>-0.26320379653346326</v>
      </c>
      <c r="R146" s="131">
        <f t="shared" si="9"/>
        <v>319.02854903848282</v>
      </c>
      <c r="S146" s="125">
        <f t="shared" si="10"/>
        <v>-0.30911471170035043</v>
      </c>
      <c r="T146" s="132">
        <f t="shared" si="11"/>
        <v>480.63967805648684</v>
      </c>
    </row>
    <row r="147" spans="1:20" x14ac:dyDescent="0.25">
      <c r="A147">
        <v>1</v>
      </c>
      <c r="B147" s="12" t="s">
        <v>5</v>
      </c>
      <c r="C147" s="8">
        <v>27.180831000000008</v>
      </c>
      <c r="D147" s="2">
        <v>0.42237200000000003</v>
      </c>
      <c r="E147" s="12" t="s">
        <v>100</v>
      </c>
      <c r="F147" s="12">
        <v>589</v>
      </c>
      <c r="G147" s="126">
        <f>IFERROR(VLOOKUP($F147,INRIX!$A$2:$F$464,2,FALSE),"")</f>
        <v>65.172780435938293</v>
      </c>
      <c r="H147" s="4">
        <f>IFERROR(VLOOKUP($F147,INRIX!$A$2:$F$464,3,FALSE),"")</f>
        <v>67.861370301253004</v>
      </c>
      <c r="I147" s="126">
        <f>IFERROR(VLOOKUP($F147,INRIX!$A$2:$F$464,4,FALSE),"")</f>
        <v>68.977607324013405</v>
      </c>
      <c r="J147" s="4">
        <f>IFERROR(VLOOKUP($F147,INRIX!$A$2:$F$464,5,FALSE),"")</f>
        <v>70.923496027241796</v>
      </c>
      <c r="K147" s="126">
        <f>IFERROR(VLOOKUP($F147,INRIX!$A$2:$F$464,6,FALSE),"")</f>
        <v>65.644991561600307</v>
      </c>
      <c r="L147" s="129">
        <f>IF(G147="","",VLOOKUP($F147,abm!$B$2:$G$1701,2,FALSE))</f>
        <v>53</v>
      </c>
      <c r="M147" s="9">
        <f>IF(H147="","",VLOOKUP($F147,abm!$B$2:$G$1701,3,FALSE))</f>
        <v>53</v>
      </c>
      <c r="N147" s="129">
        <f>IF(I147="","",VLOOKUP($F147,abm!$B$2:$G$1701,4,FALSE))</f>
        <v>53</v>
      </c>
      <c r="O147" s="9">
        <f>IF(J147="","",VLOOKUP($F147,abm!$B$2:$G$1701,5,FALSE))</f>
        <v>51</v>
      </c>
      <c r="P147" s="129">
        <f>IF(K147="","",VLOOKUP($F147,abm!$B$2:$G$1701,6,FALSE))</f>
        <v>53</v>
      </c>
      <c r="Q147" s="125">
        <f t="shared" si="8"/>
        <v>-0.21899602432547105</v>
      </c>
      <c r="R147" s="131">
        <f t="shared" si="9"/>
        <v>220.8603272309648</v>
      </c>
      <c r="S147" s="125">
        <f t="shared" si="10"/>
        <v>-0.28091531217791577</v>
      </c>
      <c r="T147" s="132">
        <f t="shared" si="11"/>
        <v>396.94569394751966</v>
      </c>
    </row>
    <row r="148" spans="1:20" x14ac:dyDescent="0.25">
      <c r="A148">
        <v>1</v>
      </c>
      <c r="B148" s="12" t="s">
        <v>5</v>
      </c>
      <c r="C148" s="8">
        <v>27.216355000000007</v>
      </c>
      <c r="D148" s="2">
        <v>3.5524E-2</v>
      </c>
      <c r="E148" s="12" t="s">
        <v>100</v>
      </c>
      <c r="F148" s="12">
        <v>28806</v>
      </c>
      <c r="G148" s="126">
        <f>IFERROR(VLOOKUP($F148,INRIX!$A$2:$F$464,2,FALSE),"")</f>
        <v>65.172780435938293</v>
      </c>
      <c r="H148" s="4">
        <f>IFERROR(VLOOKUP($F148,INRIX!$A$2:$F$464,3,FALSE),"")</f>
        <v>67.861370301253004</v>
      </c>
      <c r="I148" s="126">
        <f>IFERROR(VLOOKUP($F148,INRIX!$A$2:$F$464,4,FALSE),"")</f>
        <v>68.977607324013405</v>
      </c>
      <c r="J148" s="4">
        <f>IFERROR(VLOOKUP($F148,INRIX!$A$2:$F$464,5,FALSE),"")</f>
        <v>70.923496027241796</v>
      </c>
      <c r="K148" s="126">
        <f>IFERROR(VLOOKUP($F148,INRIX!$A$2:$F$464,6,FALSE),"")</f>
        <v>65.644991561600307</v>
      </c>
      <c r="L148" s="129">
        <f>IF(G148="","",VLOOKUP($F148,abm!$B$2:$G$1701,2,FALSE))</f>
        <v>53</v>
      </c>
      <c r="M148" s="9">
        <f>IF(H148="","",VLOOKUP($F148,abm!$B$2:$G$1701,3,FALSE))</f>
        <v>53</v>
      </c>
      <c r="N148" s="129">
        <f>IF(I148="","",VLOOKUP($F148,abm!$B$2:$G$1701,4,FALSE))</f>
        <v>53</v>
      </c>
      <c r="O148" s="9">
        <f>IF(J148="","",VLOOKUP($F148,abm!$B$2:$G$1701,5,FALSE))</f>
        <v>51</v>
      </c>
      <c r="P148" s="129">
        <f>IF(K148="","",VLOOKUP($F148,abm!$B$2:$G$1701,6,FALSE))</f>
        <v>54</v>
      </c>
      <c r="Q148" s="125">
        <f t="shared" si="8"/>
        <v>-0.21899602432547105</v>
      </c>
      <c r="R148" s="131">
        <f t="shared" si="9"/>
        <v>220.8603272309648</v>
      </c>
      <c r="S148" s="125">
        <f t="shared" si="10"/>
        <v>-0.28091531217791577</v>
      </c>
      <c r="T148" s="132">
        <f t="shared" si="11"/>
        <v>396.94569394751966</v>
      </c>
    </row>
    <row r="149" spans="1:20" x14ac:dyDescent="0.25">
      <c r="A149">
        <v>1</v>
      </c>
      <c r="B149" s="12" t="s">
        <v>76</v>
      </c>
      <c r="C149" s="8">
        <v>0.47905399999999998</v>
      </c>
      <c r="D149" s="2">
        <v>0.47905399999999998</v>
      </c>
      <c r="E149" s="12" t="s">
        <v>118</v>
      </c>
      <c r="F149" s="12">
        <v>21781</v>
      </c>
      <c r="G149" s="126">
        <f>IFERROR(VLOOKUP($F149,INRIX!$A$2:$F$464,2,FALSE),"")</f>
        <v>46.601807549176002</v>
      </c>
      <c r="H149" s="4">
        <f>IFERROR(VLOOKUP($F149,INRIX!$A$2:$F$464,3,FALSE),"")</f>
        <v>44.789922687283401</v>
      </c>
      <c r="I149" s="126">
        <f>IFERROR(VLOOKUP($F149,INRIX!$A$2:$F$464,4,FALSE),"")</f>
        <v>48.065322281331198</v>
      </c>
      <c r="J149" s="4">
        <f>IFERROR(VLOOKUP($F149,INRIX!$A$2:$F$464,5,FALSE),"")</f>
        <v>29.0274687854711</v>
      </c>
      <c r="K149" s="126">
        <f>IFERROR(VLOOKUP($F149,INRIX!$A$2:$F$464,6,FALSE),"")</f>
        <v>49.324828750124098</v>
      </c>
      <c r="L149" s="129">
        <f>IF(G149="","",VLOOKUP($F149,abm!$B$2:$G$1701,2,FALSE))</f>
        <v>53</v>
      </c>
      <c r="M149" s="9">
        <f>IF(H149="","",VLOOKUP($F149,abm!$B$2:$G$1701,3,FALSE))</f>
        <v>51</v>
      </c>
      <c r="N149" s="129">
        <f>IF(I149="","",VLOOKUP($F149,abm!$B$2:$G$1701,4,FALSE))</f>
        <v>51</v>
      </c>
      <c r="O149" s="9">
        <f>IF(J149="","",VLOOKUP($F149,abm!$B$2:$G$1701,5,FALSE))</f>
        <v>46</v>
      </c>
      <c r="P149" s="129">
        <f>IF(K149="","",VLOOKUP($F149,abm!$B$2:$G$1701,6,FALSE))</f>
        <v>53</v>
      </c>
      <c r="Q149" s="125">
        <f t="shared" si="8"/>
        <v>0.13864898486372557</v>
      </c>
      <c r="R149" s="131">
        <f t="shared" si="9"/>
        <v>38.565060229917421</v>
      </c>
      <c r="S149" s="125">
        <f t="shared" si="10"/>
        <v>0.58470586395132162</v>
      </c>
      <c r="T149" s="132">
        <f t="shared" si="11"/>
        <v>288.06681582815781</v>
      </c>
    </row>
    <row r="150" spans="1:20" x14ac:dyDescent="0.25">
      <c r="A150">
        <v>1</v>
      </c>
      <c r="B150" s="12" t="s">
        <v>76</v>
      </c>
      <c r="C150" s="8">
        <v>1.821931</v>
      </c>
      <c r="D150" s="2">
        <v>0.208871</v>
      </c>
      <c r="E150" s="12" t="s">
        <v>115</v>
      </c>
      <c r="F150" s="12">
        <v>13438</v>
      </c>
      <c r="G150" s="126">
        <f>IFERROR(VLOOKUP($F150,INRIX!$A$2:$F$464,2,FALSE),"")</f>
        <v>55.402445507708698</v>
      </c>
      <c r="H150" s="4">
        <f>IFERROR(VLOOKUP($F150,INRIX!$A$2:$F$464,3,FALSE),"")</f>
        <v>53.590509197547298</v>
      </c>
      <c r="I150" s="126">
        <f>IFERROR(VLOOKUP($F150,INRIX!$A$2:$F$464,4,FALSE),"")</f>
        <v>53.669305950760901</v>
      </c>
      <c r="J150" s="4">
        <f>IFERROR(VLOOKUP($F150,INRIX!$A$2:$F$464,5,FALSE),"")</f>
        <v>46.699659477866099</v>
      </c>
      <c r="K150" s="126">
        <f>IFERROR(VLOOKUP($F150,INRIX!$A$2:$F$464,6,FALSE),"")</f>
        <v>53.832621860418897</v>
      </c>
      <c r="L150" s="129">
        <f>IF(G150="","",VLOOKUP($F150,abm!$B$2:$G$1701,2,FALSE))</f>
        <v>53</v>
      </c>
      <c r="M150" s="9">
        <f>IF(H150="","",VLOOKUP($F150,abm!$B$2:$G$1701,3,FALSE))</f>
        <v>38</v>
      </c>
      <c r="N150" s="129">
        <f>IF(I150="","",VLOOKUP($F150,abm!$B$2:$G$1701,4,FALSE))</f>
        <v>39</v>
      </c>
      <c r="O150" s="9">
        <f>IF(J150="","",VLOOKUP($F150,abm!$B$2:$G$1701,5,FALSE))</f>
        <v>36</v>
      </c>
      <c r="P150" s="129">
        <f>IF(K150="","",VLOOKUP($F150,abm!$B$2:$G$1701,6,FALSE))</f>
        <v>53</v>
      </c>
      <c r="Q150" s="125">
        <f t="shared" si="8"/>
        <v>-0.2909192211642736</v>
      </c>
      <c r="R150" s="131">
        <f t="shared" si="9"/>
        <v>243.06397703880691</v>
      </c>
      <c r="S150" s="125">
        <f t="shared" si="10"/>
        <v>-0.229116434627052</v>
      </c>
      <c r="T150" s="132">
        <f t="shared" si="11"/>
        <v>114.48271294228985</v>
      </c>
    </row>
    <row r="151" spans="1:20" x14ac:dyDescent="0.25">
      <c r="A151">
        <v>1</v>
      </c>
      <c r="B151" s="12" t="s">
        <v>76</v>
      </c>
      <c r="C151" s="8">
        <v>2.9322629999999998</v>
      </c>
      <c r="D151" s="2">
        <v>0.40747800000000001</v>
      </c>
      <c r="E151" s="12" t="s">
        <v>117</v>
      </c>
      <c r="F151" s="12">
        <v>16038</v>
      </c>
      <c r="G151" s="126">
        <f>IFERROR(VLOOKUP($F151,INRIX!$A$2:$F$464,2,FALSE),"")</f>
        <v>60.866826156299801</v>
      </c>
      <c r="H151" s="4">
        <f>IFERROR(VLOOKUP($F151,INRIX!$A$2:$F$464,3,FALSE),"")</f>
        <v>63.468141828845603</v>
      </c>
      <c r="I151" s="126">
        <f>IFERROR(VLOOKUP($F151,INRIX!$A$2:$F$464,4,FALSE),"")</f>
        <v>62.365953235185003</v>
      </c>
      <c r="J151" s="4">
        <f>IFERROR(VLOOKUP($F151,INRIX!$A$2:$F$464,5,FALSE),"")</f>
        <v>58.743927355278103</v>
      </c>
      <c r="K151" s="126">
        <f>IFERROR(VLOOKUP($F151,INRIX!$A$2:$F$464,6,FALSE),"")</f>
        <v>60.719249478804699</v>
      </c>
      <c r="L151" s="129">
        <f>IF(G151="","",VLOOKUP($F151,abm!$B$2:$G$1701,2,FALSE))</f>
        <v>53</v>
      </c>
      <c r="M151" s="9">
        <f>IF(H151="","",VLOOKUP($F151,abm!$B$2:$G$1701,3,FALSE))</f>
        <v>35</v>
      </c>
      <c r="N151" s="129">
        <f>IF(I151="","",VLOOKUP($F151,abm!$B$2:$G$1701,4,FALSE))</f>
        <v>41</v>
      </c>
      <c r="O151" s="9">
        <f>IF(J151="","",VLOOKUP($F151,abm!$B$2:$G$1701,5,FALSE))</f>
        <v>37</v>
      </c>
      <c r="P151" s="129">
        <f>IF(K151="","",VLOOKUP($F151,abm!$B$2:$G$1701,6,FALSE))</f>
        <v>53</v>
      </c>
      <c r="Q151" s="125">
        <f t="shared" si="8"/>
        <v>-0.44854222935367449</v>
      </c>
      <c r="R151" s="131">
        <f t="shared" si="9"/>
        <v>810.43509918726863</v>
      </c>
      <c r="S151" s="125">
        <f t="shared" si="10"/>
        <v>-0.37014766179613334</v>
      </c>
      <c r="T151" s="132">
        <f t="shared" si="11"/>
        <v>472.79837683161139</v>
      </c>
    </row>
    <row r="152" spans="1:20" x14ac:dyDescent="0.25">
      <c r="A152">
        <v>1</v>
      </c>
      <c r="B152" s="12" t="s">
        <v>76</v>
      </c>
      <c r="C152" s="8">
        <v>3.0737619999999999</v>
      </c>
      <c r="D152" s="2">
        <v>0.14149900000000001</v>
      </c>
      <c r="E152" s="12" t="s">
        <v>32</v>
      </c>
      <c r="F152" s="12">
        <v>8879</v>
      </c>
      <c r="G152" s="126">
        <f>IFERROR(VLOOKUP($F152,INRIX!$A$2:$F$464,2,FALSE),"")</f>
        <v>62.8705475810739</v>
      </c>
      <c r="H152" s="4">
        <f>IFERROR(VLOOKUP($F152,INRIX!$A$2:$F$464,3,FALSE),"")</f>
        <v>64.3332444681418</v>
      </c>
      <c r="I152" s="126">
        <f>IFERROR(VLOOKUP($F152,INRIX!$A$2:$F$464,4,FALSE),"")</f>
        <v>63.751082518866802</v>
      </c>
      <c r="J152" s="4">
        <f>IFERROR(VLOOKUP($F152,INRIX!$A$2:$F$464,5,FALSE),"")</f>
        <v>61.478320090805902</v>
      </c>
      <c r="K152" s="126">
        <f>IFERROR(VLOOKUP($F152,INRIX!$A$2:$F$464,6,FALSE),"")</f>
        <v>61.889308051226102</v>
      </c>
      <c r="L152" s="129">
        <f>IF(G152="","",VLOOKUP($F152,abm!$B$2:$G$1701,2,FALSE))</f>
        <v>53</v>
      </c>
      <c r="M152" s="9">
        <f>IF(H152="","",VLOOKUP($F152,abm!$B$2:$G$1701,3,FALSE))</f>
        <v>43</v>
      </c>
      <c r="N152" s="129">
        <f>IF(I152="","",VLOOKUP($F152,abm!$B$2:$G$1701,4,FALSE))</f>
        <v>50</v>
      </c>
      <c r="O152" s="9">
        <f>IF(J152="","",VLOOKUP($F152,abm!$B$2:$G$1701,5,FALSE))</f>
        <v>48</v>
      </c>
      <c r="P152" s="129">
        <f>IF(K152="","",VLOOKUP($F152,abm!$B$2:$G$1701,6,FALSE))</f>
        <v>53</v>
      </c>
      <c r="Q152" s="125">
        <f t="shared" si="8"/>
        <v>-0.33160529434678443</v>
      </c>
      <c r="R152" s="131">
        <f t="shared" si="9"/>
        <v>455.10731953750269</v>
      </c>
      <c r="S152" s="125">
        <f t="shared" si="10"/>
        <v>-0.21923696143450067</v>
      </c>
      <c r="T152" s="132">
        <f t="shared" si="11"/>
        <v>181.665112470222</v>
      </c>
    </row>
    <row r="153" spans="1:20" x14ac:dyDescent="0.25">
      <c r="A153">
        <v>1</v>
      </c>
      <c r="B153" s="12" t="s">
        <v>76</v>
      </c>
      <c r="C153" s="8">
        <v>4.9975569999999996</v>
      </c>
      <c r="D153" s="2">
        <v>0.102422</v>
      </c>
      <c r="E153" s="12" t="s">
        <v>44</v>
      </c>
      <c r="F153" s="12">
        <v>15710</v>
      </c>
      <c r="G153" s="126">
        <f>IFERROR(VLOOKUP($F153,INRIX!$A$2:$F$464,2,FALSE),"")</f>
        <v>65.546783625730995</v>
      </c>
      <c r="H153" s="4">
        <f>IFERROR(VLOOKUP($F153,INRIX!$A$2:$F$464,3,FALSE),"")</f>
        <v>61.946414289522799</v>
      </c>
      <c r="I153" s="126">
        <f>IFERROR(VLOOKUP($F153,INRIX!$A$2:$F$464,4,FALSE),"")</f>
        <v>67.247309167388394</v>
      </c>
      <c r="J153" s="4">
        <f>IFERROR(VLOOKUP($F153,INRIX!$A$2:$F$464,5,FALSE),"")</f>
        <v>63.929852440408602</v>
      </c>
      <c r="K153" s="126">
        <f>IFERROR(VLOOKUP($F153,INRIX!$A$2:$F$464,6,FALSE),"")</f>
        <v>66.041695621959704</v>
      </c>
      <c r="L153" s="129">
        <f>IF(G153="","",VLOOKUP($F153,abm!$B$2:$G$1701,2,FALSE))</f>
        <v>53</v>
      </c>
      <c r="M153" s="9">
        <f>IF(H153="","",VLOOKUP($F153,abm!$B$2:$G$1701,3,FALSE))</f>
        <v>35</v>
      </c>
      <c r="N153" s="129">
        <f>IF(I153="","",VLOOKUP($F153,abm!$B$2:$G$1701,4,FALSE))</f>
        <v>46</v>
      </c>
      <c r="O153" s="9">
        <f>IF(J153="","",VLOOKUP($F153,abm!$B$2:$G$1701,5,FALSE))</f>
        <v>41</v>
      </c>
      <c r="P153" s="129">
        <f>IF(K153="","",VLOOKUP($F153,abm!$B$2:$G$1701,6,FALSE))</f>
        <v>53</v>
      </c>
      <c r="Q153" s="125">
        <f t="shared" si="8"/>
        <v>-0.43499554572411037</v>
      </c>
      <c r="R153" s="131">
        <f t="shared" si="9"/>
        <v>726.10924306259847</v>
      </c>
      <c r="S153" s="125">
        <f t="shared" si="10"/>
        <v>-0.35867206891776215</v>
      </c>
      <c r="T153" s="132">
        <f t="shared" si="11"/>
        <v>525.77813293891234</v>
      </c>
    </row>
    <row r="154" spans="1:20" x14ac:dyDescent="0.25">
      <c r="A154">
        <v>1</v>
      </c>
      <c r="B154" s="12" t="s">
        <v>76</v>
      </c>
      <c r="C154" s="8">
        <v>5.849321999999999</v>
      </c>
      <c r="D154" s="2">
        <v>0.211587</v>
      </c>
      <c r="E154" s="12" t="s">
        <v>116</v>
      </c>
      <c r="F154" s="12">
        <v>31183</v>
      </c>
      <c r="G154" s="126">
        <f>IFERROR(VLOOKUP($F154,INRIX!$A$2:$F$464,2,FALSE),"")</f>
        <v>66.181552365762897</v>
      </c>
      <c r="H154" s="4">
        <f>IFERROR(VLOOKUP($F154,INRIX!$A$2:$F$464,3,FALSE),"")</f>
        <v>67.310583844308198</v>
      </c>
      <c r="I154" s="126">
        <f>IFERROR(VLOOKUP($F154,INRIX!$A$2:$F$464,4,FALSE),"")</f>
        <v>67.732525052579504</v>
      </c>
      <c r="J154" s="4">
        <f>IFERROR(VLOOKUP($F154,INRIX!$A$2:$F$464,5,FALSE),"")</f>
        <v>66.056526674233794</v>
      </c>
      <c r="K154" s="126">
        <f>IFERROR(VLOOKUP($F154,INRIX!$A$2:$F$464,6,FALSE),"")</f>
        <v>66.8892087759357</v>
      </c>
      <c r="L154" s="129">
        <f>IF(G154="","",VLOOKUP($F154,abm!$B$2:$G$1701,2,FALSE))</f>
        <v>53</v>
      </c>
      <c r="M154" s="9">
        <f>IF(H154="","",VLOOKUP($F154,abm!$B$2:$G$1701,3,FALSE))</f>
        <v>45</v>
      </c>
      <c r="N154" s="129">
        <f>IF(I154="","",VLOOKUP($F154,abm!$B$2:$G$1701,4,FALSE))</f>
        <v>50</v>
      </c>
      <c r="O154" s="9">
        <f>IF(J154="","",VLOOKUP($F154,abm!$B$2:$G$1701,5,FALSE))</f>
        <v>44</v>
      </c>
      <c r="P154" s="129">
        <f>IF(K154="","",VLOOKUP($F154,abm!$B$2:$G$1701,6,FALSE))</f>
        <v>53</v>
      </c>
      <c r="Q154" s="125">
        <f t="shared" si="8"/>
        <v>-0.33145729200497476</v>
      </c>
      <c r="R154" s="131">
        <f t="shared" si="9"/>
        <v>497.76215147390599</v>
      </c>
      <c r="S154" s="125">
        <f t="shared" si="10"/>
        <v>-0.33390382123795848</v>
      </c>
      <c r="T154" s="132">
        <f t="shared" si="11"/>
        <v>486.49036893118688</v>
      </c>
    </row>
    <row r="155" spans="1:20" x14ac:dyDescent="0.25">
      <c r="A155">
        <v>1</v>
      </c>
      <c r="B155" s="12" t="s">
        <v>76</v>
      </c>
      <c r="C155" s="8">
        <v>6.0839269999999992</v>
      </c>
      <c r="D155" s="2">
        <v>0.23460500000000001</v>
      </c>
      <c r="E155" s="12" t="s">
        <v>116</v>
      </c>
      <c r="F155" s="12">
        <v>15699</v>
      </c>
      <c r="G155" s="126">
        <f>IFERROR(VLOOKUP($F155,INRIX!$A$2:$F$464,2,FALSE),"")</f>
        <v>67.106060606060595</v>
      </c>
      <c r="H155" s="4">
        <f>IFERROR(VLOOKUP($F155,INRIX!$A$2:$F$464,3,FALSE),"")</f>
        <v>68.442015462543296</v>
      </c>
      <c r="I155" s="126">
        <f>IFERROR(VLOOKUP($F155,INRIX!$A$2:$F$464,4,FALSE),"")</f>
        <v>68.602622788568596</v>
      </c>
      <c r="J155" s="4">
        <f>IFERROR(VLOOKUP($F155,INRIX!$A$2:$F$464,5,FALSE),"")</f>
        <v>67.6381384790011</v>
      </c>
      <c r="K155" s="126">
        <f>IFERROR(VLOOKUP($F155,INRIX!$A$2:$F$464,6,FALSE),"")</f>
        <v>67.571031470267002</v>
      </c>
      <c r="L155" s="129">
        <f>IF(G155="","",VLOOKUP($F155,abm!$B$2:$G$1701,2,FALSE))</f>
        <v>53</v>
      </c>
      <c r="M155" s="9">
        <f>IF(H155="","",VLOOKUP($F155,abm!$B$2:$G$1701,3,FALSE))</f>
        <v>49</v>
      </c>
      <c r="N155" s="129">
        <f>IF(I155="","",VLOOKUP($F155,abm!$B$2:$G$1701,4,FALSE))</f>
        <v>52</v>
      </c>
      <c r="O155" s="9">
        <f>IF(J155="","",VLOOKUP($F155,abm!$B$2:$G$1701,5,FALSE))</f>
        <v>49</v>
      </c>
      <c r="P155" s="129">
        <f>IF(K155="","",VLOOKUP($F155,abm!$B$2:$G$1701,6,FALSE))</f>
        <v>53</v>
      </c>
      <c r="Q155" s="125">
        <f t="shared" si="8"/>
        <v>-0.28406550174115563</v>
      </c>
      <c r="R155" s="131">
        <f t="shared" si="9"/>
        <v>377.99196524577258</v>
      </c>
      <c r="S155" s="125">
        <f t="shared" si="10"/>
        <v>-0.27555664449262585</v>
      </c>
      <c r="T155" s="132">
        <f t="shared" si="11"/>
        <v>347.38020596242143</v>
      </c>
    </row>
    <row r="156" spans="1:20" x14ac:dyDescent="0.25">
      <c r="A156">
        <v>1</v>
      </c>
      <c r="B156" s="12" t="s">
        <v>76</v>
      </c>
      <c r="C156" s="8">
        <v>6.6410699999999991</v>
      </c>
      <c r="D156" s="2">
        <v>0.55714300000000005</v>
      </c>
      <c r="E156" s="12" t="s">
        <v>5</v>
      </c>
      <c r="F156" s="12">
        <v>15690</v>
      </c>
      <c r="G156" s="126">
        <f>IFERROR(VLOOKUP($F156,INRIX!$A$2:$F$464,2,FALSE),"")</f>
        <v>69.372674109516197</v>
      </c>
      <c r="H156" s="4">
        <f>IFERROR(VLOOKUP($F156,INRIX!$A$2:$F$464,3,FALSE),"")</f>
        <v>70.2561983471074</v>
      </c>
      <c r="I156" s="126">
        <f>IFERROR(VLOOKUP($F156,INRIX!$A$2:$F$464,4,FALSE),"")</f>
        <v>71.081776568105894</v>
      </c>
      <c r="J156" s="4">
        <f>IFERROR(VLOOKUP($F156,INRIX!$A$2:$F$464,5,FALSE),"")</f>
        <v>70.6372304199773</v>
      </c>
      <c r="K156" s="126">
        <f>IFERROR(VLOOKUP($F156,INRIX!$A$2:$F$464,6,FALSE),"")</f>
        <v>69.784870445746094</v>
      </c>
      <c r="L156" s="129">
        <f>IF(G156="","",VLOOKUP($F156,abm!$B$2:$G$1701,2,FALSE))</f>
        <v>58</v>
      </c>
      <c r="M156" s="9">
        <f>IF(H156="","",VLOOKUP($F156,abm!$B$2:$G$1701,3,FALSE))</f>
        <v>57</v>
      </c>
      <c r="N156" s="129">
        <f>IF(I156="","",VLOOKUP($F156,abm!$B$2:$G$1701,4,FALSE))</f>
        <v>57</v>
      </c>
      <c r="O156" s="9">
        <f>IF(J156="","",VLOOKUP($F156,abm!$B$2:$G$1701,5,FALSE))</f>
        <v>56</v>
      </c>
      <c r="P156" s="129">
        <f>IF(K156="","",VLOOKUP($F156,abm!$B$2:$G$1701,6,FALSE))</f>
        <v>58</v>
      </c>
      <c r="Q156" s="125">
        <f t="shared" si="8"/>
        <v>-0.18868368427243809</v>
      </c>
      <c r="R156" s="131">
        <f t="shared" si="9"/>
        <v>175.72679461785296</v>
      </c>
      <c r="S156" s="125">
        <f t="shared" si="10"/>
        <v>-0.20721693550201348</v>
      </c>
      <c r="T156" s="132">
        <f t="shared" si="11"/>
        <v>214.24851436750885</v>
      </c>
    </row>
    <row r="157" spans="1:20" x14ac:dyDescent="0.25">
      <c r="A157">
        <v>1</v>
      </c>
      <c r="B157" s="12" t="s">
        <v>76</v>
      </c>
      <c r="C157" s="8">
        <v>6.970140999999999</v>
      </c>
      <c r="D157" s="2">
        <v>0.329071</v>
      </c>
      <c r="E157" s="12" t="s">
        <v>5</v>
      </c>
      <c r="F157" s="12">
        <v>8826</v>
      </c>
      <c r="G157" s="126">
        <f>IFERROR(VLOOKUP($F157,INRIX!$A$2:$F$464,2,FALSE),"")</f>
        <v>68.400318979266302</v>
      </c>
      <c r="H157" s="4">
        <f>IFERROR(VLOOKUP($F157,INRIX!$A$2:$F$464,3,FALSE),"")</f>
        <v>68.662490002666004</v>
      </c>
      <c r="I157" s="126">
        <f>IFERROR(VLOOKUP($F157,INRIX!$A$2:$F$464,4,FALSE),"")</f>
        <v>70.380056909563294</v>
      </c>
      <c r="J157" s="4">
        <f>IFERROR(VLOOKUP($F157,INRIX!$A$2:$F$464,5,FALSE),"")</f>
        <v>69.872417707151001</v>
      </c>
      <c r="K157" s="126">
        <f>IFERROR(VLOOKUP($F157,INRIX!$A$2:$F$464,6,FALSE),"")</f>
        <v>68.725603097389097</v>
      </c>
      <c r="L157" s="129">
        <f>IF(G157="","",VLOOKUP($F157,abm!$B$2:$G$1701,2,FALSE))</f>
        <v>57</v>
      </c>
      <c r="M157" s="9">
        <f>IF(H157="","",VLOOKUP($F157,abm!$B$2:$G$1701,3,FALSE))</f>
        <v>51</v>
      </c>
      <c r="N157" s="129">
        <f>IF(I157="","",VLOOKUP($F157,abm!$B$2:$G$1701,4,FALSE))</f>
        <v>57</v>
      </c>
      <c r="O157" s="9">
        <f>IF(J157="","",VLOOKUP($F157,abm!$B$2:$G$1701,5,FALSE))</f>
        <v>55</v>
      </c>
      <c r="P157" s="129">
        <f>IF(K157="","",VLOOKUP($F157,abm!$B$2:$G$1701,6,FALSE))</f>
        <v>57</v>
      </c>
      <c r="Q157" s="125">
        <f t="shared" si="8"/>
        <v>-0.25723637464910187</v>
      </c>
      <c r="R157" s="131">
        <f t="shared" si="9"/>
        <v>311.96355309427656</v>
      </c>
      <c r="S157" s="125">
        <f t="shared" si="10"/>
        <v>-0.21285105332241716</v>
      </c>
      <c r="T157" s="132">
        <f t="shared" si="11"/>
        <v>221.18880845597866</v>
      </c>
    </row>
    <row r="158" spans="1:20" x14ac:dyDescent="0.25">
      <c r="A158">
        <v>1</v>
      </c>
      <c r="B158" s="12" t="s">
        <v>76</v>
      </c>
      <c r="C158" s="8">
        <v>7.7718239999999987</v>
      </c>
      <c r="D158" s="2">
        <v>0.19475100000000001</v>
      </c>
      <c r="E158" s="12" t="s">
        <v>37</v>
      </c>
      <c r="F158" s="12">
        <v>8821</v>
      </c>
      <c r="G158" s="126">
        <f>IFERROR(VLOOKUP($F158,INRIX!$A$2:$F$464,2,FALSE),"")</f>
        <v>66.611908559276998</v>
      </c>
      <c r="H158" s="4">
        <f>IFERROR(VLOOKUP($F158,INRIX!$A$2:$F$464,3,FALSE),"")</f>
        <v>66.725939749400197</v>
      </c>
      <c r="I158" s="126">
        <f>IFERROR(VLOOKUP($F158,INRIX!$A$2:$F$464,4,FALSE),"")</f>
        <v>67.471235927254696</v>
      </c>
      <c r="J158" s="4">
        <f>IFERROR(VLOOKUP($F158,INRIX!$A$2:$F$464,5,FALSE),"")</f>
        <v>62.3625425652667</v>
      </c>
      <c r="K158" s="126">
        <f>IFERROR(VLOOKUP($F158,INRIX!$A$2:$F$464,6,FALSE),"")</f>
        <v>67.414871438499006</v>
      </c>
      <c r="L158" s="129">
        <f>IF(G158="","",VLOOKUP($F158,abm!$B$2:$G$1701,2,FALSE))</f>
        <v>57</v>
      </c>
      <c r="M158" s="9">
        <f>IF(H158="","",VLOOKUP($F158,abm!$B$2:$G$1701,3,FALSE))</f>
        <v>54</v>
      </c>
      <c r="N158" s="129">
        <f>IF(I158="","",VLOOKUP($F158,abm!$B$2:$G$1701,4,FALSE))</f>
        <v>57</v>
      </c>
      <c r="O158" s="9">
        <f>IF(J158="","",VLOOKUP($F158,abm!$B$2:$G$1701,5,FALSE))</f>
        <v>51</v>
      </c>
      <c r="P158" s="129">
        <f>IF(K158="","",VLOOKUP($F158,abm!$B$2:$G$1701,6,FALSE))</f>
        <v>57</v>
      </c>
      <c r="Q158" s="125">
        <f t="shared" si="8"/>
        <v>-0.19071952822537197</v>
      </c>
      <c r="R158" s="131">
        <f t="shared" si="9"/>
        <v>161.94954250536395</v>
      </c>
      <c r="S158" s="125">
        <f t="shared" si="10"/>
        <v>-0.18220140003712992</v>
      </c>
      <c r="T158" s="132">
        <f t="shared" si="11"/>
        <v>129.10737354749756</v>
      </c>
    </row>
    <row r="159" spans="1:20" x14ac:dyDescent="0.25">
      <c r="A159">
        <v>1</v>
      </c>
      <c r="B159" s="12" t="s">
        <v>76</v>
      </c>
      <c r="C159" s="8">
        <v>8.6692989999999988</v>
      </c>
      <c r="D159" s="2">
        <v>0.17699000000000001</v>
      </c>
      <c r="E159" s="12" t="s">
        <v>86</v>
      </c>
      <c r="F159" s="12">
        <v>15209</v>
      </c>
      <c r="G159" s="126">
        <f>IFERROR(VLOOKUP($F159,INRIX!$A$2:$F$464,2,FALSE),"")</f>
        <v>66.468633705475796</v>
      </c>
      <c r="H159" s="4">
        <f>IFERROR(VLOOKUP($F159,INRIX!$A$2:$F$464,3,FALSE),"")</f>
        <v>67.516928818981597</v>
      </c>
      <c r="I159" s="126">
        <f>IFERROR(VLOOKUP($F159,INRIX!$A$2:$F$464,4,FALSE),"")</f>
        <v>67.485587034516897</v>
      </c>
      <c r="J159" s="4">
        <f>IFERROR(VLOOKUP($F159,INRIX!$A$2:$F$464,5,FALSE),"")</f>
        <v>61.646992054483498</v>
      </c>
      <c r="K159" s="126">
        <f>IFERROR(VLOOKUP($F159,INRIX!$A$2:$F$464,6,FALSE),"")</f>
        <v>67.151593368410602</v>
      </c>
      <c r="L159" s="129">
        <f>IF(G159="","",VLOOKUP($F159,abm!$B$2:$G$1701,2,FALSE))</f>
        <v>58</v>
      </c>
      <c r="M159" s="9">
        <f>IF(H159="","",VLOOKUP($F159,abm!$B$2:$G$1701,3,FALSE))</f>
        <v>57</v>
      </c>
      <c r="N159" s="129">
        <f>IF(I159="","",VLOOKUP($F159,abm!$B$2:$G$1701,4,FALSE))</f>
        <v>57</v>
      </c>
      <c r="O159" s="9">
        <f>IF(J159="","",VLOOKUP($F159,abm!$B$2:$G$1701,5,FALSE))</f>
        <v>47</v>
      </c>
      <c r="P159" s="129">
        <f>IF(K159="","",VLOOKUP($F159,abm!$B$2:$G$1701,6,FALSE))</f>
        <v>58</v>
      </c>
      <c r="Q159" s="125">
        <f t="shared" si="8"/>
        <v>-0.15576728685598751</v>
      </c>
      <c r="R159" s="131">
        <f t="shared" si="9"/>
        <v>110.60579178352566</v>
      </c>
      <c r="S159" s="125">
        <f t="shared" si="10"/>
        <v>-0.2375945940969596</v>
      </c>
      <c r="T159" s="132">
        <f t="shared" si="11"/>
        <v>214.5343762441027</v>
      </c>
    </row>
    <row r="160" spans="1:20" x14ac:dyDescent="0.25">
      <c r="A160">
        <v>1</v>
      </c>
      <c r="B160" s="12" t="s">
        <v>76</v>
      </c>
      <c r="C160" s="8">
        <v>8.902315999999999</v>
      </c>
      <c r="D160" s="2">
        <v>0.233017</v>
      </c>
      <c r="E160" s="12" t="s">
        <v>39</v>
      </c>
      <c r="F160" s="12">
        <v>15318</v>
      </c>
      <c r="G160" s="126">
        <f>IFERROR(VLOOKUP($F160,INRIX!$A$2:$F$464,2,FALSE),"")</f>
        <v>66.439128123338605</v>
      </c>
      <c r="H160" s="4">
        <f>IFERROR(VLOOKUP($F160,INRIX!$A$2:$F$464,3,FALSE),"")</f>
        <v>67.482804585443901</v>
      </c>
      <c r="I160" s="126">
        <f>IFERROR(VLOOKUP($F160,INRIX!$A$2:$F$464,4,FALSE),"")</f>
        <v>67.976370159594197</v>
      </c>
      <c r="J160" s="4">
        <f>IFERROR(VLOOKUP($F160,INRIX!$A$2:$F$464,5,FALSE),"")</f>
        <v>64.401362088535706</v>
      </c>
      <c r="K160" s="126">
        <f>IFERROR(VLOOKUP($F160,INRIX!$A$2:$F$464,6,FALSE),"")</f>
        <v>67.455077931102906</v>
      </c>
      <c r="L160" s="129">
        <f>IF(G160="","",VLOOKUP($F160,abm!$B$2:$G$1701,2,FALSE))</f>
        <v>58</v>
      </c>
      <c r="M160" s="9">
        <f>IF(H160="","",VLOOKUP($F160,abm!$B$2:$G$1701,3,FALSE))</f>
        <v>57</v>
      </c>
      <c r="N160" s="129">
        <f>IF(I160="","",VLOOKUP($F160,abm!$B$2:$G$1701,4,FALSE))</f>
        <v>57</v>
      </c>
      <c r="O160" s="9">
        <f>IF(J160="","",VLOOKUP($F160,abm!$B$2:$G$1701,5,FALSE))</f>
        <v>47</v>
      </c>
      <c r="P160" s="129">
        <f>IF(K160="","",VLOOKUP($F160,abm!$B$2:$G$1701,6,FALSE))</f>
        <v>58</v>
      </c>
      <c r="Q160" s="125">
        <f t="shared" si="8"/>
        <v>-0.15534038115103843</v>
      </c>
      <c r="R160" s="131">
        <f t="shared" si="9"/>
        <v>109.88919197660368</v>
      </c>
      <c r="S160" s="125">
        <f t="shared" si="10"/>
        <v>-0.27020177095964526</v>
      </c>
      <c r="T160" s="132">
        <f t="shared" si="11"/>
        <v>302.80740253632774</v>
      </c>
    </row>
    <row r="161" spans="1:20" x14ac:dyDescent="0.25">
      <c r="A161">
        <v>1</v>
      </c>
      <c r="B161" s="12" t="s">
        <v>119</v>
      </c>
      <c r="C161" s="8">
        <v>11.482304000000001</v>
      </c>
      <c r="D161" s="2">
        <v>0.21743100000000001</v>
      </c>
      <c r="E161" s="12" t="s">
        <v>120</v>
      </c>
      <c r="F161" s="12">
        <v>7215</v>
      </c>
      <c r="G161" s="126">
        <f>IFERROR(VLOOKUP($F161,INRIX!$A$2:$F$464,2,FALSE),"")</f>
        <v>65.739500265816105</v>
      </c>
      <c r="H161" s="4">
        <f>IFERROR(VLOOKUP($F161,INRIX!$A$2:$F$464,3,FALSE),"")</f>
        <v>56.980805118634997</v>
      </c>
      <c r="I161" s="126">
        <f>IFERROR(VLOOKUP($F161,INRIX!$A$2:$F$464,4,FALSE),"")</f>
        <v>66.632191018186305</v>
      </c>
      <c r="J161" s="4">
        <f>IFERROR(VLOOKUP($F161,INRIX!$A$2:$F$464,5,FALSE),"")</f>
        <v>67.659250851305302</v>
      </c>
      <c r="K161" s="126">
        <f>IFERROR(VLOOKUP($F161,INRIX!$A$2:$F$464,6,FALSE),"")</f>
        <v>65.232403454780098</v>
      </c>
      <c r="L161" s="129">
        <f>IF(G161="","",VLOOKUP($F161,abm!$B$2:$G$1701,2,FALSE))</f>
        <v>57</v>
      </c>
      <c r="M161" s="9">
        <f>IF(H161="","",VLOOKUP($F161,abm!$B$2:$G$1701,3,FALSE))</f>
        <v>55</v>
      </c>
      <c r="N161" s="129">
        <f>IF(I161="","",VLOOKUP($F161,abm!$B$2:$G$1701,4,FALSE))</f>
        <v>57</v>
      </c>
      <c r="O161" s="9">
        <f>IF(J161="","",VLOOKUP($F161,abm!$B$2:$G$1701,5,FALSE))</f>
        <v>57</v>
      </c>
      <c r="P161" s="129">
        <f>IF(K161="","",VLOOKUP($F161,abm!$B$2:$G$1701,6,FALSE))</f>
        <v>57</v>
      </c>
      <c r="Q161" s="125">
        <f t="shared" si="8"/>
        <v>-3.4762673403980981E-2</v>
      </c>
      <c r="R161" s="131">
        <f t="shared" si="9"/>
        <v>3.9235889180106049</v>
      </c>
      <c r="S161" s="125">
        <f t="shared" si="10"/>
        <v>-0.15754314032727224</v>
      </c>
      <c r="T161" s="132">
        <f t="shared" si="11"/>
        <v>113.6196287110528</v>
      </c>
    </row>
    <row r="162" spans="1:20" x14ac:dyDescent="0.25">
      <c r="A162">
        <v>1</v>
      </c>
      <c r="B162" s="12" t="s">
        <v>119</v>
      </c>
      <c r="C162" s="8">
        <v>12.399043000000002</v>
      </c>
      <c r="D162" s="2">
        <v>0.46943499999999999</v>
      </c>
      <c r="E162" s="12" t="s">
        <v>122</v>
      </c>
      <c r="F162" s="12">
        <v>7222</v>
      </c>
      <c r="G162" s="126">
        <f>IFERROR(VLOOKUP($F162,INRIX!$A$2:$F$464,2,FALSE),"")</f>
        <v>64.619883040935704</v>
      </c>
      <c r="H162" s="4">
        <f>IFERROR(VLOOKUP($F162,INRIX!$A$2:$F$464,3,FALSE),"")</f>
        <v>44.832577979205503</v>
      </c>
      <c r="I162" s="126">
        <f>IFERROR(VLOOKUP($F162,INRIX!$A$2:$F$464,4,FALSE),"")</f>
        <v>64.213287145861699</v>
      </c>
      <c r="J162" s="4">
        <f>IFERROR(VLOOKUP($F162,INRIX!$A$2:$F$464,5,FALSE),"")</f>
        <v>65.691032917139594</v>
      </c>
      <c r="K162" s="126">
        <f>IFERROR(VLOOKUP($F162,INRIX!$A$2:$F$464,6,FALSE),"")</f>
        <v>64.067507197458596</v>
      </c>
      <c r="L162" s="129">
        <f>IF(G162="","",VLOOKUP($F162,abm!$B$2:$G$1701,2,FALSE))</f>
        <v>58</v>
      </c>
      <c r="M162" s="9">
        <f>IF(H162="","",VLOOKUP($F162,abm!$B$2:$G$1701,3,FALSE))</f>
        <v>54</v>
      </c>
      <c r="N162" s="129">
        <f>IF(I162="","",VLOOKUP($F162,abm!$B$2:$G$1701,4,FALSE))</f>
        <v>58</v>
      </c>
      <c r="O162" s="9">
        <f>IF(J162="","",VLOOKUP($F162,abm!$B$2:$G$1701,5,FALSE))</f>
        <v>57</v>
      </c>
      <c r="P162" s="129">
        <f>IF(K162="","",VLOOKUP($F162,abm!$B$2:$G$1701,6,FALSE))</f>
        <v>58</v>
      </c>
      <c r="Q162" s="125">
        <f t="shared" si="8"/>
        <v>0.20448125970018016</v>
      </c>
      <c r="R162" s="131">
        <f t="shared" si="9"/>
        <v>84.041626507347857</v>
      </c>
      <c r="S162" s="125">
        <f t="shared" si="10"/>
        <v>-0.13230166327422743</v>
      </c>
      <c r="T162" s="132">
        <f t="shared" si="11"/>
        <v>75.534053166803972</v>
      </c>
    </row>
    <row r="163" spans="1:20" x14ac:dyDescent="0.25">
      <c r="A163">
        <v>1</v>
      </c>
      <c r="B163" s="12" t="s">
        <v>119</v>
      </c>
      <c r="C163" s="8">
        <v>15.168412000000004</v>
      </c>
      <c r="D163" s="2">
        <v>0.53759599999999996</v>
      </c>
      <c r="E163" s="12" t="s">
        <v>81</v>
      </c>
      <c r="F163" s="12">
        <v>10158</v>
      </c>
      <c r="G163" s="126">
        <f>IFERROR(VLOOKUP($F163,INRIX!$A$2:$F$464,2,FALSE),"")</f>
        <v>60.976608187134502</v>
      </c>
      <c r="H163" s="4">
        <f>IFERROR(VLOOKUP($F163,INRIX!$A$2:$F$464,3,FALSE),"")</f>
        <v>60.984004265529201</v>
      </c>
      <c r="I163" s="126">
        <f>IFERROR(VLOOKUP($F163,INRIX!$A$2:$F$464,4,FALSE),"")</f>
        <v>62.401583570456502</v>
      </c>
      <c r="J163" s="4">
        <f>IFERROR(VLOOKUP($F163,INRIX!$A$2:$F$464,5,FALSE),"")</f>
        <v>58.179341657207701</v>
      </c>
      <c r="K163" s="126">
        <f>IFERROR(VLOOKUP($F163,INRIX!$A$2:$F$464,6,FALSE),"")</f>
        <v>61.7390052615904</v>
      </c>
      <c r="L163" s="129">
        <f>IF(G163="","",VLOOKUP($F163,abm!$B$2:$G$1701,2,FALSE))</f>
        <v>57</v>
      </c>
      <c r="M163" s="9">
        <f>IF(H163="","",VLOOKUP($F163,abm!$B$2:$G$1701,3,FALSE))</f>
        <v>45</v>
      </c>
      <c r="N163" s="129">
        <f>IF(I163="","",VLOOKUP($F163,abm!$B$2:$G$1701,4,FALSE))</f>
        <v>49</v>
      </c>
      <c r="O163" s="9">
        <f>IF(J163="","",VLOOKUP($F163,abm!$B$2:$G$1701,5,FALSE))</f>
        <v>46</v>
      </c>
      <c r="P163" s="129">
        <f>IF(K163="","",VLOOKUP($F163,abm!$B$2:$G$1701,6,FALSE))</f>
        <v>57</v>
      </c>
      <c r="Q163" s="125">
        <f t="shared" si="8"/>
        <v>-0.26210158644115222</v>
      </c>
      <c r="R163" s="131">
        <f t="shared" si="9"/>
        <v>255.48839236045569</v>
      </c>
      <c r="S163" s="125">
        <f t="shared" si="10"/>
        <v>-0.20934134540346472</v>
      </c>
      <c r="T163" s="132">
        <f t="shared" si="11"/>
        <v>148.33636320299482</v>
      </c>
    </row>
    <row r="164" spans="1:20" x14ac:dyDescent="0.25">
      <c r="A164">
        <v>1</v>
      </c>
      <c r="B164" s="12" t="s">
        <v>119</v>
      </c>
      <c r="C164" s="8">
        <v>15.978786000000005</v>
      </c>
      <c r="D164" s="2">
        <v>0.59755400000000003</v>
      </c>
      <c r="E164" s="12" t="s">
        <v>28</v>
      </c>
      <c r="F164" s="12">
        <v>11296</v>
      </c>
      <c r="G164" s="126">
        <f>IFERROR(VLOOKUP($F164,INRIX!$A$2:$F$464,2,FALSE),"")</f>
        <v>62.601807549176002</v>
      </c>
      <c r="H164" s="4">
        <f>IFERROR(VLOOKUP($F164,INRIX!$A$2:$F$464,3,FALSE),"")</f>
        <v>31.706211676886198</v>
      </c>
      <c r="I164" s="126">
        <f>IFERROR(VLOOKUP($F164,INRIX!$A$2:$F$464,4,FALSE),"")</f>
        <v>54.936780898181397</v>
      </c>
      <c r="J164" s="4">
        <f>IFERROR(VLOOKUP($F164,INRIX!$A$2:$F$464,5,FALSE),"")</f>
        <v>34.5457434733258</v>
      </c>
      <c r="K164" s="126">
        <f>IFERROR(VLOOKUP($F164,INRIX!$A$2:$F$464,6,FALSE),"")</f>
        <v>61.586121314404799</v>
      </c>
      <c r="L164" s="129">
        <f>IF(G164="","",VLOOKUP($F164,abm!$B$2:$G$1701,2,FALSE))</f>
        <v>57</v>
      </c>
      <c r="M164" s="9">
        <f>IF(H164="","",VLOOKUP($F164,abm!$B$2:$G$1701,3,FALSE))</f>
        <v>19</v>
      </c>
      <c r="N164" s="129">
        <f>IF(I164="","",VLOOKUP($F164,abm!$B$2:$G$1701,4,FALSE))</f>
        <v>33</v>
      </c>
      <c r="O164" s="9">
        <f>IF(J164="","",VLOOKUP($F164,abm!$B$2:$G$1701,5,FALSE))</f>
        <v>29</v>
      </c>
      <c r="P164" s="129">
        <f>IF(K164="","",VLOOKUP($F164,abm!$B$2:$G$1701,6,FALSE))</f>
        <v>57</v>
      </c>
      <c r="Q164" s="125">
        <f t="shared" si="8"/>
        <v>-0.40074833935928766</v>
      </c>
      <c r="R164" s="131">
        <f t="shared" si="9"/>
        <v>161.44781517783917</v>
      </c>
      <c r="S164" s="125">
        <f t="shared" si="10"/>
        <v>-0.16053333683809401</v>
      </c>
      <c r="T164" s="132">
        <f t="shared" si="11"/>
        <v>30.755270671935705</v>
      </c>
    </row>
    <row r="165" spans="1:20" x14ac:dyDescent="0.25">
      <c r="A165">
        <v>1</v>
      </c>
      <c r="B165" s="12" t="s">
        <v>119</v>
      </c>
      <c r="C165" s="8">
        <v>16.980791000000004</v>
      </c>
      <c r="D165" s="2">
        <v>0.14741899999999999</v>
      </c>
      <c r="E165" s="12" t="s">
        <v>124</v>
      </c>
      <c r="F165" s="12">
        <v>11050</v>
      </c>
      <c r="G165" s="126">
        <f>IFERROR(VLOOKUP($F165,INRIX!$A$2:$F$464,2,FALSE),"")</f>
        <v>67.057682083997904</v>
      </c>
      <c r="H165" s="4">
        <f>IFERROR(VLOOKUP($F165,INRIX!$A$2:$F$464,3,FALSE),"")</f>
        <v>68.706744868035202</v>
      </c>
      <c r="I165" s="126">
        <f>IFERROR(VLOOKUP($F165,INRIX!$A$2:$F$464,4,FALSE),"")</f>
        <v>66.091797599901</v>
      </c>
      <c r="J165" s="4">
        <f>IFERROR(VLOOKUP($F165,INRIX!$A$2:$F$464,5,FALSE),"")</f>
        <v>66.838138479001103</v>
      </c>
      <c r="K165" s="126">
        <f>IFERROR(VLOOKUP($F165,INRIX!$A$2:$F$464,6,FALSE),"")</f>
        <v>65.267646182865093</v>
      </c>
      <c r="L165" s="129">
        <f>IF(G165="","",VLOOKUP($F165,abm!$B$2:$G$1701,2,FALSE))</f>
        <v>56</v>
      </c>
      <c r="M165" s="9">
        <f>IF(H165="","",VLOOKUP($F165,abm!$B$2:$G$1701,3,FALSE))</f>
        <v>56</v>
      </c>
      <c r="N165" s="129">
        <f>IF(I165="","",VLOOKUP($F165,abm!$B$2:$G$1701,4,FALSE))</f>
        <v>56</v>
      </c>
      <c r="O165" s="9">
        <f>IF(J165="","",VLOOKUP($F165,abm!$B$2:$G$1701,5,FALSE))</f>
        <v>56</v>
      </c>
      <c r="P165" s="129">
        <f>IF(K165="","",VLOOKUP($F165,abm!$B$2:$G$1701,6,FALSE))</f>
        <v>56</v>
      </c>
      <c r="Q165" s="125">
        <f t="shared" si="8"/>
        <v>-0.18494173887063059</v>
      </c>
      <c r="R165" s="131">
        <f t="shared" si="9"/>
        <v>161.46136514133894</v>
      </c>
      <c r="S165" s="125">
        <f t="shared" si="10"/>
        <v>-0.16215500200392596</v>
      </c>
      <c r="T165" s="132">
        <f t="shared" si="11"/>
        <v>117.46524569000434</v>
      </c>
    </row>
    <row r="166" spans="1:20" x14ac:dyDescent="0.25">
      <c r="A166">
        <v>1</v>
      </c>
      <c r="B166" s="12" t="s">
        <v>119</v>
      </c>
      <c r="C166" s="8">
        <v>17.166530000000005</v>
      </c>
      <c r="D166" s="2">
        <v>0.18573899999999999</v>
      </c>
      <c r="E166" s="12" t="s">
        <v>33</v>
      </c>
      <c r="F166" s="12">
        <v>11275</v>
      </c>
      <c r="G166" s="126">
        <f>IFERROR(VLOOKUP($F166,INRIX!$A$2:$F$464,2,FALSE),"")</f>
        <v>67.057682083997904</v>
      </c>
      <c r="H166" s="4">
        <f>IFERROR(VLOOKUP($F166,INRIX!$A$2:$F$464,3,FALSE),"")</f>
        <v>68.706744868035202</v>
      </c>
      <c r="I166" s="126">
        <f>IFERROR(VLOOKUP($F166,INRIX!$A$2:$F$464,4,FALSE),"")</f>
        <v>66.091797599901</v>
      </c>
      <c r="J166" s="4">
        <f>IFERROR(VLOOKUP($F166,INRIX!$A$2:$F$464,5,FALSE),"")</f>
        <v>66.838138479001103</v>
      </c>
      <c r="K166" s="126">
        <f>IFERROR(VLOOKUP($F166,INRIX!$A$2:$F$464,6,FALSE),"")</f>
        <v>65.267646182865093</v>
      </c>
      <c r="L166" s="129">
        <f>IF(G166="","",VLOOKUP($F166,abm!$B$2:$G$1701,2,FALSE))</f>
        <v>57</v>
      </c>
      <c r="M166" s="9">
        <f>IF(H166="","",VLOOKUP($F166,abm!$B$2:$G$1701,3,FALSE))</f>
        <v>56</v>
      </c>
      <c r="N166" s="129">
        <f>IF(I166="","",VLOOKUP($F166,abm!$B$2:$G$1701,4,FALSE))</f>
        <v>57</v>
      </c>
      <c r="O166" s="9">
        <f>IF(J166="","",VLOOKUP($F166,abm!$B$2:$G$1701,5,FALSE))</f>
        <v>57</v>
      </c>
      <c r="P166" s="129">
        <f>IF(K166="","",VLOOKUP($F166,abm!$B$2:$G$1701,6,FALSE))</f>
        <v>57</v>
      </c>
      <c r="Q166" s="125">
        <f t="shared" si="8"/>
        <v>-0.18494173887063059</v>
      </c>
      <c r="R166" s="131">
        <f t="shared" si="9"/>
        <v>161.46136514133894</v>
      </c>
      <c r="S166" s="125">
        <f t="shared" si="10"/>
        <v>-0.1471934841825675</v>
      </c>
      <c r="T166" s="132">
        <f t="shared" si="11"/>
        <v>96.788968732002132</v>
      </c>
    </row>
    <row r="167" spans="1:20" x14ac:dyDescent="0.25">
      <c r="A167">
        <v>1</v>
      </c>
      <c r="B167" s="12" t="s">
        <v>119</v>
      </c>
      <c r="C167" s="8">
        <v>17.372181000000005</v>
      </c>
      <c r="D167" s="2">
        <v>0.205651</v>
      </c>
      <c r="E167" s="12" t="s">
        <v>32</v>
      </c>
      <c r="F167" s="12">
        <v>7492</v>
      </c>
      <c r="G167" s="126">
        <f>IFERROR(VLOOKUP($F167,INRIX!$A$2:$F$464,2,FALSE),"")</f>
        <v>67.070707070707101</v>
      </c>
      <c r="H167" s="4">
        <f>IFERROR(VLOOKUP($F167,INRIX!$A$2:$F$464,3,FALSE),"")</f>
        <v>68.2985870434551</v>
      </c>
      <c r="I167" s="126">
        <f>IFERROR(VLOOKUP($F167,INRIX!$A$2:$F$464,4,FALSE),"")</f>
        <v>67.149573178275404</v>
      </c>
      <c r="J167" s="4">
        <f>IFERROR(VLOOKUP($F167,INRIX!$A$2:$F$464,5,FALSE),"")</f>
        <v>67.350283768444996</v>
      </c>
      <c r="K167" s="126">
        <f>IFERROR(VLOOKUP($F167,INRIX!$A$2:$F$464,6,FALSE),"")</f>
        <v>65.583639432145304</v>
      </c>
      <c r="L167" s="129">
        <f>IF(G167="","",VLOOKUP($F167,abm!$B$2:$G$1701,2,FALSE))</f>
        <v>57</v>
      </c>
      <c r="M167" s="9">
        <f>IF(H167="","",VLOOKUP($F167,abm!$B$2:$G$1701,3,FALSE))</f>
        <v>57</v>
      </c>
      <c r="N167" s="129">
        <f>IF(I167="","",VLOOKUP($F167,abm!$B$2:$G$1701,4,FALSE))</f>
        <v>57</v>
      </c>
      <c r="O167" s="9">
        <f>IF(J167="","",VLOOKUP($F167,abm!$B$2:$G$1701,5,FALSE))</f>
        <v>57</v>
      </c>
      <c r="P167" s="129">
        <f>IF(K167="","",VLOOKUP($F167,abm!$B$2:$G$1701,6,FALSE))</f>
        <v>57</v>
      </c>
      <c r="Q167" s="125">
        <f t="shared" si="8"/>
        <v>-0.16542929411213669</v>
      </c>
      <c r="R167" s="131">
        <f t="shared" si="9"/>
        <v>127.65806917853146</v>
      </c>
      <c r="S167" s="125">
        <f t="shared" si="10"/>
        <v>-0.15367839880274292</v>
      </c>
      <c r="T167" s="132">
        <f t="shared" si="11"/>
        <v>107.12837408733594</v>
      </c>
    </row>
    <row r="168" spans="1:20" x14ac:dyDescent="0.25">
      <c r="A168">
        <v>1</v>
      </c>
      <c r="B168" s="12" t="s">
        <v>119</v>
      </c>
      <c r="C168" s="8">
        <v>18.872013000000006</v>
      </c>
      <c r="D168" s="2">
        <v>0.172516</v>
      </c>
      <c r="E168" s="12" t="s">
        <v>126</v>
      </c>
      <c r="F168" s="12">
        <v>28945</v>
      </c>
      <c r="G168" s="126">
        <f>IFERROR(VLOOKUP($F168,INRIX!$A$2:$F$464,2,FALSE),"")</f>
        <v>65.886762360446596</v>
      </c>
      <c r="H168" s="4">
        <f>IFERROR(VLOOKUP($F168,INRIX!$A$2:$F$464,3,FALSE),"")</f>
        <v>67.146894161556901</v>
      </c>
      <c r="I168" s="126">
        <f>IFERROR(VLOOKUP($F168,INRIX!$A$2:$F$464,4,FALSE),"")</f>
        <v>66.850797971050397</v>
      </c>
      <c r="J168" s="4">
        <f>IFERROR(VLOOKUP($F168,INRIX!$A$2:$F$464,5,FALSE),"")</f>
        <v>67.258115777525504</v>
      </c>
      <c r="K168" s="126">
        <f>IFERROR(VLOOKUP($F168,INRIX!$A$2:$F$464,6,FALSE),"")</f>
        <v>65.141566564082197</v>
      </c>
      <c r="L168" s="129">
        <f>IF(G168="","",VLOOKUP($F168,abm!$B$2:$G$1701,2,FALSE))</f>
        <v>58</v>
      </c>
      <c r="M168" s="9">
        <f>IF(H168="","",VLOOKUP($F168,abm!$B$2:$G$1701,3,FALSE))</f>
        <v>58</v>
      </c>
      <c r="N168" s="129">
        <f>IF(I168="","",VLOOKUP($F168,abm!$B$2:$G$1701,4,FALSE))</f>
        <v>58</v>
      </c>
      <c r="O168" s="9">
        <f>IF(J168="","",VLOOKUP($F168,abm!$B$2:$G$1701,5,FALSE))</f>
        <v>58</v>
      </c>
      <c r="P168" s="129">
        <f>IF(K168="","",VLOOKUP($F168,abm!$B$2:$G$1701,6,FALSE))</f>
        <v>58</v>
      </c>
      <c r="Q168" s="125">
        <f t="shared" si="8"/>
        <v>-0.13622214810932687</v>
      </c>
      <c r="R168" s="131">
        <f t="shared" si="9"/>
        <v>83.665672802723719</v>
      </c>
      <c r="S168" s="125">
        <f t="shared" si="10"/>
        <v>-0.13765053734406174</v>
      </c>
      <c r="T168" s="132">
        <f t="shared" si="11"/>
        <v>85.712707750066656</v>
      </c>
    </row>
    <row r="169" spans="1:20" x14ac:dyDescent="0.25">
      <c r="A169">
        <v>1</v>
      </c>
      <c r="B169" s="12" t="s">
        <v>119</v>
      </c>
      <c r="C169" s="8">
        <v>19.264992000000007</v>
      </c>
      <c r="D169" s="2">
        <v>0.39297900000000002</v>
      </c>
      <c r="E169" s="12" t="s">
        <v>126</v>
      </c>
      <c r="F169" s="12">
        <v>28948</v>
      </c>
      <c r="G169" s="126">
        <f>IFERROR(VLOOKUP($F169,INRIX!$A$2:$F$464,2,FALSE),"")</f>
        <v>65.886762360446596</v>
      </c>
      <c r="H169" s="4">
        <f>IFERROR(VLOOKUP($F169,INRIX!$A$2:$F$464,3,FALSE),"")</f>
        <v>67.146894161556901</v>
      </c>
      <c r="I169" s="126">
        <f>IFERROR(VLOOKUP($F169,INRIX!$A$2:$F$464,4,FALSE),"")</f>
        <v>66.850797971050397</v>
      </c>
      <c r="J169" s="4">
        <f>IFERROR(VLOOKUP($F169,INRIX!$A$2:$F$464,5,FALSE),"")</f>
        <v>67.258115777525504</v>
      </c>
      <c r="K169" s="126">
        <f>IFERROR(VLOOKUP($F169,INRIX!$A$2:$F$464,6,FALSE),"")</f>
        <v>65.141566564082197</v>
      </c>
      <c r="L169" s="129">
        <f>IF(G169="","",VLOOKUP($F169,abm!$B$2:$G$1701,2,FALSE))</f>
        <v>58</v>
      </c>
      <c r="M169" s="9">
        <f>IF(H169="","",VLOOKUP($F169,abm!$B$2:$G$1701,3,FALSE))</f>
        <v>58</v>
      </c>
      <c r="N169" s="129">
        <f>IF(I169="","",VLOOKUP($F169,abm!$B$2:$G$1701,4,FALSE))</f>
        <v>58</v>
      </c>
      <c r="O169" s="9">
        <f>IF(J169="","",VLOOKUP($F169,abm!$B$2:$G$1701,5,FALSE))</f>
        <v>58</v>
      </c>
      <c r="P169" s="129">
        <f>IF(K169="","",VLOOKUP($F169,abm!$B$2:$G$1701,6,FALSE))</f>
        <v>58</v>
      </c>
      <c r="Q169" s="125">
        <f t="shared" si="8"/>
        <v>-0.13622214810932687</v>
      </c>
      <c r="R169" s="131">
        <f t="shared" si="9"/>
        <v>83.665672802723719</v>
      </c>
      <c r="S169" s="125">
        <f t="shared" si="10"/>
        <v>-0.13765053734406174</v>
      </c>
      <c r="T169" s="132">
        <f t="shared" si="11"/>
        <v>85.712707750066656</v>
      </c>
    </row>
    <row r="170" spans="1:20" x14ac:dyDescent="0.25">
      <c r="A170">
        <v>1</v>
      </c>
      <c r="B170" s="12" t="s">
        <v>119</v>
      </c>
      <c r="C170" s="8">
        <v>21.207134000000003</v>
      </c>
      <c r="D170" s="2">
        <v>0.52412199999999998</v>
      </c>
      <c r="E170" s="12" t="s">
        <v>39</v>
      </c>
      <c r="F170" s="12">
        <v>28923</v>
      </c>
      <c r="G170" s="126">
        <f>IFERROR(VLOOKUP($F170,INRIX!$A$2:$F$464,2,FALSE),"")</f>
        <v>59.778043593833097</v>
      </c>
      <c r="H170" s="4">
        <f>IFERROR(VLOOKUP($F170,INRIX!$A$2:$F$464,3,FALSE),"")</f>
        <v>46.378299120234601</v>
      </c>
      <c r="I170" s="126">
        <f>IFERROR(VLOOKUP($F170,INRIX!$A$2:$F$464,4,FALSE),"")</f>
        <v>60.1957194111097</v>
      </c>
      <c r="J170" s="4">
        <f>IFERROR(VLOOKUP($F170,INRIX!$A$2:$F$464,5,FALSE),"")</f>
        <v>60.4229284903519</v>
      </c>
      <c r="K170" s="126">
        <f>IFERROR(VLOOKUP($F170,INRIX!$A$2:$F$464,6,FALSE),"")</f>
        <v>61.140772361759197</v>
      </c>
      <c r="L170" s="129">
        <f>IF(G170="","",VLOOKUP($F170,abm!$B$2:$G$1701,2,FALSE))</f>
        <v>58</v>
      </c>
      <c r="M170" s="9">
        <f>IF(H170="","",VLOOKUP($F170,abm!$B$2:$G$1701,3,FALSE))</f>
        <v>56</v>
      </c>
      <c r="N170" s="129">
        <f>IF(I170="","",VLOOKUP($F170,abm!$B$2:$G$1701,4,FALSE))</f>
        <v>56</v>
      </c>
      <c r="O170" s="9">
        <f>IF(J170="","",VLOOKUP($F170,abm!$B$2:$G$1701,5,FALSE))</f>
        <v>55</v>
      </c>
      <c r="P170" s="129">
        <f>IF(K170="","",VLOOKUP($F170,abm!$B$2:$G$1701,6,FALSE))</f>
        <v>58</v>
      </c>
      <c r="Q170" s="125">
        <f t="shared" si="8"/>
        <v>0.2074612709453052</v>
      </c>
      <c r="R170" s="131">
        <f t="shared" si="9"/>
        <v>92.577127819678253</v>
      </c>
      <c r="S170" s="125">
        <f t="shared" si="10"/>
        <v>-8.9749514395314534E-2</v>
      </c>
      <c r="T170" s="132">
        <f t="shared" si="11"/>
        <v>29.408153411470337</v>
      </c>
    </row>
    <row r="171" spans="1:20" x14ac:dyDescent="0.25">
      <c r="A171">
        <v>1</v>
      </c>
      <c r="B171" s="12" t="s">
        <v>129</v>
      </c>
      <c r="C171" s="8">
        <v>0.58069999999999999</v>
      </c>
      <c r="D171" s="2">
        <v>0.27162700000000001</v>
      </c>
      <c r="E171" s="12" t="s">
        <v>130</v>
      </c>
      <c r="F171" s="12">
        <v>9037</v>
      </c>
      <c r="G171" s="126">
        <f>IFERROR(VLOOKUP($F171,INRIX!$A$2:$F$464,2,FALSE),"")</f>
        <v>62.138224348750697</v>
      </c>
      <c r="H171" s="4">
        <f>IFERROR(VLOOKUP($F171,INRIX!$A$2:$F$464,3,FALSE),"")</f>
        <v>65.686750199946701</v>
      </c>
      <c r="I171" s="126">
        <f>IFERROR(VLOOKUP($F171,INRIX!$A$2:$F$464,4,FALSE),"")</f>
        <v>63.655202276382497</v>
      </c>
      <c r="J171" s="4">
        <f>IFERROR(VLOOKUP($F171,INRIX!$A$2:$F$464,5,FALSE),"")</f>
        <v>61.396594778660599</v>
      </c>
      <c r="K171" s="126">
        <f>IFERROR(VLOOKUP($F171,INRIX!$A$2:$F$464,6,FALSE),"")</f>
        <v>61.916211654919103</v>
      </c>
      <c r="L171" s="129">
        <f>IF(G171="","",VLOOKUP($F171,abm!$B$2:$G$1701,2,FALSE))</f>
        <v>58</v>
      </c>
      <c r="M171" s="9">
        <f>IF(H171="","",VLOOKUP($F171,abm!$B$2:$G$1701,3,FALSE))</f>
        <v>56</v>
      </c>
      <c r="N171" s="129">
        <f>IF(I171="","",VLOOKUP($F171,abm!$B$2:$G$1701,4,FALSE))</f>
        <v>56</v>
      </c>
      <c r="O171" s="9">
        <f>IF(J171="","",VLOOKUP($F171,abm!$B$2:$G$1701,5,FALSE))</f>
        <v>47</v>
      </c>
      <c r="P171" s="129">
        <f>IF(K171="","",VLOOKUP($F171,abm!$B$2:$G$1701,6,FALSE))</f>
        <v>58</v>
      </c>
      <c r="Q171" s="125">
        <f t="shared" si="8"/>
        <v>-0.14746886046974139</v>
      </c>
      <c r="R171" s="131">
        <f t="shared" si="9"/>
        <v>93.833129436167454</v>
      </c>
      <c r="S171" s="125">
        <f t="shared" si="10"/>
        <v>-0.23448523212991568</v>
      </c>
      <c r="T171" s="132">
        <f t="shared" si="11"/>
        <v>207.26194122095762</v>
      </c>
    </row>
    <row r="172" spans="1:20" x14ac:dyDescent="0.25">
      <c r="A172">
        <v>1</v>
      </c>
      <c r="B172" s="12" t="s">
        <v>129</v>
      </c>
      <c r="C172" s="8">
        <v>2.270804</v>
      </c>
      <c r="D172" s="2">
        <v>0.57123699999999999</v>
      </c>
      <c r="E172" s="12" t="s">
        <v>132</v>
      </c>
      <c r="F172" s="12">
        <v>13046</v>
      </c>
      <c r="G172" s="126">
        <f>IFERROR(VLOOKUP($F172,INRIX!$A$2:$F$464,2,FALSE),"")</f>
        <v>62.986177565124898</v>
      </c>
      <c r="H172" s="4">
        <f>IFERROR(VLOOKUP($F172,INRIX!$A$2:$F$464,3,FALSE),"")</f>
        <v>64.718741668888299</v>
      </c>
      <c r="I172" s="126">
        <f>IFERROR(VLOOKUP($F172,INRIX!$A$2:$F$464,4,FALSE),"")</f>
        <v>64.274650501051596</v>
      </c>
      <c r="J172" s="4">
        <f>IFERROR(VLOOKUP($F172,INRIX!$A$2:$F$464,5,FALSE),"")</f>
        <v>64.139387060158896</v>
      </c>
      <c r="K172" s="126">
        <f>IFERROR(VLOOKUP($F172,INRIX!$A$2:$F$464,6,FALSE),"")</f>
        <v>62.447632284324399</v>
      </c>
      <c r="L172" s="129">
        <f>IF(G172="","",VLOOKUP($F172,abm!$B$2:$G$1701,2,FALSE))</f>
        <v>57</v>
      </c>
      <c r="M172" s="9">
        <f>IF(H172="","",VLOOKUP($F172,abm!$B$2:$G$1701,3,FALSE))</f>
        <v>54</v>
      </c>
      <c r="N172" s="129">
        <f>IF(I172="","",VLOOKUP($F172,abm!$B$2:$G$1701,4,FALSE))</f>
        <v>56</v>
      </c>
      <c r="O172" s="9">
        <f>IF(J172="","",VLOOKUP($F172,abm!$B$2:$G$1701,5,FALSE))</f>
        <v>56</v>
      </c>
      <c r="P172" s="129">
        <f>IF(K172="","",VLOOKUP($F172,abm!$B$2:$G$1701,6,FALSE))</f>
        <v>57</v>
      </c>
      <c r="Q172" s="125">
        <f t="shared" si="8"/>
        <v>-0.16562036579337625</v>
      </c>
      <c r="R172" s="131">
        <f t="shared" si="9"/>
        <v>114.89142296436232</v>
      </c>
      <c r="S172" s="125">
        <f t="shared" si="10"/>
        <v>-0.12690154105346596</v>
      </c>
      <c r="T172" s="132">
        <f t="shared" si="11"/>
        <v>66.249621715082071</v>
      </c>
    </row>
    <row r="173" spans="1:20" x14ac:dyDescent="0.25">
      <c r="A173">
        <v>2</v>
      </c>
      <c r="B173" s="12" t="s">
        <v>134</v>
      </c>
      <c r="C173" s="8">
        <v>10.056350999999999</v>
      </c>
      <c r="D173" s="2">
        <v>8.6184689999999993</v>
      </c>
      <c r="E173" s="12" t="s">
        <v>65</v>
      </c>
      <c r="F173" s="12">
        <v>27520</v>
      </c>
      <c r="G173" s="126">
        <f>IFERROR(VLOOKUP($F173,INRIX!$A$2:$F$464,2,FALSE),"")</f>
        <v>64.472620946305199</v>
      </c>
      <c r="H173" s="4">
        <f>IFERROR(VLOOKUP($F173,INRIX!$A$2:$F$464,3,FALSE),"")</f>
        <v>70.210077312716606</v>
      </c>
      <c r="I173" s="126">
        <f>IFERROR(VLOOKUP($F173,INRIX!$A$2:$F$464,4,FALSE),"")</f>
        <v>70.384881850797996</v>
      </c>
      <c r="J173" s="4">
        <f>IFERROR(VLOOKUP($F173,INRIX!$A$2:$F$464,5,FALSE),"")</f>
        <v>71.706242905788898</v>
      </c>
      <c r="K173" s="126">
        <f>IFERROR(VLOOKUP($F173,INRIX!$A$2:$F$464,6,FALSE),"")</f>
        <v>66.974883351533805</v>
      </c>
      <c r="L173" s="129">
        <f>IF(G173="","",VLOOKUP($F173,abm!$B$2:$G$1701,2,FALSE))</f>
        <v>62</v>
      </c>
      <c r="M173" s="9">
        <f>IF(H173="","",VLOOKUP($F173,abm!$B$2:$G$1701,3,FALSE))</f>
        <v>61</v>
      </c>
      <c r="N173" s="129">
        <f>IF(I173="","",VLOOKUP($F173,abm!$B$2:$G$1701,4,FALSE))</f>
        <v>61</v>
      </c>
      <c r="O173" s="9">
        <f>IF(J173="","",VLOOKUP($F173,abm!$B$2:$G$1701,5,FALSE))</f>
        <v>61</v>
      </c>
      <c r="P173" s="129">
        <f>IF(K173="","",VLOOKUP($F173,abm!$B$2:$G$1701,6,FALSE))</f>
        <v>62</v>
      </c>
      <c r="Q173" s="125">
        <f t="shared" si="8"/>
        <v>-0.13117885160124243</v>
      </c>
      <c r="R173" s="131">
        <f t="shared" si="9"/>
        <v>84.825524106217145</v>
      </c>
      <c r="S173" s="125">
        <f t="shared" si="10"/>
        <v>-0.14930698460739711</v>
      </c>
      <c r="T173" s="132">
        <f t="shared" si="11"/>
        <v>114.6236371577551</v>
      </c>
    </row>
    <row r="174" spans="1:20" x14ac:dyDescent="0.25">
      <c r="A174">
        <v>2</v>
      </c>
      <c r="B174" s="12" t="s">
        <v>134</v>
      </c>
      <c r="C174" s="8">
        <v>17.777819000000001</v>
      </c>
      <c r="D174" s="2">
        <v>7.0530939999999998</v>
      </c>
      <c r="E174" s="12" t="s">
        <v>64</v>
      </c>
      <c r="F174" s="12">
        <v>27598</v>
      </c>
      <c r="G174" s="126">
        <f>IFERROR(VLOOKUP($F174,INRIX!$A$2:$F$464,2,FALSE),"")</f>
        <v>65.3333333333333</v>
      </c>
      <c r="H174" s="4">
        <f>IFERROR(VLOOKUP($F174,INRIX!$A$2:$F$464,3,FALSE),"")</f>
        <v>69.994134897360695</v>
      </c>
      <c r="I174" s="126">
        <f>IFERROR(VLOOKUP($F174,INRIX!$A$2:$F$464,4,FALSE),"")</f>
        <v>70.1597179265124</v>
      </c>
      <c r="J174" s="4">
        <f>IFERROR(VLOOKUP($F174,INRIX!$A$2:$F$464,5,FALSE),"")</f>
        <v>70.685811577752602</v>
      </c>
      <c r="K174" s="126">
        <f>IFERROR(VLOOKUP($F174,INRIX!$A$2:$F$464,6,FALSE),"")</f>
        <v>67.740295840365306</v>
      </c>
      <c r="L174" s="129">
        <f>IF(G174="","",VLOOKUP($F174,abm!$B$2:$G$1701,2,FALSE))</f>
        <v>62</v>
      </c>
      <c r="M174" s="9">
        <f>IF(H174="","",VLOOKUP($F174,abm!$B$2:$G$1701,3,FALSE))</f>
        <v>61</v>
      </c>
      <c r="N174" s="129">
        <f>IF(I174="","",VLOOKUP($F174,abm!$B$2:$G$1701,4,FALSE))</f>
        <v>61</v>
      </c>
      <c r="O174" s="9">
        <f>IF(J174="","",VLOOKUP($F174,abm!$B$2:$G$1701,5,FALSE))</f>
        <v>61</v>
      </c>
      <c r="P174" s="129">
        <f>IF(K174="","",VLOOKUP($F174,abm!$B$2:$G$1701,6,FALSE))</f>
        <v>62</v>
      </c>
      <c r="Q174" s="125">
        <f t="shared" si="8"/>
        <v>-0.12849840791017253</v>
      </c>
      <c r="R174" s="131">
        <f t="shared" si="9"/>
        <v>80.894462551921478</v>
      </c>
      <c r="S174" s="125">
        <f t="shared" si="10"/>
        <v>-0.13702624843032973</v>
      </c>
      <c r="T174" s="132">
        <f t="shared" si="11"/>
        <v>93.814945919726355</v>
      </c>
    </row>
    <row r="175" spans="1:20" x14ac:dyDescent="0.25">
      <c r="A175">
        <v>2</v>
      </c>
      <c r="B175" s="12" t="s">
        <v>134</v>
      </c>
      <c r="C175" s="8">
        <v>19.020589999999999</v>
      </c>
      <c r="D175" s="2">
        <v>0.18942600000000001</v>
      </c>
      <c r="E175" s="12" t="s">
        <v>63</v>
      </c>
      <c r="F175" s="12">
        <v>28490</v>
      </c>
      <c r="G175" s="126">
        <f>IFERROR(VLOOKUP($F175,INRIX!$A$2:$F$464,2,FALSE),"")</f>
        <v>63.385964912280699</v>
      </c>
      <c r="H175" s="4">
        <f>IFERROR(VLOOKUP($F175,INRIX!$A$2:$F$464,3,FALSE),"")</f>
        <v>66.473740335910406</v>
      </c>
      <c r="I175" s="126">
        <f>IFERROR(VLOOKUP($F175,INRIX!$A$2:$F$464,4,FALSE),"")</f>
        <v>64.6423357664234</v>
      </c>
      <c r="J175" s="4">
        <f>IFERROR(VLOOKUP($F175,INRIX!$A$2:$F$464,5,FALSE),"")</f>
        <v>63.285811577752597</v>
      </c>
      <c r="K175" s="126">
        <f>IFERROR(VLOOKUP($F175,INRIX!$A$2:$F$464,6,FALSE),"")</f>
        <v>65.328601211158499</v>
      </c>
      <c r="L175" s="129">
        <f>IF(G175="","",VLOOKUP($F175,abm!$B$2:$G$1701,2,FALSE))</f>
        <v>58</v>
      </c>
      <c r="M175" s="9">
        <f>IF(H175="","",VLOOKUP($F175,abm!$B$2:$G$1701,3,FALSE))</f>
        <v>53</v>
      </c>
      <c r="N175" s="129">
        <f>IF(I175="","",VLOOKUP($F175,abm!$B$2:$G$1701,4,FALSE))</f>
        <v>57</v>
      </c>
      <c r="O175" s="9">
        <f>IF(J175="","",VLOOKUP($F175,abm!$B$2:$G$1701,5,FALSE))</f>
        <v>57</v>
      </c>
      <c r="P175" s="129">
        <f>IF(K175="","",VLOOKUP($F175,abm!$B$2:$G$1701,6,FALSE))</f>
        <v>58</v>
      </c>
      <c r="Q175" s="125">
        <f t="shared" si="8"/>
        <v>-0.20269267635345667</v>
      </c>
      <c r="R175" s="131">
        <f t="shared" si="9"/>
        <v>181.54167863953907</v>
      </c>
      <c r="S175" s="125">
        <f t="shared" si="10"/>
        <v>-9.9324183747408923E-2</v>
      </c>
      <c r="T175" s="132">
        <f t="shared" si="11"/>
        <v>39.511427191008586</v>
      </c>
    </row>
    <row r="176" spans="1:20" x14ac:dyDescent="0.25">
      <c r="A176">
        <v>2</v>
      </c>
      <c r="B176" s="12" t="s">
        <v>134</v>
      </c>
      <c r="C176" s="8">
        <v>19.513836999999999</v>
      </c>
      <c r="D176" s="2">
        <v>0.11827500000000001</v>
      </c>
      <c r="E176" s="12" t="s">
        <v>62</v>
      </c>
      <c r="F176" s="12">
        <v>28492</v>
      </c>
      <c r="G176" s="126">
        <f>IFERROR(VLOOKUP($F176,INRIX!$A$2:$F$464,2,FALSE),"")</f>
        <v>64.082934609250401</v>
      </c>
      <c r="H176" s="4">
        <f>IFERROR(VLOOKUP($F176,INRIX!$A$2:$F$464,3,FALSE),"")</f>
        <v>66.520927752599306</v>
      </c>
      <c r="I176" s="126">
        <f>IFERROR(VLOOKUP($F176,INRIX!$A$2:$F$464,4,FALSE),"")</f>
        <v>64.9208214771743</v>
      </c>
      <c r="J176" s="4">
        <f>IFERROR(VLOOKUP($F176,INRIX!$A$2:$F$464,5,FALSE),"")</f>
        <v>62.528944381384797</v>
      </c>
      <c r="K176" s="126">
        <f>IFERROR(VLOOKUP($F176,INRIX!$A$2:$F$464,6,FALSE),"")</f>
        <v>65.439193884642094</v>
      </c>
      <c r="L176" s="129">
        <f>IF(G176="","",VLOOKUP($F176,abm!$B$2:$G$1701,2,FALSE))</f>
        <v>58</v>
      </c>
      <c r="M176" s="9">
        <f>IF(H176="","",VLOOKUP($F176,abm!$B$2:$G$1701,3,FALSE))</f>
        <v>45</v>
      </c>
      <c r="N176" s="129">
        <f>IF(I176="","",VLOOKUP($F176,abm!$B$2:$G$1701,4,FALSE))</f>
        <v>53</v>
      </c>
      <c r="O176" s="9">
        <f>IF(J176="","",VLOOKUP($F176,abm!$B$2:$G$1701,5,FALSE))</f>
        <v>55</v>
      </c>
      <c r="P176" s="129">
        <f>IF(K176="","",VLOOKUP($F176,abm!$B$2:$G$1701,6,FALSE))</f>
        <v>58</v>
      </c>
      <c r="Q176" s="125">
        <f t="shared" si="8"/>
        <v>-0.32352116062840652</v>
      </c>
      <c r="R176" s="131">
        <f t="shared" si="9"/>
        <v>463.15033133259902</v>
      </c>
      <c r="S176" s="125">
        <f t="shared" si="10"/>
        <v>-0.12040734824281163</v>
      </c>
      <c r="T176" s="132">
        <f t="shared" si="11"/>
        <v>56.685003497985697</v>
      </c>
    </row>
    <row r="177" spans="1:20" x14ac:dyDescent="0.25">
      <c r="A177">
        <v>2</v>
      </c>
      <c r="B177" s="12" t="s">
        <v>134</v>
      </c>
      <c r="C177" s="8">
        <v>20.131389999999996</v>
      </c>
      <c r="D177" s="2">
        <v>0.24507399999999999</v>
      </c>
      <c r="E177" s="12" t="s">
        <v>61</v>
      </c>
      <c r="F177" s="12">
        <v>26562</v>
      </c>
      <c r="G177" s="126">
        <f>IFERROR(VLOOKUP($F177,INRIX!$A$2:$F$464,2,FALSE),"")</f>
        <v>65.855396065922406</v>
      </c>
      <c r="H177" s="4">
        <f>IFERROR(VLOOKUP($F177,INRIX!$A$2:$F$464,3,FALSE),"")</f>
        <v>66.376699546787506</v>
      </c>
      <c r="I177" s="126">
        <f>IFERROR(VLOOKUP($F177,INRIX!$A$2:$F$464,4,FALSE),"")</f>
        <v>66.393418285290096</v>
      </c>
      <c r="J177" s="4">
        <f>IFERROR(VLOOKUP($F177,INRIX!$A$2:$F$464,5,FALSE),"")</f>
        <v>63.797729852440398</v>
      </c>
      <c r="K177" s="126">
        <f>IFERROR(VLOOKUP($F177,INRIX!$A$2:$F$464,6,FALSE),"")</f>
        <v>67.405738111784004</v>
      </c>
      <c r="L177" s="129">
        <f>IF(G177="","",VLOOKUP($F177,abm!$B$2:$G$1701,2,FALSE))</f>
        <v>58</v>
      </c>
      <c r="M177" s="9">
        <f>IF(H177="","",VLOOKUP($F177,abm!$B$2:$G$1701,3,FALSE))</f>
        <v>44</v>
      </c>
      <c r="N177" s="129">
        <f>IF(I177="","",VLOOKUP($F177,abm!$B$2:$G$1701,4,FALSE))</f>
        <v>53</v>
      </c>
      <c r="O177" s="9">
        <f>IF(J177="","",VLOOKUP($F177,abm!$B$2:$G$1701,5,FALSE))</f>
        <v>55</v>
      </c>
      <c r="P177" s="129">
        <f>IF(K177="","",VLOOKUP($F177,abm!$B$2:$G$1701,6,FALSE))</f>
        <v>58</v>
      </c>
      <c r="Q177" s="125">
        <f t="shared" si="8"/>
        <v>-0.33711678494973452</v>
      </c>
      <c r="R177" s="131">
        <f t="shared" si="9"/>
        <v>500.7166826072002</v>
      </c>
      <c r="S177" s="125">
        <f t="shared" si="10"/>
        <v>-0.13790035903767928</v>
      </c>
      <c r="T177" s="132">
        <f t="shared" si="11"/>
        <v>77.400050556520938</v>
      </c>
    </row>
    <row r="178" spans="1:20" x14ac:dyDescent="0.25">
      <c r="A178">
        <v>2</v>
      </c>
      <c r="B178" s="12" t="s">
        <v>134</v>
      </c>
      <c r="C178" s="8">
        <v>21.109643999999996</v>
      </c>
      <c r="D178" s="2">
        <v>0.271677</v>
      </c>
      <c r="E178" s="12" t="s">
        <v>194</v>
      </c>
      <c r="F178" s="12">
        <v>12247</v>
      </c>
      <c r="G178" s="126">
        <f>IFERROR(VLOOKUP($F178,INRIX!$A$2:$F$464,2,FALSE),"")</f>
        <v>64.313131313131294</v>
      </c>
      <c r="H178" s="4">
        <f>IFERROR(VLOOKUP($F178,INRIX!$A$2:$F$464,3,FALSE),"")</f>
        <v>59.484137563316501</v>
      </c>
      <c r="I178" s="126">
        <f>IFERROR(VLOOKUP($F178,INRIX!$A$2:$F$464,4,FALSE),"")</f>
        <v>64.848447358653999</v>
      </c>
      <c r="J178" s="4">
        <f>IFERROR(VLOOKUP($F178,INRIX!$A$2:$F$464,5,FALSE),"")</f>
        <v>60.9069239500568</v>
      </c>
      <c r="K178" s="126">
        <f>IFERROR(VLOOKUP($F178,INRIX!$A$2:$F$464,6,FALSE),"")</f>
        <v>65.874218207088305</v>
      </c>
      <c r="L178" s="129">
        <f>IF(G178="","",VLOOKUP($F178,abm!$B$2:$G$1701,2,FALSE))</f>
        <v>58</v>
      </c>
      <c r="M178" s="9">
        <f>IF(H178="","",VLOOKUP($F178,abm!$B$2:$G$1701,3,FALSE))</f>
        <v>39</v>
      </c>
      <c r="N178" s="129">
        <f>IF(I178="","",VLOOKUP($F178,abm!$B$2:$G$1701,4,FALSE))</f>
        <v>49</v>
      </c>
      <c r="O178" s="9">
        <f>IF(J178="","",VLOOKUP($F178,abm!$B$2:$G$1701,5,FALSE))</f>
        <v>54</v>
      </c>
      <c r="P178" s="129">
        <f>IF(K178="","",VLOOKUP($F178,abm!$B$2:$G$1701,6,FALSE))</f>
        <v>58</v>
      </c>
      <c r="Q178" s="125">
        <f t="shared" si="8"/>
        <v>-0.34436302521008466</v>
      </c>
      <c r="R178" s="131">
        <f t="shared" si="9"/>
        <v>419.59989171287413</v>
      </c>
      <c r="S178" s="125">
        <f t="shared" si="10"/>
        <v>-0.11340129335246718</v>
      </c>
      <c r="T178" s="132">
        <f t="shared" si="11"/>
        <v>47.705598451868234</v>
      </c>
    </row>
    <row r="179" spans="1:20" x14ac:dyDescent="0.25">
      <c r="A179">
        <v>2</v>
      </c>
      <c r="B179" s="12" t="s">
        <v>134</v>
      </c>
      <c r="C179" s="8">
        <v>21.267344999999995</v>
      </c>
      <c r="D179" s="2">
        <v>0.15770100000000001</v>
      </c>
      <c r="E179" s="12" t="s">
        <v>190</v>
      </c>
      <c r="F179" s="12">
        <v>9025</v>
      </c>
      <c r="G179" s="126">
        <f>IFERROR(VLOOKUP($F179,INRIX!$A$2:$F$464,2,FALSE),"")</f>
        <v>63.263955342902698</v>
      </c>
      <c r="H179" s="4">
        <f>IFERROR(VLOOKUP($F179,INRIX!$A$2:$F$464,3,FALSE),"")</f>
        <v>57.233004532124802</v>
      </c>
      <c r="I179" s="126">
        <f>IFERROR(VLOOKUP($F179,INRIX!$A$2:$F$464,4,FALSE),"")</f>
        <v>65.198317456390001</v>
      </c>
      <c r="J179" s="4">
        <f>IFERROR(VLOOKUP($F179,INRIX!$A$2:$F$464,5,FALSE),"")</f>
        <v>63.010669693530097</v>
      </c>
      <c r="K179" s="126">
        <f>IFERROR(VLOOKUP($F179,INRIX!$A$2:$F$464,6,FALSE),"")</f>
        <v>65.069790529137293</v>
      </c>
      <c r="L179" s="129">
        <f>IF(G179="","",VLOOKUP($F179,abm!$B$2:$G$1701,2,FALSE))</f>
        <v>57</v>
      </c>
      <c r="M179" s="9">
        <f>IF(H179="","",VLOOKUP($F179,abm!$B$2:$G$1701,3,FALSE))</f>
        <v>44</v>
      </c>
      <c r="N179" s="129">
        <f>IF(I179="","",VLOOKUP($F179,abm!$B$2:$G$1701,4,FALSE))</f>
        <v>53</v>
      </c>
      <c r="O179" s="9">
        <f>IF(J179="","",VLOOKUP($F179,abm!$B$2:$G$1701,5,FALSE))</f>
        <v>56</v>
      </c>
      <c r="P179" s="129">
        <f>IF(K179="","",VLOOKUP($F179,abm!$B$2:$G$1701,6,FALSE))</f>
        <v>57</v>
      </c>
      <c r="Q179" s="125">
        <f t="shared" si="8"/>
        <v>-0.23121282274630783</v>
      </c>
      <c r="R179" s="131">
        <f t="shared" si="9"/>
        <v>175.11240894723556</v>
      </c>
      <c r="S179" s="125">
        <f t="shared" si="10"/>
        <v>-0.11126162803265605</v>
      </c>
      <c r="T179" s="132">
        <f t="shared" si="11"/>
        <v>49.149489551781393</v>
      </c>
    </row>
    <row r="180" spans="1:20" x14ac:dyDescent="0.25">
      <c r="A180">
        <v>2</v>
      </c>
      <c r="B180" s="12" t="s">
        <v>134</v>
      </c>
      <c r="C180" s="8">
        <v>21.498827999999996</v>
      </c>
      <c r="D180" s="2">
        <v>0.23148299999999999</v>
      </c>
      <c r="E180" s="12" t="s">
        <v>136</v>
      </c>
      <c r="F180" s="12">
        <v>27594</v>
      </c>
      <c r="G180" s="126">
        <f>IFERROR(VLOOKUP($F180,INRIX!$A$2:$F$464,2,FALSE),"")</f>
        <v>67.0225943646996</v>
      </c>
      <c r="H180" s="4">
        <f>IFERROR(VLOOKUP($F180,INRIX!$A$2:$F$464,3,FALSE),"")</f>
        <v>58.595574513463099</v>
      </c>
      <c r="I180" s="126">
        <f>IFERROR(VLOOKUP($F180,INRIX!$A$2:$F$464,4,FALSE),"")</f>
        <v>70.259062229370301</v>
      </c>
      <c r="J180" s="4">
        <f>IFERROR(VLOOKUP($F180,INRIX!$A$2:$F$464,5,FALSE),"")</f>
        <v>69.9377979568672</v>
      </c>
      <c r="K180" s="126">
        <f>IFERROR(VLOOKUP($F180,INRIX!$A$2:$F$464,6,FALSE),"")</f>
        <v>68.429961282636796</v>
      </c>
      <c r="L180" s="129">
        <f>IF(G180="","",VLOOKUP($F180,abm!$B$2:$G$1701,2,FALSE))</f>
        <v>58</v>
      </c>
      <c r="M180" s="9">
        <f>IF(H180="","",VLOOKUP($F180,abm!$B$2:$G$1701,3,FALSE))</f>
        <v>53</v>
      </c>
      <c r="N180" s="129">
        <f>IF(I180="","",VLOOKUP($F180,abm!$B$2:$G$1701,4,FALSE))</f>
        <v>57</v>
      </c>
      <c r="O180" s="9">
        <f>IF(J180="","",VLOOKUP($F180,abm!$B$2:$G$1701,5,FALSE))</f>
        <v>57</v>
      </c>
      <c r="P180" s="129">
        <f>IF(K180="","",VLOOKUP($F180,abm!$B$2:$G$1701,6,FALSE))</f>
        <v>58</v>
      </c>
      <c r="Q180" s="125">
        <f t="shared" si="8"/>
        <v>-9.5494831477033193E-2</v>
      </c>
      <c r="R180" s="131">
        <f t="shared" si="9"/>
        <v>31.310454135717794</v>
      </c>
      <c r="S180" s="125">
        <f t="shared" si="10"/>
        <v>-0.18499006738596979</v>
      </c>
      <c r="T180" s="132">
        <f t="shared" si="11"/>
        <v>167.3866159727171</v>
      </c>
    </row>
    <row r="181" spans="1:20" x14ac:dyDescent="0.25">
      <c r="A181">
        <v>2</v>
      </c>
      <c r="B181" s="12" t="s">
        <v>134</v>
      </c>
      <c r="C181" s="8">
        <v>21.977231999999997</v>
      </c>
      <c r="D181" s="2">
        <v>0.36554399999999998</v>
      </c>
      <c r="E181" s="12" t="s">
        <v>189</v>
      </c>
      <c r="F181" s="12">
        <v>12589</v>
      </c>
      <c r="G181" s="126">
        <f>IFERROR(VLOOKUP($F181,INRIX!$A$2:$F$464,2,FALSE),"")</f>
        <v>64.660287081339703</v>
      </c>
      <c r="H181" s="4">
        <f>IFERROR(VLOOKUP($F181,INRIX!$A$2:$F$464,3,FALSE),"")</f>
        <v>54.006664889362803</v>
      </c>
      <c r="I181" s="126">
        <f>IFERROR(VLOOKUP($F181,INRIX!$A$2:$F$464,4,FALSE),"")</f>
        <v>66.343560559198295</v>
      </c>
      <c r="J181" s="4">
        <f>IFERROR(VLOOKUP($F181,INRIX!$A$2:$F$464,5,FALSE),"")</f>
        <v>67.464018161180505</v>
      </c>
      <c r="K181" s="126">
        <f>IFERROR(VLOOKUP($F181,INRIX!$A$2:$F$464,6,FALSE),"")</f>
        <v>66.250868658790793</v>
      </c>
      <c r="L181" s="129">
        <f>IF(G181="","",VLOOKUP($F181,abm!$B$2:$G$1701,2,FALSE))</f>
        <v>57</v>
      </c>
      <c r="M181" s="9">
        <f>IF(H181="","",VLOOKUP($F181,abm!$B$2:$G$1701,3,FALSE))</f>
        <v>36</v>
      </c>
      <c r="N181" s="129">
        <f>IF(I181="","",VLOOKUP($F181,abm!$B$2:$G$1701,4,FALSE))</f>
        <v>49</v>
      </c>
      <c r="O181" s="9">
        <f>IF(J181="","",VLOOKUP($F181,abm!$B$2:$G$1701,5,FALSE))</f>
        <v>55</v>
      </c>
      <c r="P181" s="129">
        <f>IF(K181="","",VLOOKUP($F181,abm!$B$2:$G$1701,6,FALSE))</f>
        <v>57</v>
      </c>
      <c r="Q181" s="125">
        <f t="shared" si="8"/>
        <v>-0.33341560576367701</v>
      </c>
      <c r="R181" s="131">
        <f t="shared" si="9"/>
        <v>324.23998043781114</v>
      </c>
      <c r="S181" s="125">
        <f t="shared" si="10"/>
        <v>-0.18475060485431372</v>
      </c>
      <c r="T181" s="132">
        <f t="shared" si="11"/>
        <v>155.35174872223746</v>
      </c>
    </row>
    <row r="182" spans="1:20" x14ac:dyDescent="0.25">
      <c r="A182">
        <v>2</v>
      </c>
      <c r="B182" s="12" t="s">
        <v>134</v>
      </c>
      <c r="C182" s="8">
        <v>22.555361999999999</v>
      </c>
      <c r="D182" s="2">
        <v>0.37869799999999998</v>
      </c>
      <c r="E182" s="12" t="s">
        <v>58</v>
      </c>
      <c r="F182" s="12">
        <v>12583</v>
      </c>
      <c r="G182" s="126">
        <f>IFERROR(VLOOKUP($F182,INRIX!$A$2:$F$464,2,FALSE),"")</f>
        <v>65.563795853269497</v>
      </c>
      <c r="H182" s="4">
        <f>IFERROR(VLOOKUP($F182,INRIX!$A$2:$F$464,3,FALSE),"")</f>
        <v>54.830978405758501</v>
      </c>
      <c r="I182" s="126">
        <f>IFERROR(VLOOKUP($F182,INRIX!$A$2:$F$464,4,FALSE),"")</f>
        <v>67.564641840900606</v>
      </c>
      <c r="J182" s="4">
        <f>IFERROR(VLOOKUP($F182,INRIX!$A$2:$F$464,5,FALSE),"")</f>
        <v>68.189330306469898</v>
      </c>
      <c r="K182" s="126">
        <f>IFERROR(VLOOKUP($F182,INRIX!$A$2:$F$464,6,FALSE),"")</f>
        <v>67.247294748337097</v>
      </c>
      <c r="L182" s="129">
        <f>IF(G182="","",VLOOKUP($F182,abm!$B$2:$G$1701,2,FALSE))</f>
        <v>57</v>
      </c>
      <c r="M182" s="9">
        <f>IF(H182="","",VLOOKUP($F182,abm!$B$2:$G$1701,3,FALSE))</f>
        <v>38</v>
      </c>
      <c r="N182" s="129">
        <f>IF(I182="","",VLOOKUP($F182,abm!$B$2:$G$1701,4,FALSE))</f>
        <v>51</v>
      </c>
      <c r="O182" s="9">
        <f>IF(J182="","",VLOOKUP($F182,abm!$B$2:$G$1701,5,FALSE))</f>
        <v>56</v>
      </c>
      <c r="P182" s="129">
        <f>IF(K182="","",VLOOKUP($F182,abm!$B$2:$G$1701,6,FALSE))</f>
        <v>58</v>
      </c>
      <c r="Q182" s="125">
        <f t="shared" si="8"/>
        <v>-0.30696111751292154</v>
      </c>
      <c r="R182" s="131">
        <f t="shared" si="9"/>
        <v>283.28183409510893</v>
      </c>
      <c r="S182" s="125">
        <f t="shared" si="10"/>
        <v>-0.17875714942038901</v>
      </c>
      <c r="T182" s="132">
        <f t="shared" si="11"/>
        <v>148.57977332022554</v>
      </c>
    </row>
    <row r="183" spans="1:20" x14ac:dyDescent="0.25">
      <c r="A183">
        <v>2</v>
      </c>
      <c r="B183" s="12" t="s">
        <v>134</v>
      </c>
      <c r="C183" s="8">
        <v>24.235997000000001</v>
      </c>
      <c r="D183" s="2">
        <v>0.70605899999999999</v>
      </c>
      <c r="E183" s="12" t="s">
        <v>57</v>
      </c>
      <c r="F183" s="12">
        <v>8769</v>
      </c>
      <c r="G183" s="126">
        <f>IFERROR(VLOOKUP($F183,INRIX!$A$2:$F$464,2,FALSE),"")</f>
        <v>65.093301435406701</v>
      </c>
      <c r="H183" s="4">
        <f>IFERROR(VLOOKUP($F183,INRIX!$A$2:$F$464,3,FALSE),"")</f>
        <v>54.486803519061603</v>
      </c>
      <c r="I183" s="126">
        <f>IFERROR(VLOOKUP($F183,INRIX!$A$2:$F$464,4,FALSE),"")</f>
        <v>66.166646047259704</v>
      </c>
      <c r="J183" s="4">
        <f>IFERROR(VLOOKUP($F183,INRIX!$A$2:$F$464,5,FALSE),"")</f>
        <v>67.008626560726398</v>
      </c>
      <c r="K183" s="126">
        <f>IFERROR(VLOOKUP($F183,INRIX!$A$2:$F$464,6,FALSE),"")</f>
        <v>66.473940236275197</v>
      </c>
      <c r="L183" s="129">
        <f>IF(G183="","",VLOOKUP($F183,abm!$B$2:$G$1701,2,FALSE))</f>
        <v>57</v>
      </c>
      <c r="M183" s="9">
        <f>IF(H183="","",VLOOKUP($F183,abm!$B$2:$G$1701,3,FALSE))</f>
        <v>33</v>
      </c>
      <c r="N183" s="129">
        <f>IF(I183="","",VLOOKUP($F183,abm!$B$2:$G$1701,4,FALSE))</f>
        <v>44</v>
      </c>
      <c r="O183" s="9">
        <f>IF(J183="","",VLOOKUP($F183,abm!$B$2:$G$1701,5,FALSE))</f>
        <v>55</v>
      </c>
      <c r="P183" s="129">
        <f>IF(K183="","",VLOOKUP($F183,abm!$B$2:$G$1701,6,FALSE))</f>
        <v>58</v>
      </c>
      <c r="Q183" s="125">
        <f t="shared" si="8"/>
        <v>-0.39434876210979564</v>
      </c>
      <c r="R183" s="131">
        <f t="shared" si="9"/>
        <v>461.68272546675809</v>
      </c>
      <c r="S183" s="125">
        <f t="shared" si="10"/>
        <v>-0.17921015811066665</v>
      </c>
      <c r="T183" s="132">
        <f t="shared" si="11"/>
        <v>144.20711187498353</v>
      </c>
    </row>
    <row r="184" spans="1:20" x14ac:dyDescent="0.25">
      <c r="A184">
        <v>2</v>
      </c>
      <c r="B184" s="12" t="s">
        <v>134</v>
      </c>
      <c r="C184" s="8">
        <v>25.158900000000003</v>
      </c>
      <c r="D184" s="2">
        <v>0.382629</v>
      </c>
      <c r="E184" s="12" t="s">
        <v>56</v>
      </c>
      <c r="F184" s="12">
        <v>13274</v>
      </c>
      <c r="G184" s="126">
        <f>IFERROR(VLOOKUP($F184,INRIX!$A$2:$F$464,2,FALSE),"")</f>
        <v>66.291068580542301</v>
      </c>
      <c r="H184" s="4">
        <f>IFERROR(VLOOKUP($F184,INRIX!$A$2:$F$464,3,FALSE),"")</f>
        <v>54.819514796054399</v>
      </c>
      <c r="I184" s="126">
        <f>IFERROR(VLOOKUP($F184,INRIX!$A$2:$F$464,4,FALSE),"")</f>
        <v>66.4129654831127</v>
      </c>
      <c r="J184" s="4">
        <f>IFERROR(VLOOKUP($F184,INRIX!$A$2:$F$464,5,FALSE),"")</f>
        <v>67.335073779795707</v>
      </c>
      <c r="K184" s="126">
        <f>IFERROR(VLOOKUP($F184,INRIX!$A$2:$F$464,6,FALSE),"")</f>
        <v>67.722128462225797</v>
      </c>
      <c r="L184" s="129">
        <f>IF(G184="","",VLOOKUP($F184,abm!$B$2:$G$1701,2,FALSE))</f>
        <v>57</v>
      </c>
      <c r="M184" s="9">
        <f>IF(H184="","",VLOOKUP($F184,abm!$B$2:$G$1701,3,FALSE))</f>
        <v>39</v>
      </c>
      <c r="N184" s="129">
        <f>IF(I184="","",VLOOKUP($F184,abm!$B$2:$G$1701,4,FALSE))</f>
        <v>51</v>
      </c>
      <c r="O184" s="9">
        <f>IF(J184="","",VLOOKUP($F184,abm!$B$2:$G$1701,5,FALSE))</f>
        <v>56</v>
      </c>
      <c r="P184" s="129">
        <f>IF(K184="","",VLOOKUP($F184,abm!$B$2:$G$1701,6,FALSE))</f>
        <v>58</v>
      </c>
      <c r="Q184" s="125">
        <f t="shared" si="8"/>
        <v>-0.28857451319859184</v>
      </c>
      <c r="R184" s="131">
        <f t="shared" si="9"/>
        <v>250.25704838258406</v>
      </c>
      <c r="S184" s="125">
        <f t="shared" si="10"/>
        <v>-0.16833832865268006</v>
      </c>
      <c r="T184" s="132">
        <f t="shared" si="11"/>
        <v>128.48389759341214</v>
      </c>
    </row>
    <row r="185" spans="1:20" x14ac:dyDescent="0.25">
      <c r="A185">
        <v>2</v>
      </c>
      <c r="B185" s="12" t="s">
        <v>134</v>
      </c>
      <c r="C185" s="8">
        <v>25.698128000000004</v>
      </c>
      <c r="D185" s="2">
        <v>0.17033100000000001</v>
      </c>
      <c r="E185" s="12" t="s">
        <v>55</v>
      </c>
      <c r="F185" s="12">
        <v>13281</v>
      </c>
      <c r="G185" s="126">
        <f>IFERROR(VLOOKUP($F185,INRIX!$A$2:$F$464,2,FALSE),"")</f>
        <v>65.984051036682601</v>
      </c>
      <c r="H185" s="4">
        <f>IFERROR(VLOOKUP($F185,INRIX!$A$2:$F$464,3,FALSE),"")</f>
        <v>52.576646227672597</v>
      </c>
      <c r="I185" s="126">
        <f>IFERROR(VLOOKUP($F185,INRIX!$A$2:$F$464,4,FALSE),"")</f>
        <v>66.1597179265124</v>
      </c>
      <c r="J185" s="4">
        <f>IFERROR(VLOOKUP($F185,INRIX!$A$2:$F$464,5,FALSE),"")</f>
        <v>67.559364358683297</v>
      </c>
      <c r="K185" s="126">
        <f>IFERROR(VLOOKUP($F185,INRIX!$A$2:$F$464,6,FALSE),"")</f>
        <v>67.450213441874297</v>
      </c>
      <c r="L185" s="129">
        <f>IF(G185="","",VLOOKUP($F185,abm!$B$2:$G$1701,2,FALSE))</f>
        <v>58</v>
      </c>
      <c r="M185" s="9">
        <f>IF(H185="","",VLOOKUP($F185,abm!$B$2:$G$1701,3,FALSE))</f>
        <v>41</v>
      </c>
      <c r="N185" s="129">
        <f>IF(I185="","",VLOOKUP($F185,abm!$B$2:$G$1701,4,FALSE))</f>
        <v>51</v>
      </c>
      <c r="O185" s="9">
        <f>IF(J185="","",VLOOKUP($F185,abm!$B$2:$G$1701,5,FALSE))</f>
        <v>56</v>
      </c>
      <c r="P185" s="129">
        <f>IF(K185="","",VLOOKUP($F185,abm!$B$2:$G$1701,6,FALSE))</f>
        <v>58</v>
      </c>
      <c r="Q185" s="125">
        <f t="shared" si="8"/>
        <v>-0.22018609132165368</v>
      </c>
      <c r="R185" s="131">
        <f t="shared" si="9"/>
        <v>134.01873788068619</v>
      </c>
      <c r="S185" s="125">
        <f t="shared" si="10"/>
        <v>-0.17109936525324321</v>
      </c>
      <c r="T185" s="132">
        <f t="shared" si="11"/>
        <v>133.6189043767977</v>
      </c>
    </row>
    <row r="186" spans="1:20" x14ac:dyDescent="0.25">
      <c r="A186">
        <v>2</v>
      </c>
      <c r="B186" s="12" t="s">
        <v>134</v>
      </c>
      <c r="C186" s="8">
        <v>26.580756000000004</v>
      </c>
      <c r="D186" s="2">
        <v>0.88262799999999997</v>
      </c>
      <c r="E186" s="12" t="s">
        <v>55</v>
      </c>
      <c r="F186" s="12">
        <v>13282</v>
      </c>
      <c r="G186" s="126">
        <f>IFERROR(VLOOKUP($F186,INRIX!$A$2:$F$464,2,FALSE),"")</f>
        <v>65.468367889420506</v>
      </c>
      <c r="H186" s="4">
        <f>IFERROR(VLOOKUP($F186,INRIX!$A$2:$F$464,3,FALSE),"")</f>
        <v>46.029058917622002</v>
      </c>
      <c r="I186" s="126">
        <f>IFERROR(VLOOKUP($F186,INRIX!$A$2:$F$464,4,FALSE),"")</f>
        <v>65.109860200420599</v>
      </c>
      <c r="J186" s="4">
        <f>IFERROR(VLOOKUP($F186,INRIX!$A$2:$F$464,5,FALSE),"")</f>
        <v>66.665834279228207</v>
      </c>
      <c r="K186" s="126">
        <f>IFERROR(VLOOKUP($F186,INRIX!$A$2:$F$464,6,FALSE),"")</f>
        <v>67.065918792812496</v>
      </c>
      <c r="L186" s="129">
        <f>IF(G186="","",VLOOKUP($F186,abm!$B$2:$G$1701,2,FALSE))</f>
        <v>58</v>
      </c>
      <c r="M186" s="9">
        <f>IF(H186="","",VLOOKUP($F186,abm!$B$2:$G$1701,3,FALSE))</f>
        <v>39</v>
      </c>
      <c r="N186" s="129">
        <f>IF(I186="","",VLOOKUP($F186,abm!$B$2:$G$1701,4,FALSE))</f>
        <v>51</v>
      </c>
      <c r="O186" s="9">
        <f>IF(J186="","",VLOOKUP($F186,abm!$B$2:$G$1701,5,FALSE))</f>
        <v>54</v>
      </c>
      <c r="P186" s="129">
        <f>IF(K186="","",VLOOKUP($F186,abm!$B$2:$G$1701,6,FALSE))</f>
        <v>58</v>
      </c>
      <c r="Q186" s="125">
        <f t="shared" ref="Q186:Q249" si="12">IFERROR(M186/H186-1,"")</f>
        <v>-0.15270915988532108</v>
      </c>
      <c r="R186" s="131">
        <f t="shared" ref="R186:R249" si="13">IFERROR(POWER((M186-H186),2),"")</f>
        <v>49.407669267401396</v>
      </c>
      <c r="S186" s="125">
        <f t="shared" ref="S186:S249" si="14">IFERROR(O186/J186-1,"")</f>
        <v>-0.18998988636634584</v>
      </c>
      <c r="T186" s="132">
        <f t="shared" ref="T186:T249" si="15">IFERROR(POWER((O186-J186),2),"")</f>
        <v>160.42335798887231</v>
      </c>
    </row>
    <row r="187" spans="1:20" x14ac:dyDescent="0.25">
      <c r="A187">
        <v>2</v>
      </c>
      <c r="B187" s="12" t="s">
        <v>134</v>
      </c>
      <c r="C187" s="8">
        <v>28.047775000000005</v>
      </c>
      <c r="D187" s="2">
        <v>0.77118900000000001</v>
      </c>
      <c r="E187" s="12" t="s">
        <v>54</v>
      </c>
      <c r="F187" s="12">
        <v>8771</v>
      </c>
      <c r="G187" s="126">
        <f>IFERROR(VLOOKUP($F187,INRIX!$A$2:$F$464,2,FALSE),"")</f>
        <v>66.188197767145098</v>
      </c>
      <c r="H187" s="4">
        <f>IFERROR(VLOOKUP($F187,INRIX!$A$2:$F$464,3,FALSE),"")</f>
        <v>35.2748600373234</v>
      </c>
      <c r="I187" s="126">
        <f>IFERROR(VLOOKUP($F187,INRIX!$A$2:$F$464,4,FALSE),"")</f>
        <v>63.743412099468003</v>
      </c>
      <c r="J187" s="4">
        <f>IFERROR(VLOOKUP($F187,INRIX!$A$2:$F$464,5,FALSE),"")</f>
        <v>65.911237230419999</v>
      </c>
      <c r="K187" s="126">
        <f>IFERROR(VLOOKUP($F187,INRIX!$A$2:$F$464,6,FALSE),"")</f>
        <v>67.682616896654395</v>
      </c>
      <c r="L187" s="129">
        <f>IF(G187="","",VLOOKUP($F187,abm!$B$2:$G$1701,2,FALSE))</f>
        <v>57</v>
      </c>
      <c r="M187" s="9">
        <f>IF(H187="","",VLOOKUP($F187,abm!$B$2:$G$1701,3,FALSE))</f>
        <v>34</v>
      </c>
      <c r="N187" s="129">
        <f>IF(I187="","",VLOOKUP($F187,abm!$B$2:$G$1701,4,FALSE))</f>
        <v>43</v>
      </c>
      <c r="O187" s="9">
        <f>IF(J187="","",VLOOKUP($F187,abm!$B$2:$G$1701,5,FALSE))</f>
        <v>53</v>
      </c>
      <c r="P187" s="129">
        <f>IF(K187="","",VLOOKUP($F187,abm!$B$2:$G$1701,6,FALSE))</f>
        <v>58</v>
      </c>
      <c r="Q187" s="125">
        <f t="shared" si="12"/>
        <v>-3.6140753952659366E-2</v>
      </c>
      <c r="R187" s="131">
        <f t="shared" si="13"/>
        <v>1.6252681147642203</v>
      </c>
      <c r="S187" s="125">
        <f t="shared" si="14"/>
        <v>-0.19588825476425864</v>
      </c>
      <c r="T187" s="132">
        <f t="shared" si="15"/>
        <v>166.7000468201835</v>
      </c>
    </row>
    <row r="188" spans="1:20" x14ac:dyDescent="0.25">
      <c r="A188">
        <v>2</v>
      </c>
      <c r="B188" s="12" t="s">
        <v>134</v>
      </c>
      <c r="C188" s="8">
        <v>29.107806000000007</v>
      </c>
      <c r="D188" s="2">
        <v>0.400752</v>
      </c>
      <c r="E188" s="12" t="s">
        <v>53</v>
      </c>
      <c r="F188" s="12">
        <v>1250</v>
      </c>
      <c r="G188" s="126">
        <f>IFERROR(VLOOKUP($F188,INRIX!$A$2:$F$464,2,FALSE),"")</f>
        <v>64.7918660287081</v>
      </c>
      <c r="H188" s="4">
        <f>IFERROR(VLOOKUP($F188,INRIX!$A$2:$F$464,3,FALSE),"")</f>
        <v>33.945614502799302</v>
      </c>
      <c r="I188" s="126">
        <f>IFERROR(VLOOKUP($F188,INRIX!$A$2:$F$464,4,FALSE),"")</f>
        <v>59.416429543486302</v>
      </c>
      <c r="J188" s="4">
        <f>IFERROR(VLOOKUP($F188,INRIX!$A$2:$F$464,5,FALSE),"")</f>
        <v>63.997729852440401</v>
      </c>
      <c r="K188" s="126">
        <f>IFERROR(VLOOKUP($F188,INRIX!$A$2:$F$464,6,FALSE),"")</f>
        <v>66.314702670505298</v>
      </c>
      <c r="L188" s="129">
        <f>IF(G188="","",VLOOKUP($F188,abm!$B$2:$G$1701,2,FALSE))</f>
        <v>57</v>
      </c>
      <c r="M188" s="9">
        <f>IF(H188="","",VLOOKUP($F188,abm!$B$2:$G$1701,3,FALSE))</f>
        <v>31</v>
      </c>
      <c r="N188" s="129">
        <f>IF(I188="","",VLOOKUP($F188,abm!$B$2:$G$1701,4,FALSE))</f>
        <v>49</v>
      </c>
      <c r="O188" s="9">
        <f>IF(J188="","",VLOOKUP($F188,abm!$B$2:$G$1701,5,FALSE))</f>
        <v>53</v>
      </c>
      <c r="P188" s="129">
        <f>IF(K188="","",VLOOKUP($F188,abm!$B$2:$G$1701,6,FALSE))</f>
        <v>58</v>
      </c>
      <c r="Q188" s="125">
        <f t="shared" si="12"/>
        <v>-8.67745228932707E-2</v>
      </c>
      <c r="R188" s="131">
        <f t="shared" si="13"/>
        <v>8.6766447991015774</v>
      </c>
      <c r="S188" s="125">
        <f t="shared" si="14"/>
        <v>-0.17184562449008534</v>
      </c>
      <c r="T188" s="132">
        <f t="shared" si="15"/>
        <v>120.95006190725876</v>
      </c>
    </row>
    <row r="189" spans="1:20" x14ac:dyDescent="0.25">
      <c r="A189">
        <v>2</v>
      </c>
      <c r="B189" s="12" t="s">
        <v>134</v>
      </c>
      <c r="C189" s="8">
        <v>29.494850000000007</v>
      </c>
      <c r="D189" s="2">
        <v>0.387044</v>
      </c>
      <c r="E189" s="12" t="s">
        <v>53</v>
      </c>
      <c r="F189" s="12">
        <v>8772</v>
      </c>
      <c r="G189" s="126">
        <f>IFERROR(VLOOKUP($F189,INRIX!$A$2:$F$464,2,FALSE),"")</f>
        <v>64.7918660287081</v>
      </c>
      <c r="H189" s="4">
        <f>IFERROR(VLOOKUP($F189,INRIX!$A$2:$F$464,3,FALSE),"")</f>
        <v>33.945614502799302</v>
      </c>
      <c r="I189" s="126">
        <f>IFERROR(VLOOKUP($F189,INRIX!$A$2:$F$464,4,FALSE),"")</f>
        <v>59.416429543486302</v>
      </c>
      <c r="J189" s="4">
        <f>IFERROR(VLOOKUP($F189,INRIX!$A$2:$F$464,5,FALSE),"")</f>
        <v>63.997729852440401</v>
      </c>
      <c r="K189" s="126">
        <f>IFERROR(VLOOKUP($F189,INRIX!$A$2:$F$464,6,FALSE),"")</f>
        <v>66.314702670505298</v>
      </c>
      <c r="L189" s="129">
        <f>IF(G189="","",VLOOKUP($F189,abm!$B$2:$G$1701,2,FALSE))</f>
        <v>57</v>
      </c>
      <c r="M189" s="9">
        <f>IF(H189="","",VLOOKUP($F189,abm!$B$2:$G$1701,3,FALSE))</f>
        <v>31</v>
      </c>
      <c r="N189" s="129">
        <f>IF(I189="","",VLOOKUP($F189,abm!$B$2:$G$1701,4,FALSE))</f>
        <v>49</v>
      </c>
      <c r="O189" s="9">
        <f>IF(J189="","",VLOOKUP($F189,abm!$B$2:$G$1701,5,FALSE))</f>
        <v>53</v>
      </c>
      <c r="P189" s="129">
        <f>IF(K189="","",VLOOKUP($F189,abm!$B$2:$G$1701,6,FALSE))</f>
        <v>58</v>
      </c>
      <c r="Q189" s="125">
        <f t="shared" si="12"/>
        <v>-8.67745228932707E-2</v>
      </c>
      <c r="R189" s="131">
        <f t="shared" si="13"/>
        <v>8.6766447991015774</v>
      </c>
      <c r="S189" s="125">
        <f t="shared" si="14"/>
        <v>-0.17184562449008534</v>
      </c>
      <c r="T189" s="132">
        <f t="shared" si="15"/>
        <v>120.95006190725876</v>
      </c>
    </row>
    <row r="190" spans="1:20" x14ac:dyDescent="0.25">
      <c r="A190">
        <v>2</v>
      </c>
      <c r="B190" s="12" t="s">
        <v>134</v>
      </c>
      <c r="C190" s="8">
        <v>30.063756000000005</v>
      </c>
      <c r="D190" s="2">
        <v>0.56890600000000002</v>
      </c>
      <c r="E190" s="12" t="s">
        <v>52</v>
      </c>
      <c r="F190" s="12">
        <v>8773</v>
      </c>
      <c r="G190" s="126">
        <f>IFERROR(VLOOKUP($F190,INRIX!$A$2:$F$464,2,FALSE),"")</f>
        <v>65.353269537480102</v>
      </c>
      <c r="H190" s="4">
        <f>IFERROR(VLOOKUP($F190,INRIX!$A$2:$F$464,3,FALSE),"")</f>
        <v>34.949613436417003</v>
      </c>
      <c r="I190" s="126">
        <f>IFERROR(VLOOKUP($F190,INRIX!$A$2:$F$464,4,FALSE),"")</f>
        <v>60.329951750587703</v>
      </c>
      <c r="J190" s="4">
        <f>IFERROR(VLOOKUP($F190,INRIX!$A$2:$F$464,5,FALSE),"")</f>
        <v>65.140295119182795</v>
      </c>
      <c r="K190" s="126">
        <f>IFERROR(VLOOKUP($F190,INRIX!$A$2:$F$464,6,FALSE),"")</f>
        <v>66.986002184056403</v>
      </c>
      <c r="L190" s="129">
        <f>IF(G190="","",VLOOKUP($F190,abm!$B$2:$G$1701,2,FALSE))</f>
        <v>57</v>
      </c>
      <c r="M190" s="9">
        <f>IF(H190="","",VLOOKUP($F190,abm!$B$2:$G$1701,3,FALSE))</f>
        <v>34</v>
      </c>
      <c r="N190" s="129">
        <f>IF(I190="","",VLOOKUP($F190,abm!$B$2:$G$1701,4,FALSE))</f>
        <v>51</v>
      </c>
      <c r="O190" s="9">
        <f>IF(J190="","",VLOOKUP($F190,abm!$B$2:$G$1701,5,FALSE))</f>
        <v>55</v>
      </c>
      <c r="P190" s="129">
        <f>IF(K190="","",VLOOKUP($F190,abm!$B$2:$G$1701,6,FALSE))</f>
        <v>58</v>
      </c>
      <c r="Q190" s="125">
        <f t="shared" si="12"/>
        <v>-2.7170928174774067E-2</v>
      </c>
      <c r="R190" s="131">
        <f t="shared" si="13"/>
        <v>0.90176567862370982</v>
      </c>
      <c r="S190" s="125">
        <f t="shared" si="14"/>
        <v>-0.15566854741185598</v>
      </c>
      <c r="T190" s="132">
        <f t="shared" si="15"/>
        <v>102.82558510412242</v>
      </c>
    </row>
    <row r="191" spans="1:20" x14ac:dyDescent="0.25">
      <c r="A191">
        <v>2</v>
      </c>
      <c r="B191" s="12" t="s">
        <v>134</v>
      </c>
      <c r="C191" s="8">
        <v>30.657330000000005</v>
      </c>
      <c r="D191" s="2">
        <v>0.59357400000000005</v>
      </c>
      <c r="E191" s="12" t="s">
        <v>52</v>
      </c>
      <c r="F191" s="12">
        <v>16272</v>
      </c>
      <c r="G191" s="126">
        <f>IFERROR(VLOOKUP($F191,INRIX!$A$2:$F$464,2,FALSE),"")</f>
        <v>66.194577352472095</v>
      </c>
      <c r="H191" s="4">
        <f>IFERROR(VLOOKUP($F191,INRIX!$A$2:$F$464,3,FALSE),"")</f>
        <v>35.825113303119203</v>
      </c>
      <c r="I191" s="126">
        <f>IFERROR(VLOOKUP($F191,INRIX!$A$2:$F$464,4,FALSE),"")</f>
        <v>60.630830137325198</v>
      </c>
      <c r="J191" s="4">
        <f>IFERROR(VLOOKUP($F191,INRIX!$A$2:$F$464,5,FALSE),"")</f>
        <v>65.688762769579995</v>
      </c>
      <c r="K191" s="126">
        <f>IFERROR(VLOOKUP($F191,INRIX!$A$2:$F$464,6,FALSE),"")</f>
        <v>67.538965551474206</v>
      </c>
      <c r="L191" s="129">
        <f>IF(G191="","",VLOOKUP($F191,abm!$B$2:$G$1701,2,FALSE))</f>
        <v>57</v>
      </c>
      <c r="M191" s="9">
        <f>IF(H191="","",VLOOKUP($F191,abm!$B$2:$G$1701,3,FALSE))</f>
        <v>25</v>
      </c>
      <c r="N191" s="129">
        <f>IF(I191="","",VLOOKUP($F191,abm!$B$2:$G$1701,4,FALSE))</f>
        <v>47</v>
      </c>
      <c r="O191" s="9">
        <f>IF(J191="","",VLOOKUP($F191,abm!$B$2:$G$1701,5,FALSE))</f>
        <v>52</v>
      </c>
      <c r="P191" s="129">
        <f>IF(K191="","",VLOOKUP($F191,abm!$B$2:$G$1701,6,FALSE))</f>
        <v>58</v>
      </c>
      <c r="Q191" s="125">
        <f t="shared" si="12"/>
        <v>-0.30216550081857485</v>
      </c>
      <c r="R191" s="131">
        <f t="shared" si="13"/>
        <v>117.18307802536833</v>
      </c>
      <c r="S191" s="125">
        <f t="shared" si="14"/>
        <v>-0.20838819597800617</v>
      </c>
      <c r="T191" s="132">
        <f t="shared" si="15"/>
        <v>187.38222616183938</v>
      </c>
    </row>
    <row r="192" spans="1:20" x14ac:dyDescent="0.25">
      <c r="A192">
        <v>2</v>
      </c>
      <c r="B192" s="12" t="s">
        <v>134</v>
      </c>
      <c r="C192" s="8">
        <v>31.088121000000005</v>
      </c>
      <c r="D192" s="2">
        <v>0.43079099999999998</v>
      </c>
      <c r="E192" s="12" t="s">
        <v>51</v>
      </c>
      <c r="F192" s="12">
        <v>621</v>
      </c>
      <c r="G192" s="126">
        <f>IFERROR(VLOOKUP($F192,INRIX!$A$2:$F$464,2,FALSE),"")</f>
        <v>65.9096225412015</v>
      </c>
      <c r="H192" s="4">
        <f>IFERROR(VLOOKUP($F192,INRIX!$A$2:$F$464,3,FALSE),"")</f>
        <v>37.2537989869368</v>
      </c>
      <c r="I192" s="126">
        <f>IFERROR(VLOOKUP($F192,INRIX!$A$2:$F$464,4,FALSE),"")</f>
        <v>61.819373994803897</v>
      </c>
      <c r="J192" s="4">
        <f>IFERROR(VLOOKUP($F192,INRIX!$A$2:$F$464,5,FALSE),"")</f>
        <v>66.6683314415437</v>
      </c>
      <c r="K192" s="126">
        <f>IFERROR(VLOOKUP($F192,INRIX!$A$2:$F$464,6,FALSE),"")</f>
        <v>67.604983619577098</v>
      </c>
      <c r="L192" s="129">
        <f>IF(G192="","",VLOOKUP($F192,abm!$B$2:$G$1701,2,FALSE))</f>
        <v>57</v>
      </c>
      <c r="M192" s="9">
        <f>IF(H192="","",VLOOKUP($F192,abm!$B$2:$G$1701,3,FALSE))</f>
        <v>31</v>
      </c>
      <c r="N192" s="129">
        <f>IF(I192="","",VLOOKUP($F192,abm!$B$2:$G$1701,4,FALSE))</f>
        <v>51</v>
      </c>
      <c r="O192" s="9">
        <f>IF(J192="","",VLOOKUP($F192,abm!$B$2:$G$1701,5,FALSE))</f>
        <v>55</v>
      </c>
      <c r="P192" s="129">
        <f>IF(K192="","",VLOOKUP($F192,abm!$B$2:$G$1701,6,FALSE))</f>
        <v>58</v>
      </c>
      <c r="Q192" s="125">
        <f t="shared" si="12"/>
        <v>-0.16787010068771024</v>
      </c>
      <c r="R192" s="131">
        <f t="shared" si="13"/>
        <v>39.110001769011753</v>
      </c>
      <c r="S192" s="125">
        <f t="shared" si="14"/>
        <v>-0.175020601074661</v>
      </c>
      <c r="T192" s="132">
        <f t="shared" si="15"/>
        <v>136.14995862971728</v>
      </c>
    </row>
    <row r="193" spans="1:20" x14ac:dyDescent="0.25">
      <c r="A193">
        <v>2</v>
      </c>
      <c r="B193" s="12" t="s">
        <v>134</v>
      </c>
      <c r="C193" s="8">
        <v>31.652267000000005</v>
      </c>
      <c r="D193" s="2">
        <v>0.40530699999999997</v>
      </c>
      <c r="E193" s="12" t="s">
        <v>51</v>
      </c>
      <c r="F193" s="12">
        <v>13580</v>
      </c>
      <c r="G193" s="126">
        <f>IFERROR(VLOOKUP($F193,INRIX!$A$2:$F$464,2,FALSE),"")</f>
        <v>64.944976076554994</v>
      </c>
      <c r="H193" s="4">
        <f>IFERROR(VLOOKUP($F193,INRIX!$A$2:$F$464,3,FALSE),"")</f>
        <v>37.472940549186902</v>
      </c>
      <c r="I193" s="126">
        <f>IFERROR(VLOOKUP($F193,INRIX!$A$2:$F$464,4,FALSE),"")</f>
        <v>59.571569961647903</v>
      </c>
      <c r="J193" s="4">
        <f>IFERROR(VLOOKUP($F193,INRIX!$A$2:$F$464,5,FALSE),"")</f>
        <v>64.395232690124899</v>
      </c>
      <c r="K193" s="126">
        <f>IFERROR(VLOOKUP($F193,INRIX!$A$2:$F$464,6,FALSE),"")</f>
        <v>66.267447632284302</v>
      </c>
      <c r="L193" s="129">
        <f>IF(G193="","",VLOOKUP($F193,abm!$B$2:$G$1701,2,FALSE))</f>
        <v>56</v>
      </c>
      <c r="M193" s="9">
        <f>IF(H193="","",VLOOKUP($F193,abm!$B$2:$G$1701,3,FALSE))</f>
        <v>27</v>
      </c>
      <c r="N193" s="129">
        <f>IF(I193="","",VLOOKUP($F193,abm!$B$2:$G$1701,4,FALSE))</f>
        <v>43</v>
      </c>
      <c r="O193" s="9">
        <f>IF(J193="","",VLOOKUP($F193,abm!$B$2:$G$1701,5,FALSE))</f>
        <v>53</v>
      </c>
      <c r="P193" s="129">
        <f>IF(K193="","",VLOOKUP($F193,abm!$B$2:$G$1701,6,FALSE))</f>
        <v>58</v>
      </c>
      <c r="Q193" s="125">
        <f t="shared" si="12"/>
        <v>-0.27948008338016983</v>
      </c>
      <c r="R193" s="131">
        <f t="shared" si="13"/>
        <v>109.68248374680324</v>
      </c>
      <c r="S193" s="125">
        <f t="shared" si="14"/>
        <v>-0.17695770655818088</v>
      </c>
      <c r="T193" s="132">
        <f t="shared" si="15"/>
        <v>129.85132806209114</v>
      </c>
    </row>
    <row r="194" spans="1:20" x14ac:dyDescent="0.25">
      <c r="A194">
        <v>2</v>
      </c>
      <c r="B194" s="12" t="s">
        <v>134</v>
      </c>
      <c r="C194" s="8">
        <v>31.860669000000005</v>
      </c>
      <c r="D194" s="2">
        <v>0.208402</v>
      </c>
      <c r="E194" s="12" t="s">
        <v>50</v>
      </c>
      <c r="F194" s="12">
        <v>26622</v>
      </c>
      <c r="G194" s="126">
        <f>IFERROR(VLOOKUP($F194,INRIX!$A$2:$F$464,2,FALSE),"")</f>
        <v>64.924508240297698</v>
      </c>
      <c r="H194" s="4">
        <f>IFERROR(VLOOKUP($F194,INRIX!$A$2:$F$464,3,FALSE),"")</f>
        <v>40.643295121301001</v>
      </c>
      <c r="I194" s="126">
        <f>IFERROR(VLOOKUP($F194,INRIX!$A$2:$F$464,4,FALSE),"")</f>
        <v>59.957194111097401</v>
      </c>
      <c r="J194" s="4">
        <f>IFERROR(VLOOKUP($F194,INRIX!$A$2:$F$464,5,FALSE),"")</f>
        <v>64.217026106696906</v>
      </c>
      <c r="K194" s="126">
        <f>IFERROR(VLOOKUP($F194,INRIX!$A$2:$F$464,6,FALSE),"")</f>
        <v>65.952943512359795</v>
      </c>
      <c r="L194" s="129">
        <f>IF(G194="","",VLOOKUP($F194,abm!$B$2:$G$1701,2,FALSE))</f>
        <v>57</v>
      </c>
      <c r="M194" s="9">
        <f>IF(H194="","",VLOOKUP($F194,abm!$B$2:$G$1701,3,FALSE))</f>
        <v>33</v>
      </c>
      <c r="N194" s="129">
        <f>IF(I194="","",VLOOKUP($F194,abm!$B$2:$G$1701,4,FALSE))</f>
        <v>51</v>
      </c>
      <c r="O194" s="9">
        <f>IF(J194="","",VLOOKUP($F194,abm!$B$2:$G$1701,5,FALSE))</f>
        <v>54</v>
      </c>
      <c r="P194" s="129">
        <f>IF(K194="","",VLOOKUP($F194,abm!$B$2:$G$1701,6,FALSE))</f>
        <v>58</v>
      </c>
      <c r="Q194" s="125">
        <f t="shared" si="12"/>
        <v>-0.18805795884633325</v>
      </c>
      <c r="R194" s="131">
        <f t="shared" si="13"/>
        <v>58.41996031130369</v>
      </c>
      <c r="S194" s="125">
        <f t="shared" si="14"/>
        <v>-0.15910151444449117</v>
      </c>
      <c r="T194" s="132">
        <f t="shared" si="15"/>
        <v>104.38762246492614</v>
      </c>
    </row>
    <row r="195" spans="1:20" x14ac:dyDescent="0.25">
      <c r="A195">
        <v>2</v>
      </c>
      <c r="B195" s="12" t="s">
        <v>134</v>
      </c>
      <c r="C195" s="8">
        <v>32.104524000000005</v>
      </c>
      <c r="D195" s="2">
        <v>0.24385499999999999</v>
      </c>
      <c r="E195" s="12" t="s">
        <v>50</v>
      </c>
      <c r="F195" s="12">
        <v>13582</v>
      </c>
      <c r="G195" s="126">
        <f>IFERROR(VLOOKUP($F195,INRIX!$A$2:$F$464,2,FALSE),"")</f>
        <v>64.924508240297698</v>
      </c>
      <c r="H195" s="4">
        <f>IFERROR(VLOOKUP($F195,INRIX!$A$2:$F$464,3,FALSE),"")</f>
        <v>40.643295121301001</v>
      </c>
      <c r="I195" s="126">
        <f>IFERROR(VLOOKUP($F195,INRIX!$A$2:$F$464,4,FALSE),"")</f>
        <v>59.957194111097401</v>
      </c>
      <c r="J195" s="4">
        <f>IFERROR(VLOOKUP($F195,INRIX!$A$2:$F$464,5,FALSE),"")</f>
        <v>64.217026106696906</v>
      </c>
      <c r="K195" s="126">
        <f>IFERROR(VLOOKUP($F195,INRIX!$A$2:$F$464,6,FALSE),"")</f>
        <v>65.952943512359795</v>
      </c>
      <c r="L195" s="129">
        <f>IF(G195="","",VLOOKUP($F195,abm!$B$2:$G$1701,2,FALSE))</f>
        <v>57</v>
      </c>
      <c r="M195" s="9">
        <f>IF(H195="","",VLOOKUP($F195,abm!$B$2:$G$1701,3,FALSE))</f>
        <v>33</v>
      </c>
      <c r="N195" s="129">
        <f>IF(I195="","",VLOOKUP($F195,abm!$B$2:$G$1701,4,FALSE))</f>
        <v>51</v>
      </c>
      <c r="O195" s="9">
        <f>IF(J195="","",VLOOKUP($F195,abm!$B$2:$G$1701,5,FALSE))</f>
        <v>54</v>
      </c>
      <c r="P195" s="129">
        <f>IF(K195="","",VLOOKUP($F195,abm!$B$2:$G$1701,6,FALSE))</f>
        <v>58</v>
      </c>
      <c r="Q195" s="125">
        <f t="shared" si="12"/>
        <v>-0.18805795884633325</v>
      </c>
      <c r="R195" s="131">
        <f t="shared" si="13"/>
        <v>58.41996031130369</v>
      </c>
      <c r="S195" s="125">
        <f t="shared" si="14"/>
        <v>-0.15910151444449117</v>
      </c>
      <c r="T195" s="132">
        <f t="shared" si="15"/>
        <v>104.38762246492614</v>
      </c>
    </row>
    <row r="196" spans="1:20" x14ac:dyDescent="0.25">
      <c r="A196">
        <v>2</v>
      </c>
      <c r="B196" s="12" t="s">
        <v>134</v>
      </c>
      <c r="C196" s="8">
        <v>32.907166000000004</v>
      </c>
      <c r="D196" s="2">
        <v>0.46432499999999999</v>
      </c>
      <c r="E196" s="12" t="s">
        <v>49</v>
      </c>
      <c r="F196" s="12">
        <v>13589</v>
      </c>
      <c r="G196" s="126">
        <f>IFERROR(VLOOKUP($F196,INRIX!$A$2:$F$464,2,FALSE),"")</f>
        <v>66.813662945241902</v>
      </c>
      <c r="H196" s="4">
        <f>IFERROR(VLOOKUP($F196,INRIX!$A$2:$F$464,3,FALSE),"")</f>
        <v>43.824846707544701</v>
      </c>
      <c r="I196" s="126">
        <f>IFERROR(VLOOKUP($F196,INRIX!$A$2:$F$464,4,FALSE),"")</f>
        <v>63.259185945812199</v>
      </c>
      <c r="J196" s="4">
        <f>IFERROR(VLOOKUP($F196,INRIX!$A$2:$F$464,5,FALSE),"")</f>
        <v>67.465380249716205</v>
      </c>
      <c r="K196" s="126">
        <f>IFERROR(VLOOKUP($F196,INRIX!$A$2:$F$464,6,FALSE),"")</f>
        <v>68.020748535689506</v>
      </c>
      <c r="L196" s="129">
        <f>IF(G196="","",VLOOKUP($F196,abm!$B$2:$G$1701,2,FALSE))</f>
        <v>57</v>
      </c>
      <c r="M196" s="9">
        <f>IF(H196="","",VLOOKUP($F196,abm!$B$2:$G$1701,3,FALSE))</f>
        <v>32</v>
      </c>
      <c r="N196" s="129">
        <f>IF(I196="","",VLOOKUP($F196,abm!$B$2:$G$1701,4,FALSE))</f>
        <v>50</v>
      </c>
      <c r="O196" s="9">
        <f>IF(J196="","",VLOOKUP($F196,abm!$B$2:$G$1701,5,FALSE))</f>
        <v>54</v>
      </c>
      <c r="P196" s="129">
        <f>IF(K196="","",VLOOKUP($F196,abm!$B$2:$G$1701,6,FALSE))</f>
        <v>58</v>
      </c>
      <c r="Q196" s="125">
        <f t="shared" si="12"/>
        <v>-0.26982060625231996</v>
      </c>
      <c r="R196" s="131">
        <f t="shared" si="13"/>
        <v>139.82699965693075</v>
      </c>
      <c r="S196" s="125">
        <f t="shared" si="14"/>
        <v>-0.19958948129952692</v>
      </c>
      <c r="T196" s="132">
        <f t="shared" si="15"/>
        <v>181.31646526944724</v>
      </c>
    </row>
    <row r="197" spans="1:20" x14ac:dyDescent="0.25">
      <c r="A197">
        <v>2</v>
      </c>
      <c r="B197" s="12" t="s">
        <v>134</v>
      </c>
      <c r="C197" s="8">
        <v>33.952049000000002</v>
      </c>
      <c r="D197" s="2">
        <v>0.34145900000000001</v>
      </c>
      <c r="E197" s="12" t="s">
        <v>48</v>
      </c>
      <c r="F197" s="12">
        <v>643</v>
      </c>
      <c r="G197" s="126">
        <f>IFERROR(VLOOKUP($F197,INRIX!$A$2:$F$464,2,FALSE),"")</f>
        <v>65.485911749069601</v>
      </c>
      <c r="H197" s="4">
        <f>IFERROR(VLOOKUP($F197,INRIX!$A$2:$F$464,3,FALSE),"")</f>
        <v>44.238603039189499</v>
      </c>
      <c r="I197" s="126">
        <f>IFERROR(VLOOKUP($F197,INRIX!$A$2:$F$464,4,FALSE),"")</f>
        <v>62.564641840900698</v>
      </c>
      <c r="J197" s="4">
        <f>IFERROR(VLOOKUP($F197,INRIX!$A$2:$F$464,5,FALSE),"")</f>
        <v>67.438138479001097</v>
      </c>
      <c r="K197" s="126">
        <f>IFERROR(VLOOKUP($F197,INRIX!$A$2:$F$464,6,FALSE),"")</f>
        <v>67.091035441278706</v>
      </c>
      <c r="L197" s="129">
        <f>IF(G197="","",VLOOKUP($F197,abm!$B$2:$G$1701,2,FALSE))</f>
        <v>57</v>
      </c>
      <c r="M197" s="9">
        <f>IF(H197="","",VLOOKUP($F197,abm!$B$2:$G$1701,3,FALSE))</f>
        <v>23</v>
      </c>
      <c r="N197" s="129">
        <f>IF(I197="","",VLOOKUP($F197,abm!$B$2:$G$1701,4,FALSE))</f>
        <v>48</v>
      </c>
      <c r="O197" s="9">
        <f>IF(J197="","",VLOOKUP($F197,abm!$B$2:$G$1701,5,FALSE))</f>
        <v>52</v>
      </c>
      <c r="P197" s="129">
        <f>IF(K197="","",VLOOKUP($F197,abm!$B$2:$G$1701,6,FALSE))</f>
        <v>58</v>
      </c>
      <c r="Q197" s="125">
        <f t="shared" si="12"/>
        <v>-0.48009208203014297</v>
      </c>
      <c r="R197" s="131">
        <f t="shared" si="13"/>
        <v>451.07825905626942</v>
      </c>
      <c r="S197" s="125">
        <f t="shared" si="14"/>
        <v>-0.22892296298789783</v>
      </c>
      <c r="T197" s="132">
        <f t="shared" si="15"/>
        <v>238.33611969681431</v>
      </c>
    </row>
    <row r="198" spans="1:20" x14ac:dyDescent="0.25">
      <c r="A198">
        <v>2</v>
      </c>
      <c r="B198" s="12" t="s">
        <v>134</v>
      </c>
      <c r="C198" s="8">
        <v>34.037875</v>
      </c>
      <c r="D198" s="2">
        <v>8.5826E-2</v>
      </c>
      <c r="E198" s="12" t="s">
        <v>48</v>
      </c>
      <c r="F198" s="12">
        <v>9873</v>
      </c>
      <c r="G198" s="126">
        <f>IFERROR(VLOOKUP($F198,INRIX!$A$2:$F$464,2,FALSE),"")</f>
        <v>64.346358320042498</v>
      </c>
      <c r="H198" s="4">
        <f>IFERROR(VLOOKUP($F198,INRIX!$A$2:$F$464,3,FALSE),"")</f>
        <v>55.691015729138897</v>
      </c>
      <c r="I198" s="126">
        <f>IFERROR(VLOOKUP($F198,INRIX!$A$2:$F$464,4,FALSE),"")</f>
        <v>63.172831869355399</v>
      </c>
      <c r="J198" s="4">
        <f>IFERROR(VLOOKUP($F198,INRIX!$A$2:$F$464,5,FALSE),"")</f>
        <v>66.399772985243999</v>
      </c>
      <c r="K198" s="126">
        <f>IFERROR(VLOOKUP($F198,INRIX!$A$2:$F$464,6,FALSE),"")</f>
        <v>65.687580661173399</v>
      </c>
      <c r="L198" s="129">
        <f>IF(G198="","",VLOOKUP($F198,abm!$B$2:$G$1701,2,FALSE))</f>
        <v>57</v>
      </c>
      <c r="M198" s="9">
        <f>IF(H198="","",VLOOKUP($F198,abm!$B$2:$G$1701,3,FALSE))</f>
        <v>27</v>
      </c>
      <c r="N198" s="129">
        <f>IF(I198="","",VLOOKUP($F198,abm!$B$2:$G$1701,4,FALSE))</f>
        <v>48</v>
      </c>
      <c r="O198" s="9">
        <f>IF(J198="","",VLOOKUP($F198,abm!$B$2:$G$1701,5,FALSE))</f>
        <v>53</v>
      </c>
      <c r="P198" s="129">
        <f>IF(K198="","",VLOOKUP($F198,abm!$B$2:$G$1701,6,FALSE))</f>
        <v>58</v>
      </c>
      <c r="Q198" s="125">
        <f t="shared" si="12"/>
        <v>-0.51518212324734192</v>
      </c>
      <c r="R198" s="131">
        <f t="shared" si="13"/>
        <v>823.17438356969558</v>
      </c>
      <c r="S198" s="125">
        <f t="shared" si="14"/>
        <v>-0.20180449996751981</v>
      </c>
      <c r="T198" s="132">
        <f t="shared" si="15"/>
        <v>179.55391605607488</v>
      </c>
    </row>
    <row r="199" spans="1:20" x14ac:dyDescent="0.25">
      <c r="A199">
        <v>2</v>
      </c>
      <c r="B199" s="12" t="s">
        <v>134</v>
      </c>
      <c r="C199" s="8">
        <v>34.840682999999999</v>
      </c>
      <c r="D199" s="2">
        <v>0.80280799999999997</v>
      </c>
      <c r="E199" s="12" t="s">
        <v>48</v>
      </c>
      <c r="F199" s="12">
        <v>13594</v>
      </c>
      <c r="G199" s="126">
        <f>IFERROR(VLOOKUP($F199,INRIX!$A$2:$F$464,2,FALSE),"")</f>
        <v>64.346358320042498</v>
      </c>
      <c r="H199" s="4">
        <f>IFERROR(VLOOKUP($F199,INRIX!$A$2:$F$464,3,FALSE),"")</f>
        <v>55.691015729138897</v>
      </c>
      <c r="I199" s="126">
        <f>IFERROR(VLOOKUP($F199,INRIX!$A$2:$F$464,4,FALSE),"")</f>
        <v>63.172831869355399</v>
      </c>
      <c r="J199" s="4">
        <f>IFERROR(VLOOKUP($F199,INRIX!$A$2:$F$464,5,FALSE),"")</f>
        <v>66.399772985243999</v>
      </c>
      <c r="K199" s="126">
        <f>IFERROR(VLOOKUP($F199,INRIX!$A$2:$F$464,6,FALSE),"")</f>
        <v>65.687580661173399</v>
      </c>
      <c r="L199" s="129">
        <f>IF(G199="","",VLOOKUP($F199,abm!$B$2:$G$1701,2,FALSE))</f>
        <v>57</v>
      </c>
      <c r="M199" s="9">
        <f>IF(H199="","",VLOOKUP($F199,abm!$B$2:$G$1701,3,FALSE))</f>
        <v>22</v>
      </c>
      <c r="N199" s="129">
        <f>IF(I199="","",VLOOKUP($F199,abm!$B$2:$G$1701,4,FALSE))</f>
        <v>48</v>
      </c>
      <c r="O199" s="9">
        <f>IF(J199="","",VLOOKUP($F199,abm!$B$2:$G$1701,5,FALSE))</f>
        <v>53</v>
      </c>
      <c r="P199" s="129">
        <f>IF(K199="","",VLOOKUP($F199,abm!$B$2:$G$1701,6,FALSE))</f>
        <v>58</v>
      </c>
      <c r="Q199" s="125">
        <f t="shared" si="12"/>
        <v>-0.60496321153487131</v>
      </c>
      <c r="R199" s="131">
        <f t="shared" si="13"/>
        <v>1135.0845408610846</v>
      </c>
      <c r="S199" s="125">
        <f t="shared" si="14"/>
        <v>-0.20180449996751981</v>
      </c>
      <c r="T199" s="132">
        <f t="shared" si="15"/>
        <v>179.55391605607488</v>
      </c>
    </row>
    <row r="200" spans="1:20" x14ac:dyDescent="0.25">
      <c r="A200">
        <v>2</v>
      </c>
      <c r="B200" s="12" t="s">
        <v>134</v>
      </c>
      <c r="C200" s="8">
        <v>35.912160999999998</v>
      </c>
      <c r="D200" s="2">
        <v>0.62782000000000004</v>
      </c>
      <c r="E200" s="12" t="s">
        <v>47</v>
      </c>
      <c r="F200" s="12">
        <v>13597</v>
      </c>
      <c r="G200" s="126">
        <f>IFERROR(VLOOKUP($F200,INRIX!$A$2:$F$464,2,FALSE),"")</f>
        <v>66.318713450292407</v>
      </c>
      <c r="H200" s="4">
        <f>IFERROR(VLOOKUP($F200,INRIX!$A$2:$F$464,3,FALSE),"")</f>
        <v>66.081844841375599</v>
      </c>
      <c r="I200" s="126">
        <f>IFERROR(VLOOKUP($F200,INRIX!$A$2:$F$464,4,FALSE),"")</f>
        <v>68.750835085982899</v>
      </c>
      <c r="J200" s="4">
        <f>IFERROR(VLOOKUP($F200,INRIX!$A$2:$F$464,5,FALSE),"")</f>
        <v>70.5466515323496</v>
      </c>
      <c r="K200" s="126">
        <f>IFERROR(VLOOKUP($F200,INRIX!$A$2:$F$464,6,FALSE),"")</f>
        <v>67.304874416757698</v>
      </c>
      <c r="L200" s="129">
        <f>IF(G200="","",VLOOKUP($F200,abm!$B$2:$G$1701,2,FALSE))</f>
        <v>57</v>
      </c>
      <c r="M200" s="9">
        <f>IF(H200="","",VLOOKUP($F200,abm!$B$2:$G$1701,3,FALSE))</f>
        <v>35</v>
      </c>
      <c r="N200" s="129">
        <f>IF(I200="","",VLOOKUP($F200,abm!$B$2:$G$1701,4,FALSE))</f>
        <v>54</v>
      </c>
      <c r="O200" s="9">
        <f>IF(J200="","",VLOOKUP($F200,abm!$B$2:$G$1701,5,FALSE))</f>
        <v>55</v>
      </c>
      <c r="P200" s="129">
        <f>IF(K200="","",VLOOKUP($F200,abm!$B$2:$G$1701,6,FALSE))</f>
        <v>58</v>
      </c>
      <c r="Q200" s="125">
        <f t="shared" si="12"/>
        <v>-0.4703537698740885</v>
      </c>
      <c r="R200" s="131">
        <f t="shared" si="13"/>
        <v>966.08107874334689</v>
      </c>
      <c r="S200" s="125">
        <f t="shared" si="14"/>
        <v>-0.22037405312172165</v>
      </c>
      <c r="T200" s="132">
        <f t="shared" si="15"/>
        <v>241.69837386830815</v>
      </c>
    </row>
    <row r="201" spans="1:20" x14ac:dyDescent="0.25">
      <c r="A201">
        <v>2</v>
      </c>
      <c r="B201" s="12" t="s">
        <v>134</v>
      </c>
      <c r="C201" s="8">
        <v>36.176499999999997</v>
      </c>
      <c r="D201" s="2">
        <v>0.26433899999999999</v>
      </c>
      <c r="E201" s="12" t="s">
        <v>46</v>
      </c>
      <c r="F201" s="12">
        <v>782</v>
      </c>
      <c r="G201" s="126">
        <f>IFERROR(VLOOKUP($F201,INRIX!$A$2:$F$464,2,FALSE),"")</f>
        <v>66.194577352472095</v>
      </c>
      <c r="H201" s="4">
        <f>IFERROR(VLOOKUP($F201,INRIX!$A$2:$F$464,3,FALSE),"")</f>
        <v>66.919754732071496</v>
      </c>
      <c r="I201" s="126">
        <f>IFERROR(VLOOKUP($F201,INRIX!$A$2:$F$464,4,FALSE),"")</f>
        <v>69.212915996535898</v>
      </c>
      <c r="J201" s="4">
        <f>IFERROR(VLOOKUP($F201,INRIX!$A$2:$F$464,5,FALSE),"")</f>
        <v>70.772985244040896</v>
      </c>
      <c r="K201" s="126">
        <f>IFERROR(VLOOKUP($F201,INRIX!$A$2:$F$464,6,FALSE),"")</f>
        <v>67.254144743373402</v>
      </c>
      <c r="L201" s="129">
        <f>IF(G201="","",VLOOKUP($F201,abm!$B$2:$G$1701,2,FALSE))</f>
        <v>57</v>
      </c>
      <c r="M201" s="9">
        <f>IF(H201="","",VLOOKUP($F201,abm!$B$2:$G$1701,3,FALSE))</f>
        <v>30</v>
      </c>
      <c r="N201" s="129">
        <f>IF(I201="","",VLOOKUP($F201,abm!$B$2:$G$1701,4,FALSE))</f>
        <v>52</v>
      </c>
      <c r="O201" s="9">
        <f>IF(J201="","",VLOOKUP($F201,abm!$B$2:$G$1701,5,FALSE))</f>
        <v>53</v>
      </c>
      <c r="P201" s="129">
        <f>IF(K201="","",VLOOKUP($F201,abm!$B$2:$G$1701,6,FALSE))</f>
        <v>58</v>
      </c>
      <c r="Q201" s="125">
        <f t="shared" si="12"/>
        <v>-0.55170188354527228</v>
      </c>
      <c r="R201" s="131">
        <f t="shared" si="13"/>
        <v>1363.0682894763156</v>
      </c>
      <c r="S201" s="125">
        <f t="shared" si="14"/>
        <v>-0.25112668601947075</v>
      </c>
      <c r="T201" s="132">
        <f t="shared" si="15"/>
        <v>315.87900448489546</v>
      </c>
    </row>
    <row r="202" spans="1:20" x14ac:dyDescent="0.25">
      <c r="A202">
        <v>2</v>
      </c>
      <c r="B202" s="12" t="s">
        <v>134</v>
      </c>
      <c r="C202" s="8">
        <v>36.421925999999999</v>
      </c>
      <c r="D202" s="2">
        <v>0.24542600000000001</v>
      </c>
      <c r="E202" s="12" t="s">
        <v>46</v>
      </c>
      <c r="F202" s="12">
        <v>14247</v>
      </c>
      <c r="G202" s="126">
        <f>IFERROR(VLOOKUP($F202,INRIX!$A$2:$F$464,2,FALSE),"")</f>
        <v>66.194577352472095</v>
      </c>
      <c r="H202" s="4">
        <f>IFERROR(VLOOKUP($F202,INRIX!$A$2:$F$464,3,FALSE),"")</f>
        <v>66.919754732071496</v>
      </c>
      <c r="I202" s="126">
        <f>IFERROR(VLOOKUP($F202,INRIX!$A$2:$F$464,4,FALSE),"")</f>
        <v>69.212915996535898</v>
      </c>
      <c r="J202" s="4">
        <f>IFERROR(VLOOKUP($F202,INRIX!$A$2:$F$464,5,FALSE),"")</f>
        <v>70.772985244040896</v>
      </c>
      <c r="K202" s="126">
        <f>IFERROR(VLOOKUP($F202,INRIX!$A$2:$F$464,6,FALSE),"")</f>
        <v>67.254144743373402</v>
      </c>
      <c r="L202" s="129">
        <f>IF(G202="","",VLOOKUP($F202,abm!$B$2:$G$1701,2,FALSE))</f>
        <v>56</v>
      </c>
      <c r="M202" s="9">
        <f>IF(H202="","",VLOOKUP($F202,abm!$B$2:$G$1701,3,FALSE))</f>
        <v>25</v>
      </c>
      <c r="N202" s="129">
        <f>IF(I202="","",VLOOKUP($F202,abm!$B$2:$G$1701,4,FALSE))</f>
        <v>49</v>
      </c>
      <c r="O202" s="9">
        <f>IF(J202="","",VLOOKUP($F202,abm!$B$2:$G$1701,5,FALSE))</f>
        <v>50</v>
      </c>
      <c r="P202" s="129">
        <f>IF(K202="","",VLOOKUP($F202,abm!$B$2:$G$1701,6,FALSE))</f>
        <v>58</v>
      </c>
      <c r="Q202" s="125">
        <f t="shared" si="12"/>
        <v>-0.62641823628772697</v>
      </c>
      <c r="R202" s="131">
        <f t="shared" si="13"/>
        <v>1757.2658367970305</v>
      </c>
      <c r="S202" s="125">
        <f t="shared" si="14"/>
        <v>-0.29351574152780258</v>
      </c>
      <c r="T202" s="132">
        <f t="shared" si="15"/>
        <v>431.51691594914081</v>
      </c>
    </row>
    <row r="203" spans="1:20" x14ac:dyDescent="0.25">
      <c r="A203">
        <v>2</v>
      </c>
      <c r="B203" s="12" t="s">
        <v>134</v>
      </c>
      <c r="C203" s="8">
        <v>42.780401000000012</v>
      </c>
      <c r="D203" s="2">
        <v>0.28754800000000003</v>
      </c>
      <c r="E203" s="12" t="s">
        <v>45</v>
      </c>
      <c r="F203" s="12">
        <v>14289</v>
      </c>
      <c r="G203" s="126">
        <f>IFERROR(VLOOKUP($F203,INRIX!$A$2:$F$464,2,FALSE),"")</f>
        <v>65.798777246145704</v>
      </c>
      <c r="H203" s="4">
        <f>IFERROR(VLOOKUP($F203,INRIX!$A$2:$F$464,3,FALSE),"")</f>
        <v>55.643828312449997</v>
      </c>
      <c r="I203" s="126">
        <f>IFERROR(VLOOKUP($F203,INRIX!$A$2:$F$464,4,FALSE),"")</f>
        <v>66.034764320178198</v>
      </c>
      <c r="J203" s="4">
        <f>IFERROR(VLOOKUP($F203,INRIX!$A$2:$F$464,5,FALSE),"")</f>
        <v>44.500567536889903</v>
      </c>
      <c r="K203" s="126">
        <f>IFERROR(VLOOKUP($F203,INRIX!$A$2:$F$464,6,FALSE),"")</f>
        <v>64.983718852377606</v>
      </c>
      <c r="L203" s="129">
        <f>IF(G203="","",VLOOKUP($F203,abm!$B$2:$G$1701,2,FALSE))</f>
        <v>58</v>
      </c>
      <c r="M203" s="9">
        <f>IF(H203="","",VLOOKUP($F203,abm!$B$2:$G$1701,3,FALSE))</f>
        <v>44</v>
      </c>
      <c r="N203" s="129">
        <f>IF(I203="","",VLOOKUP($F203,abm!$B$2:$G$1701,4,FALSE))</f>
        <v>57</v>
      </c>
      <c r="O203" s="9">
        <f>IF(J203="","",VLOOKUP($F203,abm!$B$2:$G$1701,5,FALSE))</f>
        <v>56</v>
      </c>
      <c r="P203" s="129">
        <f>IF(K203="","",VLOOKUP($F203,abm!$B$2:$G$1701,6,FALSE))</f>
        <v>58</v>
      </c>
      <c r="Q203" s="125">
        <f t="shared" si="12"/>
        <v>-0.20925642008432332</v>
      </c>
      <c r="R203" s="131">
        <f t="shared" si="13"/>
        <v>135.57873776981216</v>
      </c>
      <c r="S203" s="125">
        <f t="shared" si="14"/>
        <v>0.25841091697487539</v>
      </c>
      <c r="T203" s="132">
        <f t="shared" si="15"/>
        <v>132.23694697363035</v>
      </c>
    </row>
    <row r="204" spans="1:20" x14ac:dyDescent="0.25">
      <c r="A204">
        <v>2</v>
      </c>
      <c r="B204" s="12" t="s">
        <v>134</v>
      </c>
      <c r="C204" s="8">
        <v>43.80649600000001</v>
      </c>
      <c r="D204" s="2">
        <v>0.2621</v>
      </c>
      <c r="E204" s="12" t="s">
        <v>40</v>
      </c>
      <c r="F204" s="12">
        <v>9251</v>
      </c>
      <c r="G204" s="126">
        <f>IFERROR(VLOOKUP($F204,INRIX!$A$2:$F$464,2,FALSE),"")</f>
        <v>66.214247740563493</v>
      </c>
      <c r="H204" s="4">
        <f>IFERROR(VLOOKUP($F204,INRIX!$A$2:$F$464,3,FALSE),"")</f>
        <v>64.832311383630994</v>
      </c>
      <c r="I204" s="126">
        <f>IFERROR(VLOOKUP($F204,INRIX!$A$2:$F$464,4,FALSE),"")</f>
        <v>65.677347519485295</v>
      </c>
      <c r="J204" s="4">
        <f>IFERROR(VLOOKUP($F204,INRIX!$A$2:$F$464,5,FALSE),"")</f>
        <v>28.9368898978434</v>
      </c>
      <c r="K204" s="126">
        <f>IFERROR(VLOOKUP($F204,INRIX!$A$2:$F$464,6,FALSE),"")</f>
        <v>65.592077831827694</v>
      </c>
      <c r="L204" s="129">
        <f>IF(G204="","",VLOOKUP($F204,abm!$B$2:$G$1701,2,FALSE))</f>
        <v>58</v>
      </c>
      <c r="M204" s="9">
        <f>IF(H204="","",VLOOKUP($F204,abm!$B$2:$G$1701,3,FALSE))</f>
        <v>48</v>
      </c>
      <c r="N204" s="129">
        <f>IF(I204="","",VLOOKUP($F204,abm!$B$2:$G$1701,4,FALSE))</f>
        <v>57</v>
      </c>
      <c r="O204" s="9">
        <f>IF(J204="","",VLOOKUP($F204,abm!$B$2:$G$1701,5,FALSE))</f>
        <v>50</v>
      </c>
      <c r="P204" s="129">
        <f>IF(K204="","",VLOOKUP($F204,abm!$B$2:$G$1701,6,FALSE))</f>
        <v>58</v>
      </c>
      <c r="Q204" s="125">
        <f t="shared" si="12"/>
        <v>-0.25962843255779489</v>
      </c>
      <c r="R204" s="131">
        <f t="shared" si="13"/>
        <v>283.32670651551354</v>
      </c>
      <c r="S204" s="125">
        <f t="shared" si="14"/>
        <v>0.72789820110302816</v>
      </c>
      <c r="T204" s="132">
        <f t="shared" si="15"/>
        <v>443.65460717557141</v>
      </c>
    </row>
    <row r="205" spans="1:20" x14ac:dyDescent="0.25">
      <c r="A205">
        <v>2</v>
      </c>
      <c r="B205" s="12" t="s">
        <v>134</v>
      </c>
      <c r="C205" s="8">
        <v>44.063514000000012</v>
      </c>
      <c r="D205" s="2">
        <v>0.25701800000000002</v>
      </c>
      <c r="E205" s="12" t="s">
        <v>42</v>
      </c>
      <c r="F205" s="12">
        <v>9252</v>
      </c>
      <c r="G205" s="126">
        <f>IFERROR(VLOOKUP($F205,INRIX!$A$2:$F$464,2,FALSE),"")</f>
        <v>68.627060074428499</v>
      </c>
      <c r="H205" s="4">
        <f>IFERROR(VLOOKUP($F205,INRIX!$A$2:$F$464,3,FALSE),"")</f>
        <v>71.125299920021305</v>
      </c>
      <c r="I205" s="126">
        <f>IFERROR(VLOOKUP($F205,INRIX!$A$2:$F$464,4,FALSE),"")</f>
        <v>68.704070270938999</v>
      </c>
      <c r="J205" s="4">
        <f>IFERROR(VLOOKUP($F205,INRIX!$A$2:$F$464,5,FALSE),"")</f>
        <v>28.3468785471056</v>
      </c>
      <c r="K205" s="126">
        <f>IFERROR(VLOOKUP($F205,INRIX!$A$2:$F$464,6,FALSE),"")</f>
        <v>67.840067507197503</v>
      </c>
      <c r="L205" s="129">
        <f>IF(G205="","",VLOOKUP($F205,abm!$B$2:$G$1701,2,FALSE))</f>
        <v>58</v>
      </c>
      <c r="M205" s="9">
        <f>IF(H205="","",VLOOKUP($F205,abm!$B$2:$G$1701,3,FALSE))</f>
        <v>55</v>
      </c>
      <c r="N205" s="129">
        <f>IF(I205="","",VLOOKUP($F205,abm!$B$2:$G$1701,4,FALSE))</f>
        <v>58</v>
      </c>
      <c r="O205" s="9">
        <f>IF(J205="","",VLOOKUP($F205,abm!$B$2:$G$1701,5,FALSE))</f>
        <v>55</v>
      </c>
      <c r="P205" s="129">
        <f>IF(K205="","",VLOOKUP($F205,abm!$B$2:$G$1701,6,FALSE))</f>
        <v>58</v>
      </c>
      <c r="Q205" s="125">
        <f t="shared" si="12"/>
        <v>-0.22671679329512595</v>
      </c>
      <c r="R205" s="131">
        <f t="shared" si="13"/>
        <v>260.02529751063912</v>
      </c>
      <c r="S205" s="125">
        <f t="shared" si="14"/>
        <v>0.94024890284139784</v>
      </c>
      <c r="T205" s="132">
        <f t="shared" si="15"/>
        <v>710.38888318273973</v>
      </c>
    </row>
    <row r="206" spans="1:20" x14ac:dyDescent="0.25">
      <c r="A206">
        <v>2</v>
      </c>
      <c r="B206" s="12" t="s">
        <v>134</v>
      </c>
      <c r="C206" s="8">
        <v>44.267845000000015</v>
      </c>
      <c r="D206" s="2">
        <v>0.20433100000000001</v>
      </c>
      <c r="E206" s="12" t="s">
        <v>42</v>
      </c>
      <c r="F206" s="12">
        <v>15041</v>
      </c>
      <c r="G206" s="126">
        <f>IFERROR(VLOOKUP($F206,INRIX!$A$2:$F$464,2,FALSE),"")</f>
        <v>68.627060074428499</v>
      </c>
      <c r="H206" s="4">
        <f>IFERROR(VLOOKUP($F206,INRIX!$A$2:$F$464,3,FALSE),"")</f>
        <v>71.125299920021305</v>
      </c>
      <c r="I206" s="126">
        <f>IFERROR(VLOOKUP($F206,INRIX!$A$2:$F$464,4,FALSE),"")</f>
        <v>68.704070270938999</v>
      </c>
      <c r="J206" s="4">
        <f>IFERROR(VLOOKUP($F206,INRIX!$A$2:$F$464,5,FALSE),"")</f>
        <v>28.3468785471056</v>
      </c>
      <c r="K206" s="126">
        <f>IFERROR(VLOOKUP($F206,INRIX!$A$2:$F$464,6,FALSE),"")</f>
        <v>67.840067507197503</v>
      </c>
      <c r="L206" s="129">
        <f>IF(G206="","",VLOOKUP($F206,abm!$B$2:$G$1701,2,FALSE))</f>
        <v>58</v>
      </c>
      <c r="M206" s="9">
        <f>IF(H206="","",VLOOKUP($F206,abm!$B$2:$G$1701,3,FALSE))</f>
        <v>54</v>
      </c>
      <c r="N206" s="129">
        <f>IF(I206="","",VLOOKUP($F206,abm!$B$2:$G$1701,4,FALSE))</f>
        <v>58</v>
      </c>
      <c r="O206" s="9">
        <f>IF(J206="","",VLOOKUP($F206,abm!$B$2:$G$1701,5,FALSE))</f>
        <v>52</v>
      </c>
      <c r="P206" s="129">
        <f>IF(K206="","",VLOOKUP($F206,abm!$B$2:$G$1701,6,FALSE))</f>
        <v>58</v>
      </c>
      <c r="Q206" s="125">
        <f t="shared" si="12"/>
        <v>-0.2407764879624873</v>
      </c>
      <c r="R206" s="131">
        <f t="shared" si="13"/>
        <v>293.2758973506817</v>
      </c>
      <c r="S206" s="125">
        <f t="shared" si="14"/>
        <v>0.83441714450459448</v>
      </c>
      <c r="T206" s="132">
        <f t="shared" si="15"/>
        <v>559.4701544653733</v>
      </c>
    </row>
    <row r="207" spans="1:20" x14ac:dyDescent="0.25">
      <c r="A207">
        <v>2</v>
      </c>
      <c r="B207" s="12" t="s">
        <v>134</v>
      </c>
      <c r="C207" s="8">
        <v>45.292447000000017</v>
      </c>
      <c r="D207" s="2">
        <v>0.72507600000000005</v>
      </c>
      <c r="E207" s="12" t="s">
        <v>41</v>
      </c>
      <c r="F207" s="12">
        <v>15035</v>
      </c>
      <c r="G207" s="126">
        <f>IFERROR(VLOOKUP($F207,INRIX!$A$2:$F$464,2,FALSE),"")</f>
        <v>68.129186602870803</v>
      </c>
      <c r="H207" s="4">
        <f>IFERROR(VLOOKUP($F207,INRIX!$A$2:$F$464,3,FALSE),"")</f>
        <v>70.434017595307907</v>
      </c>
      <c r="I207" s="126">
        <f>IFERROR(VLOOKUP($F207,INRIX!$A$2:$F$464,4,FALSE),"")</f>
        <v>68.112705678584703</v>
      </c>
      <c r="J207" s="4">
        <f>IFERROR(VLOOKUP($F207,INRIX!$A$2:$F$464,5,FALSE),"")</f>
        <v>35.914415437003399</v>
      </c>
      <c r="K207" s="126">
        <f>IFERROR(VLOOKUP($F207,INRIX!$A$2:$F$464,6,FALSE),"")</f>
        <v>67.291372977265993</v>
      </c>
      <c r="L207" s="129">
        <f>IF(G207="","",VLOOKUP($F207,abm!$B$2:$G$1701,2,FALSE))</f>
        <v>58</v>
      </c>
      <c r="M207" s="9">
        <f>IF(H207="","",VLOOKUP($F207,abm!$B$2:$G$1701,3,FALSE))</f>
        <v>49</v>
      </c>
      <c r="N207" s="129">
        <f>IF(I207="","",VLOOKUP($F207,abm!$B$2:$G$1701,4,FALSE))</f>
        <v>57</v>
      </c>
      <c r="O207" s="9">
        <f>IF(J207="","",VLOOKUP($F207,abm!$B$2:$G$1701,5,FALSE))</f>
        <v>44</v>
      </c>
      <c r="P207" s="129">
        <f>IF(K207="","",VLOOKUP($F207,abm!$B$2:$G$1701,6,FALSE))</f>
        <v>58</v>
      </c>
      <c r="Q207" s="125">
        <f t="shared" si="12"/>
        <v>-0.30431343159297186</v>
      </c>
      <c r="R207" s="131">
        <f t="shared" si="13"/>
        <v>459.41711027596892</v>
      </c>
      <c r="S207" s="125">
        <f t="shared" si="14"/>
        <v>0.22513479516823343</v>
      </c>
      <c r="T207" s="132">
        <f t="shared" si="15"/>
        <v>65.376677725368936</v>
      </c>
    </row>
    <row r="208" spans="1:20" x14ac:dyDescent="0.25">
      <c r="A208">
        <v>2</v>
      </c>
      <c r="B208" s="12" t="s">
        <v>134</v>
      </c>
      <c r="C208" s="8">
        <v>45.865905000000019</v>
      </c>
      <c r="D208" s="2">
        <v>0.57345800000000002</v>
      </c>
      <c r="E208" s="12" t="s">
        <v>40</v>
      </c>
      <c r="F208" s="12">
        <v>8777</v>
      </c>
      <c r="G208" s="126">
        <f>IFERROR(VLOOKUP($F208,INRIX!$A$2:$F$464,2,FALSE),"")</f>
        <v>68.376129718235006</v>
      </c>
      <c r="H208" s="4">
        <f>IFERROR(VLOOKUP($F208,INRIX!$A$2:$F$464,3,FALSE),"")</f>
        <v>70.162356704878704</v>
      </c>
      <c r="I208" s="126">
        <f>IFERROR(VLOOKUP($F208,INRIX!$A$2:$F$464,4,FALSE),"")</f>
        <v>68.115427440306803</v>
      </c>
      <c r="J208" s="4">
        <f>IFERROR(VLOOKUP($F208,INRIX!$A$2:$F$464,5,FALSE),"")</f>
        <v>36.734846765039698</v>
      </c>
      <c r="K208" s="126">
        <f>IFERROR(VLOOKUP($F208,INRIX!$A$2:$F$464,6,FALSE),"")</f>
        <v>67.060557927131896</v>
      </c>
      <c r="L208" s="129">
        <f>IF(G208="","",VLOOKUP($F208,abm!$B$2:$G$1701,2,FALSE))</f>
        <v>62</v>
      </c>
      <c r="M208" s="9">
        <f>IF(H208="","",VLOOKUP($F208,abm!$B$2:$G$1701,3,FALSE))</f>
        <v>53</v>
      </c>
      <c r="N208" s="129">
        <f>IF(I208="","",VLOOKUP($F208,abm!$B$2:$G$1701,4,FALSE))</f>
        <v>61</v>
      </c>
      <c r="O208" s="9">
        <f>IF(J208="","",VLOOKUP($F208,abm!$B$2:$G$1701,5,FALSE))</f>
        <v>47</v>
      </c>
      <c r="P208" s="129">
        <f>IF(K208="","",VLOOKUP($F208,abm!$B$2:$G$1701,6,FALSE))</f>
        <v>62</v>
      </c>
      <c r="Q208" s="125">
        <f t="shared" si="12"/>
        <v>-0.24460918234357609</v>
      </c>
      <c r="R208" s="131">
        <f t="shared" si="13"/>
        <v>294.54648766549502</v>
      </c>
      <c r="S208" s="125">
        <f t="shared" si="14"/>
        <v>0.27943911949918832</v>
      </c>
      <c r="T208" s="132">
        <f t="shared" si="15"/>
        <v>105.37337093721595</v>
      </c>
    </row>
    <row r="209" spans="1:20" x14ac:dyDescent="0.25">
      <c r="A209">
        <v>2</v>
      </c>
      <c r="B209" s="12" t="s">
        <v>134</v>
      </c>
      <c r="C209" s="8">
        <v>46.164817000000021</v>
      </c>
      <c r="D209" s="2">
        <v>0.29891200000000001</v>
      </c>
      <c r="E209" s="12" t="s">
        <v>40</v>
      </c>
      <c r="F209" s="12">
        <v>8778</v>
      </c>
      <c r="G209" s="126">
        <f>IFERROR(VLOOKUP($F209,INRIX!$A$2:$F$464,2,FALSE),"")</f>
        <v>68.110047846889998</v>
      </c>
      <c r="H209" s="4">
        <f>IFERROR(VLOOKUP($F209,INRIX!$A$2:$F$464,3,FALSE),"")</f>
        <v>69.972007464676096</v>
      </c>
      <c r="I209" s="126">
        <f>IFERROR(VLOOKUP($F209,INRIX!$A$2:$F$464,4,FALSE),"")</f>
        <v>68.081281702338202</v>
      </c>
      <c r="J209" s="4">
        <f>IFERROR(VLOOKUP($F209,INRIX!$A$2:$F$464,5,FALSE),"")</f>
        <v>34.933484676504001</v>
      </c>
      <c r="K209" s="126">
        <f>IFERROR(VLOOKUP($F209,INRIX!$A$2:$F$464,6,FALSE),"")</f>
        <v>66.769681326317894</v>
      </c>
      <c r="L209" s="129">
        <f>IF(G209="","",VLOOKUP($F209,abm!$B$2:$G$1701,2,FALSE))</f>
        <v>62</v>
      </c>
      <c r="M209" s="9">
        <f>IF(H209="","",VLOOKUP($F209,abm!$B$2:$G$1701,3,FALSE))</f>
        <v>56</v>
      </c>
      <c r="N209" s="129">
        <f>IF(I209="","",VLOOKUP($F209,abm!$B$2:$G$1701,4,FALSE))</f>
        <v>61</v>
      </c>
      <c r="O209" s="9">
        <f>IF(J209="","",VLOOKUP($F209,abm!$B$2:$G$1701,5,FALSE))</f>
        <v>50</v>
      </c>
      <c r="P209" s="129">
        <f>IF(K209="","",VLOOKUP($F209,abm!$B$2:$G$1701,6,FALSE))</f>
        <v>62</v>
      </c>
      <c r="Q209" s="125">
        <f t="shared" si="12"/>
        <v>-0.19967995732764376</v>
      </c>
      <c r="R209" s="131">
        <f t="shared" si="13"/>
        <v>195.21699259296454</v>
      </c>
      <c r="S209" s="125">
        <f t="shared" si="14"/>
        <v>0.43129150907838354</v>
      </c>
      <c r="T209" s="132">
        <f t="shared" si="15"/>
        <v>226.99988399313975</v>
      </c>
    </row>
    <row r="210" spans="1:20" x14ac:dyDescent="0.25">
      <c r="A210">
        <v>2</v>
      </c>
      <c r="B210" s="12" t="s">
        <v>134</v>
      </c>
      <c r="C210" s="8">
        <v>46.779145000000021</v>
      </c>
      <c r="D210" s="2">
        <v>0.61432799999999999</v>
      </c>
      <c r="E210" s="12" t="s">
        <v>39</v>
      </c>
      <c r="F210" s="12">
        <v>12009</v>
      </c>
      <c r="G210" s="126">
        <f>IFERROR(VLOOKUP($F210,INRIX!$A$2:$F$464,2,FALSE),"")</f>
        <v>68.353003721424798</v>
      </c>
      <c r="H210" s="4">
        <f>IFERROR(VLOOKUP($F210,INRIX!$A$2:$F$464,3,FALSE),"")</f>
        <v>70.312183417755307</v>
      </c>
      <c r="I210" s="126">
        <f>IFERROR(VLOOKUP($F210,INRIX!$A$2:$F$464,4,FALSE),"")</f>
        <v>68.981689966596605</v>
      </c>
      <c r="J210" s="4">
        <f>IFERROR(VLOOKUP($F210,INRIX!$A$2:$F$464,5,FALSE),"")</f>
        <v>33.080136208853602</v>
      </c>
      <c r="K210" s="126">
        <f>IFERROR(VLOOKUP($F210,INRIX!$A$2:$F$464,6,FALSE),"")</f>
        <v>66.845626923458795</v>
      </c>
      <c r="L210" s="129">
        <f>IF(G210="","",VLOOKUP($F210,abm!$B$2:$G$1701,2,FALSE))</f>
        <v>62</v>
      </c>
      <c r="M210" s="9">
        <f>IF(H210="","",VLOOKUP($F210,abm!$B$2:$G$1701,3,FALSE))</f>
        <v>57</v>
      </c>
      <c r="N210" s="129">
        <f>IF(I210="","",VLOOKUP($F210,abm!$B$2:$G$1701,4,FALSE))</f>
        <v>62</v>
      </c>
      <c r="O210" s="9">
        <f>IF(J210="","",VLOOKUP($F210,abm!$B$2:$G$1701,5,FALSE))</f>
        <v>54</v>
      </c>
      <c r="P210" s="129">
        <f>IF(K210="","",VLOOKUP($F210,abm!$B$2:$G$1701,6,FALSE))</f>
        <v>62</v>
      </c>
      <c r="Q210" s="125">
        <f t="shared" si="12"/>
        <v>-0.18932968328777144</v>
      </c>
      <c r="R210" s="131">
        <f t="shared" si="13"/>
        <v>177.21422734795937</v>
      </c>
      <c r="S210" s="125">
        <f t="shared" si="14"/>
        <v>0.63239956628556393</v>
      </c>
      <c r="T210" s="132">
        <f t="shared" si="15"/>
        <v>437.64070104011813</v>
      </c>
    </row>
    <row r="211" spans="1:20" x14ac:dyDescent="0.25">
      <c r="A211">
        <v>2</v>
      </c>
      <c r="B211" s="12" t="s">
        <v>134</v>
      </c>
      <c r="C211" s="8">
        <v>50.07290200000002</v>
      </c>
      <c r="D211" s="2">
        <v>0.28410000000000002</v>
      </c>
      <c r="E211" s="12" t="s">
        <v>36</v>
      </c>
      <c r="F211" s="12">
        <v>8788</v>
      </c>
      <c r="G211" s="126">
        <f>IFERROR(VLOOKUP($F211,INRIX!$A$2:$F$464,2,FALSE),"")</f>
        <v>67.196172248803805</v>
      </c>
      <c r="H211" s="4">
        <f>IFERROR(VLOOKUP($F211,INRIX!$A$2:$F$464,3,FALSE),"")</f>
        <v>68.177552652626005</v>
      </c>
      <c r="I211" s="126">
        <f>IFERROR(VLOOKUP($F211,INRIX!$A$2:$F$464,4,FALSE),"")</f>
        <v>65.064085116911997</v>
      </c>
      <c r="J211" s="4">
        <f>IFERROR(VLOOKUP($F211,INRIX!$A$2:$F$464,5,FALSE),"")</f>
        <v>39.9677639046538</v>
      </c>
      <c r="K211" s="126">
        <f>IFERROR(VLOOKUP($F211,INRIX!$A$2:$F$464,6,FALSE),"")</f>
        <v>65.545219894768195</v>
      </c>
      <c r="L211" s="129">
        <f>IF(G211="","",VLOOKUP($F211,abm!$B$2:$G$1701,2,FALSE))</f>
        <v>62</v>
      </c>
      <c r="M211" s="9">
        <f>IF(H211="","",VLOOKUP($F211,abm!$B$2:$G$1701,3,FALSE))</f>
        <v>52</v>
      </c>
      <c r="N211" s="129">
        <f>IF(I211="","",VLOOKUP($F211,abm!$B$2:$G$1701,4,FALSE))</f>
        <v>59</v>
      </c>
      <c r="O211" s="9">
        <f>IF(J211="","",VLOOKUP($F211,abm!$B$2:$G$1701,5,FALSE))</f>
        <v>52</v>
      </c>
      <c r="P211" s="129">
        <f>IF(K211="","",VLOOKUP($F211,abm!$B$2:$G$1701,6,FALSE))</f>
        <v>62</v>
      </c>
      <c r="Q211" s="125">
        <f t="shared" si="12"/>
        <v>-0.23728561708650442</v>
      </c>
      <c r="R211" s="131">
        <f t="shared" si="13"/>
        <v>261.7132098284867</v>
      </c>
      <c r="S211" s="125">
        <f t="shared" si="14"/>
        <v>0.30104851810198929</v>
      </c>
      <c r="T211" s="132">
        <f t="shared" si="15"/>
        <v>144.77470545415196</v>
      </c>
    </row>
    <row r="212" spans="1:20" x14ac:dyDescent="0.25">
      <c r="A212">
        <v>2</v>
      </c>
      <c r="B212" s="12" t="s">
        <v>134</v>
      </c>
      <c r="C212" s="8">
        <v>50.401457000000022</v>
      </c>
      <c r="D212" s="2">
        <v>0.32855499999999999</v>
      </c>
      <c r="E212" s="12" t="s">
        <v>35</v>
      </c>
      <c r="F212" s="12">
        <v>8787</v>
      </c>
      <c r="G212" s="126">
        <f>IFERROR(VLOOKUP($F212,INRIX!$A$2:$F$464,2,FALSE),"")</f>
        <v>68.148325358851693</v>
      </c>
      <c r="H212" s="4">
        <f>IFERROR(VLOOKUP($F212,INRIX!$A$2:$F$464,3,FALSE),"")</f>
        <v>68.884030925086606</v>
      </c>
      <c r="I212" s="126">
        <f>IFERROR(VLOOKUP($F212,INRIX!$A$2:$F$464,4,FALSE),"")</f>
        <v>66.188667573920597</v>
      </c>
      <c r="J212" s="4">
        <f>IFERROR(VLOOKUP($F212,INRIX!$A$2:$F$464,5,FALSE),"")</f>
        <v>41.730987514188399</v>
      </c>
      <c r="K212" s="126">
        <f>IFERROR(VLOOKUP($F212,INRIX!$A$2:$F$464,6,FALSE),"")</f>
        <v>66.920281941824697</v>
      </c>
      <c r="L212" s="129">
        <f>IF(G212="","",VLOOKUP($F212,abm!$B$2:$G$1701,2,FALSE))</f>
        <v>62</v>
      </c>
      <c r="M212" s="9">
        <f>IF(H212="","",VLOOKUP($F212,abm!$B$2:$G$1701,3,FALSE))</f>
        <v>47</v>
      </c>
      <c r="N212" s="129">
        <f>IF(I212="","",VLOOKUP($F212,abm!$B$2:$G$1701,4,FALSE))</f>
        <v>57</v>
      </c>
      <c r="O212" s="9">
        <f>IF(J212="","",VLOOKUP($F212,abm!$B$2:$G$1701,5,FALSE))</f>
        <v>48</v>
      </c>
      <c r="P212" s="129">
        <f>IF(K212="","",VLOOKUP($F212,abm!$B$2:$G$1701,6,FALSE))</f>
        <v>62</v>
      </c>
      <c r="Q212" s="125">
        <f t="shared" si="12"/>
        <v>-0.31769382005077673</v>
      </c>
      <c r="R212" s="131">
        <f t="shared" si="13"/>
        <v>478.91080953014693</v>
      </c>
      <c r="S212" s="125">
        <f t="shared" si="14"/>
        <v>0.15022439820481504</v>
      </c>
      <c r="T212" s="132">
        <f t="shared" si="15"/>
        <v>39.300517547261748</v>
      </c>
    </row>
    <row r="213" spans="1:20" x14ac:dyDescent="0.25">
      <c r="A213">
        <v>2</v>
      </c>
      <c r="B213" s="12" t="s">
        <v>134</v>
      </c>
      <c r="C213" s="8">
        <v>50.58404700000002</v>
      </c>
      <c r="D213" s="2">
        <v>0.18259</v>
      </c>
      <c r="E213" s="12" t="s">
        <v>35</v>
      </c>
      <c r="F213" s="12">
        <v>8786</v>
      </c>
      <c r="G213" s="126">
        <f>IFERROR(VLOOKUP($F213,INRIX!$A$2:$F$464,2,FALSE),"")</f>
        <v>68.148325358851693</v>
      </c>
      <c r="H213" s="4">
        <f>IFERROR(VLOOKUP($F213,INRIX!$A$2:$F$464,3,FALSE),"")</f>
        <v>68.884030925086606</v>
      </c>
      <c r="I213" s="126">
        <f>IFERROR(VLOOKUP($F213,INRIX!$A$2:$F$464,4,FALSE),"")</f>
        <v>66.188667573920597</v>
      </c>
      <c r="J213" s="4">
        <f>IFERROR(VLOOKUP($F213,INRIX!$A$2:$F$464,5,FALSE),"")</f>
        <v>41.730987514188399</v>
      </c>
      <c r="K213" s="126">
        <f>IFERROR(VLOOKUP($F213,INRIX!$A$2:$F$464,6,FALSE),"")</f>
        <v>66.920281941824697</v>
      </c>
      <c r="L213" s="129">
        <f>IF(G213="","",VLOOKUP($F213,abm!$B$2:$G$1701,2,FALSE))</f>
        <v>62</v>
      </c>
      <c r="M213" s="9">
        <f>IF(H213="","",VLOOKUP($F213,abm!$B$2:$G$1701,3,FALSE))</f>
        <v>50</v>
      </c>
      <c r="N213" s="129">
        <f>IF(I213="","",VLOOKUP($F213,abm!$B$2:$G$1701,4,FALSE))</f>
        <v>59</v>
      </c>
      <c r="O213" s="9">
        <f>IF(J213="","",VLOOKUP($F213,abm!$B$2:$G$1701,5,FALSE))</f>
        <v>52</v>
      </c>
      <c r="P213" s="129">
        <f>IF(K213="","",VLOOKUP($F213,abm!$B$2:$G$1701,6,FALSE))</f>
        <v>62</v>
      </c>
      <c r="Q213" s="125">
        <f t="shared" si="12"/>
        <v>-0.27414236175614548</v>
      </c>
      <c r="R213" s="131">
        <f t="shared" si="13"/>
        <v>356.60662397962727</v>
      </c>
      <c r="S213" s="125">
        <f t="shared" si="14"/>
        <v>0.24607643138854951</v>
      </c>
      <c r="T213" s="132">
        <f t="shared" si="15"/>
        <v>105.45261743375455</v>
      </c>
    </row>
    <row r="214" spans="1:20" x14ac:dyDescent="0.25">
      <c r="A214">
        <v>2</v>
      </c>
      <c r="B214" s="12" t="s">
        <v>134</v>
      </c>
      <c r="C214" s="8">
        <v>51.356076000000023</v>
      </c>
      <c r="D214" s="2">
        <v>0.77202899999999997</v>
      </c>
      <c r="E214" s="12" t="s">
        <v>35</v>
      </c>
      <c r="F214" s="12">
        <v>30816</v>
      </c>
      <c r="G214" s="126">
        <f>IFERROR(VLOOKUP($F214,INRIX!$A$2:$F$464,2,FALSE),"")</f>
        <v>67.9077618288145</v>
      </c>
      <c r="H214" s="4">
        <f>IFERROR(VLOOKUP($F214,INRIX!$A$2:$F$464,3,FALSE),"")</f>
        <v>69.415089309517498</v>
      </c>
      <c r="I214" s="126">
        <f>IFERROR(VLOOKUP($F214,INRIX!$A$2:$F$464,4,FALSE),"")</f>
        <v>66.397006062105703</v>
      </c>
      <c r="J214" s="4">
        <f>IFERROR(VLOOKUP($F214,INRIX!$A$2:$F$464,5,FALSE),"")</f>
        <v>42.597048808172502</v>
      </c>
      <c r="K214" s="126">
        <f>IFERROR(VLOOKUP($F214,INRIX!$A$2:$F$464,6,FALSE),"")</f>
        <v>67.283033852873999</v>
      </c>
      <c r="L214" s="129">
        <f>IF(G214="","",VLOOKUP($F214,abm!$B$2:$G$1701,2,FALSE))</f>
        <v>62</v>
      </c>
      <c r="M214" s="9">
        <f>IF(H214="","",VLOOKUP($F214,abm!$B$2:$G$1701,3,FALSE))</f>
        <v>48</v>
      </c>
      <c r="N214" s="129">
        <f>IF(I214="","",VLOOKUP($F214,abm!$B$2:$G$1701,4,FALSE))</f>
        <v>59</v>
      </c>
      <c r="O214" s="9">
        <f>IF(J214="","",VLOOKUP($F214,abm!$B$2:$G$1701,5,FALSE))</f>
        <v>51</v>
      </c>
      <c r="P214" s="129">
        <f>IF(K214="","",VLOOKUP($F214,abm!$B$2:$G$1701,6,FALSE))</f>
        <v>62</v>
      </c>
      <c r="Q214" s="125">
        <f t="shared" si="12"/>
        <v>-0.30850769656189547</v>
      </c>
      <c r="R214" s="131">
        <f t="shared" si="13"/>
        <v>458.6060501346106</v>
      </c>
      <c r="S214" s="125">
        <f t="shared" si="14"/>
        <v>0.19726604135578851</v>
      </c>
      <c r="T214" s="132">
        <f t="shared" si="15"/>
        <v>70.609588732235167</v>
      </c>
    </row>
    <row r="215" spans="1:20" x14ac:dyDescent="0.25">
      <c r="A215">
        <v>2</v>
      </c>
      <c r="B215" s="12" t="s">
        <v>134</v>
      </c>
      <c r="C215" s="8">
        <v>51.401747000000022</v>
      </c>
      <c r="D215" s="2">
        <v>4.5671000000000003E-2</v>
      </c>
      <c r="E215" s="12" t="s">
        <v>35</v>
      </c>
      <c r="F215" s="12">
        <v>8789</v>
      </c>
      <c r="G215" s="126">
        <f>IFERROR(VLOOKUP($F215,INRIX!$A$2:$F$464,2,FALSE),"")</f>
        <v>68.166135034556106</v>
      </c>
      <c r="H215" s="4">
        <f>IFERROR(VLOOKUP($F215,INRIX!$A$2:$F$464,3,FALSE),"")</f>
        <v>69.555585177286105</v>
      </c>
      <c r="I215" s="126">
        <f>IFERROR(VLOOKUP($F215,INRIX!$A$2:$F$464,4,FALSE),"")</f>
        <v>67.937646913274804</v>
      </c>
      <c r="J215" s="4">
        <f>IFERROR(VLOOKUP($F215,INRIX!$A$2:$F$464,5,FALSE),"")</f>
        <v>52.099205448354098</v>
      </c>
      <c r="K215" s="126">
        <f>IFERROR(VLOOKUP($F215,INRIX!$A$2:$F$464,6,FALSE),"")</f>
        <v>67.475330090340506</v>
      </c>
      <c r="L215" s="129">
        <f>IF(G215="","",VLOOKUP($F215,abm!$B$2:$G$1701,2,FALSE))</f>
        <v>62</v>
      </c>
      <c r="M215" s="9">
        <f>IF(H215="","",VLOOKUP($F215,abm!$B$2:$G$1701,3,FALSE))</f>
        <v>48</v>
      </c>
      <c r="N215" s="129">
        <f>IF(I215="","",VLOOKUP($F215,abm!$B$2:$G$1701,4,FALSE))</f>
        <v>59</v>
      </c>
      <c r="O215" s="9">
        <f>IF(J215="","",VLOOKUP($F215,abm!$B$2:$G$1701,5,FALSE))</f>
        <v>51</v>
      </c>
      <c r="P215" s="129">
        <f>IF(K215="","",VLOOKUP($F215,abm!$B$2:$G$1701,6,FALSE))</f>
        <v>62</v>
      </c>
      <c r="Q215" s="125">
        <f t="shared" si="12"/>
        <v>-0.30990444724667832</v>
      </c>
      <c r="R215" s="131">
        <f t="shared" si="13"/>
        <v>464.64325233523641</v>
      </c>
      <c r="S215" s="125">
        <f t="shared" si="14"/>
        <v>-2.1098315010652846E-2</v>
      </c>
      <c r="T215" s="132">
        <f t="shared" si="15"/>
        <v>1.2082526176913342</v>
      </c>
    </row>
    <row r="216" spans="1:20" x14ac:dyDescent="0.25">
      <c r="A216">
        <v>2</v>
      </c>
      <c r="B216" s="12" t="s">
        <v>134</v>
      </c>
      <c r="C216" s="8">
        <v>52.650958000000017</v>
      </c>
      <c r="D216" s="2">
        <v>0.572523</v>
      </c>
      <c r="E216" s="12" t="s">
        <v>32</v>
      </c>
      <c r="F216" s="12">
        <v>20685</v>
      </c>
      <c r="G216" s="126">
        <f>IFERROR(VLOOKUP($F216,INRIX!$A$2:$F$464,2,FALSE),"")</f>
        <v>68.752525252525203</v>
      </c>
      <c r="H216" s="4">
        <f>IFERROR(VLOOKUP($F216,INRIX!$A$2:$F$464,3,FALSE),"")</f>
        <v>69.948547054118904</v>
      </c>
      <c r="I216" s="126">
        <f>IFERROR(VLOOKUP($F216,INRIX!$A$2:$F$464,4,FALSE),"")</f>
        <v>69.410491154274396</v>
      </c>
      <c r="J216" s="4">
        <f>IFERROR(VLOOKUP($F216,INRIX!$A$2:$F$464,5,FALSE),"")</f>
        <v>66.675822928490305</v>
      </c>
      <c r="K216" s="126">
        <f>IFERROR(VLOOKUP($F216,INRIX!$A$2:$F$464,6,FALSE),"")</f>
        <v>68.151394817829797</v>
      </c>
      <c r="L216" s="129">
        <f>IF(G216="","",VLOOKUP($F216,abm!$B$2:$G$1701,2,FALSE))</f>
        <v>58</v>
      </c>
      <c r="M216" s="9">
        <f>IF(H216="","",VLOOKUP($F216,abm!$B$2:$G$1701,3,FALSE))</f>
        <v>55</v>
      </c>
      <c r="N216" s="129">
        <f>IF(I216="","",VLOOKUP($F216,abm!$B$2:$G$1701,4,FALSE))</f>
        <v>57</v>
      </c>
      <c r="O216" s="9">
        <f>IF(J216="","",VLOOKUP($F216,abm!$B$2:$G$1701,5,FALSE))</f>
        <v>56</v>
      </c>
      <c r="P216" s="129">
        <f>IF(K216="","",VLOOKUP($F216,abm!$B$2:$G$1701,6,FALSE))</f>
        <v>58</v>
      </c>
      <c r="Q216" s="125">
        <f t="shared" si="12"/>
        <v>-0.21370775639633055</v>
      </c>
      <c r="R216" s="131">
        <f t="shared" si="13"/>
        <v>223.45905902920697</v>
      </c>
      <c r="S216" s="125">
        <f t="shared" si="14"/>
        <v>-0.16011535305593616</v>
      </c>
      <c r="T216" s="132">
        <f t="shared" si="15"/>
        <v>113.97319520047931</v>
      </c>
    </row>
    <row r="217" spans="1:20" x14ac:dyDescent="0.25">
      <c r="A217">
        <v>2</v>
      </c>
      <c r="B217" s="12" t="s">
        <v>134</v>
      </c>
      <c r="C217" s="8">
        <v>53.270233000000019</v>
      </c>
      <c r="D217" s="2">
        <v>0.61927500000000002</v>
      </c>
      <c r="E217" s="12" t="s">
        <v>32</v>
      </c>
      <c r="F217" s="12">
        <v>20689</v>
      </c>
      <c r="G217" s="126">
        <f>IFERROR(VLOOKUP($F217,INRIX!$A$2:$F$464,2,FALSE),"")</f>
        <v>64.679691653375897</v>
      </c>
      <c r="H217" s="4">
        <f>IFERROR(VLOOKUP($F217,INRIX!$A$2:$F$464,3,FALSE),"")</f>
        <v>66.010663822980504</v>
      </c>
      <c r="I217" s="126">
        <f>IFERROR(VLOOKUP($F217,INRIX!$A$2:$F$464,4,FALSE),"")</f>
        <v>65.449956699245305</v>
      </c>
      <c r="J217" s="4">
        <f>IFERROR(VLOOKUP($F217,INRIX!$A$2:$F$464,5,FALSE),"")</f>
        <v>59.888762769579998</v>
      </c>
      <c r="K217" s="126">
        <f>IFERROR(VLOOKUP($F217,INRIX!$A$2:$F$464,6,FALSE),"")</f>
        <v>64.6191799861015</v>
      </c>
      <c r="L217" s="129">
        <f>IF(G217="","",VLOOKUP($F217,abm!$B$2:$G$1701,2,FALSE))</f>
        <v>57</v>
      </c>
      <c r="M217" s="9">
        <f>IF(H217="","",VLOOKUP($F217,abm!$B$2:$G$1701,3,FALSE))</f>
        <v>48</v>
      </c>
      <c r="N217" s="129">
        <f>IF(I217="","",VLOOKUP($F217,abm!$B$2:$G$1701,4,FALSE))</f>
        <v>56</v>
      </c>
      <c r="O217" s="9">
        <f>IF(J217="","",VLOOKUP($F217,abm!$B$2:$G$1701,5,FALSE))</f>
        <v>53</v>
      </c>
      <c r="P217" s="129">
        <f>IF(K217="","",VLOOKUP($F217,abm!$B$2:$G$1701,6,FALSE))</f>
        <v>57</v>
      </c>
      <c r="Q217" s="125">
        <f t="shared" si="12"/>
        <v>-0.27284476143550607</v>
      </c>
      <c r="R217" s="131">
        <f t="shared" si="13"/>
        <v>324.3840113444187</v>
      </c>
      <c r="S217" s="125">
        <f t="shared" si="14"/>
        <v>-0.11502596565710133</v>
      </c>
      <c r="T217" s="132">
        <f t="shared" si="15"/>
        <v>47.455052495551485</v>
      </c>
    </row>
    <row r="218" spans="1:20" x14ac:dyDescent="0.25">
      <c r="A218">
        <v>2</v>
      </c>
      <c r="B218" s="12" t="s">
        <v>134</v>
      </c>
      <c r="C218" s="8">
        <v>54.07219000000002</v>
      </c>
      <c r="D218" s="2">
        <v>0.28269</v>
      </c>
      <c r="E218" s="12" t="s">
        <v>195</v>
      </c>
      <c r="F218" s="12">
        <v>10968</v>
      </c>
      <c r="G218" s="126">
        <f>IFERROR(VLOOKUP($F218,INRIX!$A$2:$F$464,2,FALSE),"")</f>
        <v>64.796650717703301</v>
      </c>
      <c r="H218" s="4">
        <f>IFERROR(VLOOKUP($F218,INRIX!$A$2:$F$464,3,FALSE),"")</f>
        <v>66.2687283391096</v>
      </c>
      <c r="I218" s="126">
        <f>IFERROR(VLOOKUP($F218,INRIX!$A$2:$F$464,4,FALSE),"")</f>
        <v>64.565755288877895</v>
      </c>
      <c r="J218" s="4">
        <f>IFERROR(VLOOKUP($F218,INRIX!$A$2:$F$464,5,FALSE),"")</f>
        <v>28.473552780930799</v>
      </c>
      <c r="K218" s="126">
        <f>IFERROR(VLOOKUP($F218,INRIX!$A$2:$F$464,6,FALSE),"")</f>
        <v>64.436017075349994</v>
      </c>
      <c r="L218" s="129">
        <f>IF(G218="","",VLOOKUP($F218,abm!$B$2:$G$1701,2,FALSE))</f>
        <v>57</v>
      </c>
      <c r="M218" s="9">
        <f>IF(H218="","",VLOOKUP($F218,abm!$B$2:$G$1701,3,FALSE))</f>
        <v>49</v>
      </c>
      <c r="N218" s="129">
        <f>IF(I218="","",VLOOKUP($F218,abm!$B$2:$G$1701,4,FALSE))</f>
        <v>56</v>
      </c>
      <c r="O218" s="9">
        <f>IF(J218="","",VLOOKUP($F218,abm!$B$2:$G$1701,5,FALSE))</f>
        <v>52</v>
      </c>
      <c r="P218" s="129">
        <f>IF(K218="","",VLOOKUP($F218,abm!$B$2:$G$1701,6,FALSE))</f>
        <v>57</v>
      </c>
      <c r="Q218" s="125">
        <f t="shared" si="12"/>
        <v>-0.260586384738549</v>
      </c>
      <c r="R218" s="131">
        <f t="shared" si="13"/>
        <v>298.20897844996699</v>
      </c>
      <c r="S218" s="125">
        <f t="shared" si="14"/>
        <v>0.8262561191459481</v>
      </c>
      <c r="T218" s="132">
        <f t="shared" si="15"/>
        <v>553.493718751649</v>
      </c>
    </row>
    <row r="219" spans="1:20" x14ac:dyDescent="0.25">
      <c r="A219">
        <v>2</v>
      </c>
      <c r="B219" s="12" t="s">
        <v>134</v>
      </c>
      <c r="C219" s="8">
        <v>54.389254000000022</v>
      </c>
      <c r="D219" s="2">
        <v>0.31706400000000001</v>
      </c>
      <c r="E219" s="12" t="s">
        <v>137</v>
      </c>
      <c r="F219" s="12">
        <v>20693</v>
      </c>
      <c r="G219" s="126">
        <f>IFERROR(VLOOKUP($F219,INRIX!$A$2:$F$464,2,FALSE),"")</f>
        <v>64.796650717703301</v>
      </c>
      <c r="H219" s="4">
        <f>IFERROR(VLOOKUP($F219,INRIX!$A$2:$F$464,3,FALSE),"")</f>
        <v>66.2687283391096</v>
      </c>
      <c r="I219" s="126">
        <f>IFERROR(VLOOKUP($F219,INRIX!$A$2:$F$464,4,FALSE),"")</f>
        <v>64.565755288877895</v>
      </c>
      <c r="J219" s="4">
        <f>IFERROR(VLOOKUP($F219,INRIX!$A$2:$F$464,5,FALSE),"")</f>
        <v>28.473552780930799</v>
      </c>
      <c r="K219" s="126">
        <f>IFERROR(VLOOKUP($F219,INRIX!$A$2:$F$464,6,FALSE),"")</f>
        <v>64.436017075349994</v>
      </c>
      <c r="L219" s="129">
        <f>IF(G219="","",VLOOKUP($F219,abm!$B$2:$G$1701,2,FALSE))</f>
        <v>58</v>
      </c>
      <c r="M219" s="9">
        <f>IF(H219="","",VLOOKUP($F219,abm!$B$2:$G$1701,3,FALSE))</f>
        <v>53</v>
      </c>
      <c r="N219" s="129">
        <f>IF(I219="","",VLOOKUP($F219,abm!$B$2:$G$1701,4,FALSE))</f>
        <v>57</v>
      </c>
      <c r="O219" s="9">
        <f>IF(J219="","",VLOOKUP($F219,abm!$B$2:$G$1701,5,FALSE))</f>
        <v>53</v>
      </c>
      <c r="P219" s="129">
        <f>IF(K219="","",VLOOKUP($F219,abm!$B$2:$G$1701,6,FALSE))</f>
        <v>58</v>
      </c>
      <c r="Q219" s="125">
        <f t="shared" si="12"/>
        <v>-0.2002260896151653</v>
      </c>
      <c r="R219" s="131">
        <f t="shared" si="13"/>
        <v>176.05915173709022</v>
      </c>
      <c r="S219" s="125">
        <f t="shared" si="14"/>
        <v>0.86137642912952406</v>
      </c>
      <c r="T219" s="132">
        <f t="shared" si="15"/>
        <v>601.54661318978731</v>
      </c>
    </row>
    <row r="220" spans="1:20" x14ac:dyDescent="0.25">
      <c r="A220">
        <v>2</v>
      </c>
      <c r="B220" s="12" t="s">
        <v>134</v>
      </c>
      <c r="C220" s="8">
        <v>54.940774000000019</v>
      </c>
      <c r="D220" s="2">
        <v>0.55152000000000001</v>
      </c>
      <c r="E220" s="12" t="s">
        <v>195</v>
      </c>
      <c r="F220" s="12">
        <v>20694</v>
      </c>
      <c r="G220" s="126">
        <f>IFERROR(VLOOKUP($F220,INRIX!$A$2:$F$464,2,FALSE),"")</f>
        <v>64.796650717703301</v>
      </c>
      <c r="H220" s="4">
        <f>IFERROR(VLOOKUP($F220,INRIX!$A$2:$F$464,3,FALSE),"")</f>
        <v>66.2687283391096</v>
      </c>
      <c r="I220" s="126">
        <f>IFERROR(VLOOKUP($F220,INRIX!$A$2:$F$464,4,FALSE),"")</f>
        <v>64.565755288877895</v>
      </c>
      <c r="J220" s="4">
        <f>IFERROR(VLOOKUP($F220,INRIX!$A$2:$F$464,5,FALSE),"")</f>
        <v>28.473552780930799</v>
      </c>
      <c r="K220" s="126">
        <f>IFERROR(VLOOKUP($F220,INRIX!$A$2:$F$464,6,FALSE),"")</f>
        <v>64.436017075349994</v>
      </c>
      <c r="L220" s="129">
        <f>IF(G220="","",VLOOKUP($F220,abm!$B$2:$G$1701,2,FALSE))</f>
        <v>58</v>
      </c>
      <c r="M220" s="9">
        <f>IF(H220="","",VLOOKUP($F220,abm!$B$2:$G$1701,3,FALSE))</f>
        <v>51</v>
      </c>
      <c r="N220" s="129">
        <f>IF(I220="","",VLOOKUP($F220,abm!$B$2:$G$1701,4,FALSE))</f>
        <v>56</v>
      </c>
      <c r="O220" s="9">
        <f>IF(J220="","",VLOOKUP($F220,abm!$B$2:$G$1701,5,FALSE))</f>
        <v>51</v>
      </c>
      <c r="P220" s="129">
        <f>IF(K220="","",VLOOKUP($F220,abm!$B$2:$G$1701,6,FALSE))</f>
        <v>58</v>
      </c>
      <c r="Q220" s="125">
        <f t="shared" si="12"/>
        <v>-0.23040623717685715</v>
      </c>
      <c r="R220" s="131">
        <f t="shared" si="13"/>
        <v>233.13406509352862</v>
      </c>
      <c r="S220" s="125">
        <f t="shared" si="14"/>
        <v>0.79113580916237214</v>
      </c>
      <c r="T220" s="132">
        <f t="shared" si="15"/>
        <v>507.44082431351052</v>
      </c>
    </row>
    <row r="221" spans="1:20" x14ac:dyDescent="0.25">
      <c r="A221">
        <v>2</v>
      </c>
      <c r="B221" s="12" t="s">
        <v>134</v>
      </c>
      <c r="C221" s="8">
        <v>55.219161000000021</v>
      </c>
      <c r="D221" s="2">
        <v>0.278387</v>
      </c>
      <c r="E221" s="12" t="s">
        <v>31</v>
      </c>
      <c r="F221" s="12">
        <v>16578</v>
      </c>
      <c r="G221" s="126">
        <f>IFERROR(VLOOKUP($F221,INRIX!$A$2:$F$464,2,FALSE),"")</f>
        <v>64.170122275385395</v>
      </c>
      <c r="H221" s="4">
        <f>IFERROR(VLOOKUP($F221,INRIX!$A$2:$F$464,3,FALSE),"")</f>
        <v>64.643561716875496</v>
      </c>
      <c r="I221" s="126">
        <f>IFERROR(VLOOKUP($F221,INRIX!$A$2:$F$464,4,FALSE),"")</f>
        <v>61.059012742793499</v>
      </c>
      <c r="J221" s="4">
        <f>IFERROR(VLOOKUP($F221,INRIX!$A$2:$F$464,5,FALSE),"")</f>
        <v>23.296935300794601</v>
      </c>
      <c r="K221" s="126">
        <f>IFERROR(VLOOKUP($F221,INRIX!$A$2:$F$464,6,FALSE),"")</f>
        <v>62.940732651643003</v>
      </c>
      <c r="L221" s="129">
        <f>IF(G221="","",VLOOKUP($F221,abm!$B$2:$G$1701,2,FALSE))</f>
        <v>58</v>
      </c>
      <c r="M221" s="9">
        <f>IF(H221="","",VLOOKUP($F221,abm!$B$2:$G$1701,3,FALSE))</f>
        <v>49</v>
      </c>
      <c r="N221" s="129">
        <f>IF(I221="","",VLOOKUP($F221,abm!$B$2:$G$1701,4,FALSE))</f>
        <v>55</v>
      </c>
      <c r="O221" s="9">
        <f>IF(J221="","",VLOOKUP($F221,abm!$B$2:$G$1701,5,FALSE))</f>
        <v>46</v>
      </c>
      <c r="P221" s="129">
        <f>IF(K221="","",VLOOKUP($F221,abm!$B$2:$G$1701,6,FALSE))</f>
        <v>58</v>
      </c>
      <c r="Q221" s="125">
        <f t="shared" si="12"/>
        <v>-0.24199721211821279</v>
      </c>
      <c r="R221" s="131">
        <f t="shared" si="13"/>
        <v>244.7210231896926</v>
      </c>
      <c r="S221" s="125">
        <f t="shared" si="14"/>
        <v>0.9745086384143864</v>
      </c>
      <c r="T221" s="132">
        <f t="shared" si="15"/>
        <v>515.42914673630628</v>
      </c>
    </row>
    <row r="222" spans="1:20" x14ac:dyDescent="0.25">
      <c r="A222">
        <v>2</v>
      </c>
      <c r="B222" s="12" t="s">
        <v>134</v>
      </c>
      <c r="C222" s="8">
        <v>56.191520000000018</v>
      </c>
      <c r="D222" s="2">
        <v>0.14935300000000001</v>
      </c>
      <c r="E222" s="12" t="s">
        <v>187</v>
      </c>
      <c r="F222" s="12">
        <v>20703</v>
      </c>
      <c r="G222" s="126">
        <f>IFERROR(VLOOKUP($F222,INRIX!$A$2:$F$464,2,FALSE),"")</f>
        <v>58.336257309941502</v>
      </c>
      <c r="H222" s="4">
        <f>IFERROR(VLOOKUP($F222,INRIX!$A$2:$F$464,3,FALSE),"")</f>
        <v>58.130098640362597</v>
      </c>
      <c r="I222" s="126">
        <f>IFERROR(VLOOKUP($F222,INRIX!$A$2:$F$464,4,FALSE),"")</f>
        <v>53.3733762216999</v>
      </c>
      <c r="J222" s="4">
        <f>IFERROR(VLOOKUP($F222,INRIX!$A$2:$F$464,5,FALSE),"")</f>
        <v>27.130306469920502</v>
      </c>
      <c r="K222" s="126">
        <f>IFERROR(VLOOKUP($F222,INRIX!$A$2:$F$464,6,FALSE),"")</f>
        <v>55.256924451503998</v>
      </c>
      <c r="L222" s="129">
        <f>IF(G222="","",VLOOKUP($F222,abm!$B$2:$G$1701,2,FALSE))</f>
        <v>58</v>
      </c>
      <c r="M222" s="9">
        <f>IF(H222="","",VLOOKUP($F222,abm!$B$2:$G$1701,3,FALSE))</f>
        <v>47</v>
      </c>
      <c r="N222" s="129">
        <f>IF(I222="","",VLOOKUP($F222,abm!$B$2:$G$1701,4,FALSE))</f>
        <v>48</v>
      </c>
      <c r="O222" s="9">
        <f>IF(J222="","",VLOOKUP($F222,abm!$B$2:$G$1701,5,FALSE))</f>
        <v>34</v>
      </c>
      <c r="P222" s="129">
        <f>IF(K222="","",VLOOKUP($F222,abm!$B$2:$G$1701,6,FALSE))</f>
        <v>58</v>
      </c>
      <c r="Q222" s="125">
        <f t="shared" si="12"/>
        <v>-0.19146877264430484</v>
      </c>
      <c r="R222" s="131">
        <f t="shared" si="13"/>
        <v>123.87909574420134</v>
      </c>
      <c r="S222" s="125">
        <f t="shared" si="14"/>
        <v>0.25321105523433585</v>
      </c>
      <c r="T222" s="132">
        <f t="shared" si="15"/>
        <v>47.192689197216119</v>
      </c>
    </row>
    <row r="223" spans="1:20" x14ac:dyDescent="0.25">
      <c r="A223">
        <v>2</v>
      </c>
      <c r="B223" s="12" t="s">
        <v>134</v>
      </c>
      <c r="C223" s="8">
        <v>56.383078000000019</v>
      </c>
      <c r="D223" s="2">
        <v>0.19155800000000001</v>
      </c>
      <c r="E223" s="12"/>
      <c r="F223" s="12">
        <v>27834</v>
      </c>
      <c r="G223" s="126">
        <f>IFERROR(VLOOKUP($F223,INRIX!$A$2:$F$464,2,FALSE),"")</f>
        <v>60.157097288676198</v>
      </c>
      <c r="H223" s="4">
        <f>IFERROR(VLOOKUP($F223,INRIX!$A$2:$F$464,3,FALSE),"")</f>
        <v>60.478272460677204</v>
      </c>
      <c r="I223" s="126">
        <f>IFERROR(VLOOKUP($F223,INRIX!$A$2:$F$464,4,FALSE),"")</f>
        <v>56.692564641840903</v>
      </c>
      <c r="J223" s="4">
        <f>IFERROR(VLOOKUP($F223,INRIX!$A$2:$F$464,5,FALSE),"")</f>
        <v>33.609988649262199</v>
      </c>
      <c r="K223" s="126">
        <f>IFERROR(VLOOKUP($F223,INRIX!$A$2:$F$464,6,FALSE),"")</f>
        <v>58.484463417055501</v>
      </c>
      <c r="L223" s="129">
        <f>IF(G223="","",VLOOKUP($F223,abm!$B$2:$G$1701,2,FALSE))</f>
        <v>58</v>
      </c>
      <c r="M223" s="9">
        <f>IF(H223="","",VLOOKUP($F223,abm!$B$2:$G$1701,3,FALSE))</f>
        <v>51</v>
      </c>
      <c r="N223" s="129">
        <f>IF(I223="","",VLOOKUP($F223,abm!$B$2:$G$1701,4,FALSE))</f>
        <v>53</v>
      </c>
      <c r="O223" s="9">
        <f>IF(J223="","",VLOOKUP($F223,abm!$B$2:$G$1701,5,FALSE))</f>
        <v>39</v>
      </c>
      <c r="P223" s="129">
        <f>IF(K223="","",VLOOKUP($F223,abm!$B$2:$G$1701,6,FALSE))</f>
        <v>58</v>
      </c>
      <c r="Q223" s="125">
        <f t="shared" si="12"/>
        <v>-0.15672194451056698</v>
      </c>
      <c r="R223" s="131">
        <f t="shared" si="13"/>
        <v>89.837648838831896</v>
      </c>
      <c r="S223" s="125">
        <f t="shared" si="14"/>
        <v>0.1603693296949722</v>
      </c>
      <c r="T223" s="132">
        <f t="shared" si="15"/>
        <v>29.052222361082332</v>
      </c>
    </row>
    <row r="224" spans="1:20" x14ac:dyDescent="0.25">
      <c r="A224">
        <v>2</v>
      </c>
      <c r="B224" s="12" t="s">
        <v>134</v>
      </c>
      <c r="C224" s="8">
        <v>56.749058000000019</v>
      </c>
      <c r="D224" s="2">
        <v>0.117505</v>
      </c>
      <c r="E224" s="12" t="s">
        <v>185</v>
      </c>
      <c r="F224" s="12">
        <v>27824</v>
      </c>
      <c r="G224" s="126">
        <f>IFERROR(VLOOKUP($F224,INRIX!$A$2:$F$464,2,FALSE),"")</f>
        <v>64.816321105794799</v>
      </c>
      <c r="H224" s="4">
        <f>IFERROR(VLOOKUP($F224,INRIX!$A$2:$F$464,3,FALSE),"")</f>
        <v>62.218341775526497</v>
      </c>
      <c r="I224" s="126">
        <f>IFERROR(VLOOKUP($F224,INRIX!$A$2:$F$464,4,FALSE),"")</f>
        <v>63.693554373376202</v>
      </c>
      <c r="J224" s="4">
        <f>IFERROR(VLOOKUP($F224,INRIX!$A$2:$F$464,5,FALSE),"")</f>
        <v>48.826333711691298</v>
      </c>
      <c r="K224" s="126">
        <f>IFERROR(VLOOKUP($F224,INRIX!$A$2:$F$464,6,FALSE),"")</f>
        <v>65.560806115357906</v>
      </c>
      <c r="L224" s="129">
        <f>IF(G224="","",VLOOKUP($F224,abm!$B$2:$G$1701,2,FALSE))</f>
        <v>57</v>
      </c>
      <c r="M224" s="9">
        <f>IF(H224="","",VLOOKUP($F224,abm!$B$2:$G$1701,3,FALSE))</f>
        <v>56</v>
      </c>
      <c r="N224" s="129">
        <f>IF(I224="","",VLOOKUP($F224,abm!$B$2:$G$1701,4,FALSE))</f>
        <v>56</v>
      </c>
      <c r="O224" s="9">
        <f>IF(J224="","",VLOOKUP($F224,abm!$B$2:$G$1701,5,FALSE))</f>
        <v>47</v>
      </c>
      <c r="P224" s="129">
        <f>IF(K224="","",VLOOKUP($F224,abm!$B$2:$G$1701,6,FALSE))</f>
        <v>57</v>
      </c>
      <c r="Q224" s="125">
        <f t="shared" si="12"/>
        <v>-9.9943868609697839E-2</v>
      </c>
      <c r="R224" s="131">
        <f t="shared" si="13"/>
        <v>38.667774437258025</v>
      </c>
      <c r="S224" s="125">
        <f t="shared" si="14"/>
        <v>-3.7404686628232153E-2</v>
      </c>
      <c r="T224" s="132">
        <f t="shared" si="15"/>
        <v>3.335494826460113</v>
      </c>
    </row>
    <row r="225" spans="1:20" x14ac:dyDescent="0.25">
      <c r="A225">
        <v>2</v>
      </c>
      <c r="B225" s="12" t="s">
        <v>134</v>
      </c>
      <c r="C225" s="8">
        <v>57.13498300000002</v>
      </c>
      <c r="D225" s="2">
        <v>0.38592500000000002</v>
      </c>
      <c r="E225" s="12" t="s">
        <v>81</v>
      </c>
      <c r="F225" s="12">
        <v>20705</v>
      </c>
      <c r="G225" s="126">
        <f>IFERROR(VLOOKUP($F225,INRIX!$A$2:$F$464,2,FALSE),"")</f>
        <v>64.816321105794799</v>
      </c>
      <c r="H225" s="4">
        <f>IFERROR(VLOOKUP($F225,INRIX!$A$2:$F$464,3,FALSE),"")</f>
        <v>62.218341775526497</v>
      </c>
      <c r="I225" s="126">
        <f>IFERROR(VLOOKUP($F225,INRIX!$A$2:$F$464,4,FALSE),"")</f>
        <v>63.693554373376202</v>
      </c>
      <c r="J225" s="4">
        <f>IFERROR(VLOOKUP($F225,INRIX!$A$2:$F$464,5,FALSE),"")</f>
        <v>48.826333711691298</v>
      </c>
      <c r="K225" s="126">
        <f>IFERROR(VLOOKUP($F225,INRIX!$A$2:$F$464,6,FALSE),"")</f>
        <v>65.560806115357906</v>
      </c>
      <c r="L225" s="129">
        <f>IF(G225="","",VLOOKUP($F225,abm!$B$2:$G$1701,2,FALSE))</f>
        <v>57</v>
      </c>
      <c r="M225" s="9">
        <f>IF(H225="","",VLOOKUP($F225,abm!$B$2:$G$1701,3,FALSE))</f>
        <v>57</v>
      </c>
      <c r="N225" s="129">
        <f>IF(I225="","",VLOOKUP($F225,abm!$B$2:$G$1701,4,FALSE))</f>
        <v>57</v>
      </c>
      <c r="O225" s="9">
        <f>IF(J225="","",VLOOKUP($F225,abm!$B$2:$G$1701,5,FALSE))</f>
        <v>56</v>
      </c>
      <c r="P225" s="129">
        <f>IF(K225="","",VLOOKUP($F225,abm!$B$2:$G$1701,6,FALSE))</f>
        <v>57</v>
      </c>
      <c r="Q225" s="125">
        <f t="shared" si="12"/>
        <v>-8.3871437692013884E-2</v>
      </c>
      <c r="R225" s="131">
        <f t="shared" si="13"/>
        <v>27.231090886205031</v>
      </c>
      <c r="S225" s="125">
        <f t="shared" si="14"/>
        <v>0.14692207550678726</v>
      </c>
      <c r="T225" s="132">
        <f t="shared" si="15"/>
        <v>51.461488016016752</v>
      </c>
    </row>
    <row r="226" spans="1:20" x14ac:dyDescent="0.25">
      <c r="A226">
        <v>2</v>
      </c>
      <c r="B226" s="12" t="s">
        <v>134</v>
      </c>
      <c r="C226" s="8">
        <v>57.592143000000021</v>
      </c>
      <c r="D226" s="2">
        <v>0.180286</v>
      </c>
      <c r="E226" s="12" t="s">
        <v>185</v>
      </c>
      <c r="F226" s="12">
        <v>20709</v>
      </c>
      <c r="G226" s="126">
        <f>IFERROR(VLOOKUP($F226,INRIX!$A$2:$F$464,2,FALSE),"")</f>
        <v>64.816321105794799</v>
      </c>
      <c r="H226" s="4">
        <f>IFERROR(VLOOKUP($F226,INRIX!$A$2:$F$464,3,FALSE),"")</f>
        <v>62.218341775526497</v>
      </c>
      <c r="I226" s="126">
        <f>IFERROR(VLOOKUP($F226,INRIX!$A$2:$F$464,4,FALSE),"")</f>
        <v>63.693554373376202</v>
      </c>
      <c r="J226" s="4">
        <f>IFERROR(VLOOKUP($F226,INRIX!$A$2:$F$464,5,FALSE),"")</f>
        <v>48.826333711691298</v>
      </c>
      <c r="K226" s="126">
        <f>IFERROR(VLOOKUP($F226,INRIX!$A$2:$F$464,6,FALSE),"")</f>
        <v>65.560806115357906</v>
      </c>
      <c r="L226" s="129">
        <f>IF(G226="","",VLOOKUP($F226,abm!$B$2:$G$1701,2,FALSE))</f>
        <v>57</v>
      </c>
      <c r="M226" s="9">
        <f>IF(H226="","",VLOOKUP($F226,abm!$B$2:$G$1701,3,FALSE))</f>
        <v>52</v>
      </c>
      <c r="N226" s="129">
        <f>IF(I226="","",VLOOKUP($F226,abm!$B$2:$G$1701,4,FALSE))</f>
        <v>51</v>
      </c>
      <c r="O226" s="9">
        <f>IF(J226="","",VLOOKUP($F226,abm!$B$2:$G$1701,5,FALSE))</f>
        <v>35</v>
      </c>
      <c r="P226" s="129">
        <f>IF(K226="","",VLOOKUP($F226,abm!$B$2:$G$1701,6,FALSE))</f>
        <v>57</v>
      </c>
      <c r="Q226" s="125">
        <f t="shared" si="12"/>
        <v>-0.16423359228043377</v>
      </c>
      <c r="R226" s="131">
        <f t="shared" si="13"/>
        <v>104.41450864147001</v>
      </c>
      <c r="S226" s="125">
        <f t="shared" si="14"/>
        <v>-0.28317370280825793</v>
      </c>
      <c r="T226" s="132">
        <f t="shared" si="15"/>
        <v>191.16750390705127</v>
      </c>
    </row>
    <row r="227" spans="1:20" x14ac:dyDescent="0.25">
      <c r="A227">
        <v>2</v>
      </c>
      <c r="B227" s="12" t="s">
        <v>134</v>
      </c>
      <c r="C227" s="8">
        <v>57.702745000000021</v>
      </c>
      <c r="D227" s="2">
        <v>0.11060200000000001</v>
      </c>
      <c r="E227" s="12" t="s">
        <v>138</v>
      </c>
      <c r="F227" s="12">
        <v>27806</v>
      </c>
      <c r="G227" s="126">
        <f>IFERROR(VLOOKUP($F227,INRIX!$A$2:$F$464,2,FALSE),"")</f>
        <v>63.629186602870803</v>
      </c>
      <c r="H227" s="4">
        <f>IFERROR(VLOOKUP($F227,INRIX!$A$2:$F$464,3,FALSE),"")</f>
        <v>60.694481471607602</v>
      </c>
      <c r="I227" s="126">
        <f>IFERROR(VLOOKUP($F227,INRIX!$A$2:$F$464,4,FALSE),"")</f>
        <v>63.381665223308197</v>
      </c>
      <c r="J227" s="4">
        <f>IFERROR(VLOOKUP($F227,INRIX!$A$2:$F$464,5,FALSE),"")</f>
        <v>47.728036322361</v>
      </c>
      <c r="K227" s="126">
        <f>IFERROR(VLOOKUP($F227,INRIX!$A$2:$F$464,6,FALSE),"")</f>
        <v>65.617095205003494</v>
      </c>
      <c r="L227" s="129">
        <f>IF(G227="","",VLOOKUP($F227,abm!$B$2:$G$1701,2,FALSE))</f>
        <v>57</v>
      </c>
      <c r="M227" s="9">
        <f>IF(H227="","",VLOOKUP($F227,abm!$B$2:$G$1701,3,FALSE))</f>
        <v>54</v>
      </c>
      <c r="N227" s="129">
        <f>IF(I227="","",VLOOKUP($F227,abm!$B$2:$G$1701,4,FALSE))</f>
        <v>53</v>
      </c>
      <c r="O227" s="9">
        <f>IF(J227="","",VLOOKUP($F227,abm!$B$2:$G$1701,5,FALSE))</f>
        <v>41</v>
      </c>
      <c r="P227" s="129">
        <f>IF(K227="","",VLOOKUP($F227,abm!$B$2:$G$1701,6,FALSE))</f>
        <v>57</v>
      </c>
      <c r="Q227" s="125">
        <f t="shared" si="12"/>
        <v>-0.11029802560780144</v>
      </c>
      <c r="R227" s="131">
        <f t="shared" si="13"/>
        <v>44.816082173697488</v>
      </c>
      <c r="S227" s="125">
        <f t="shared" si="14"/>
        <v>-0.14096612475147774</v>
      </c>
      <c r="T227" s="132">
        <f t="shared" si="15"/>
        <v>45.266472755008927</v>
      </c>
    </row>
    <row r="228" spans="1:20" x14ac:dyDescent="0.25">
      <c r="A228">
        <v>2</v>
      </c>
      <c r="B228" s="12" t="s">
        <v>134</v>
      </c>
      <c r="C228" s="8">
        <v>58.051487000000023</v>
      </c>
      <c r="D228" s="2">
        <v>0.120786</v>
      </c>
      <c r="E228" s="12" t="s">
        <v>26</v>
      </c>
      <c r="F228" s="12">
        <v>27791</v>
      </c>
      <c r="G228" s="126">
        <f>IFERROR(VLOOKUP($F228,INRIX!$A$2:$F$464,2,FALSE),"")</f>
        <v>58.307283359914898</v>
      </c>
      <c r="H228" s="4">
        <f>IFERROR(VLOOKUP($F228,INRIX!$A$2:$F$464,3,FALSE),"")</f>
        <v>54.632631298320398</v>
      </c>
      <c r="I228" s="126">
        <f>IFERROR(VLOOKUP($F228,INRIX!$A$2:$F$464,4,FALSE),"")</f>
        <v>58.850055672398902</v>
      </c>
      <c r="J228" s="4">
        <f>IFERROR(VLOOKUP($F228,INRIX!$A$2:$F$464,5,FALSE),"")</f>
        <v>43.162542565266698</v>
      </c>
      <c r="K228" s="126">
        <f>IFERROR(VLOOKUP($F228,INRIX!$A$2:$F$464,6,FALSE),"")</f>
        <v>61.198550580760397</v>
      </c>
      <c r="L228" s="129">
        <f>IF(G228="","",VLOOKUP($F228,abm!$B$2:$G$1701,2,FALSE))</f>
        <v>57</v>
      </c>
      <c r="M228" s="9">
        <f>IF(H228="","",VLOOKUP($F228,abm!$B$2:$G$1701,3,FALSE))</f>
        <v>51</v>
      </c>
      <c r="N228" s="129">
        <f>IF(I228="","",VLOOKUP($F228,abm!$B$2:$G$1701,4,FALSE))</f>
        <v>49</v>
      </c>
      <c r="O228" s="9">
        <f>IF(J228="","",VLOOKUP($F228,abm!$B$2:$G$1701,5,FALSE))</f>
        <v>32</v>
      </c>
      <c r="P228" s="129">
        <f>IF(K228="","",VLOOKUP($F228,abm!$B$2:$G$1701,6,FALSE))</f>
        <v>57</v>
      </c>
      <c r="Q228" s="125">
        <f t="shared" si="12"/>
        <v>-6.6491970311378323E-2</v>
      </c>
      <c r="R228" s="131">
        <f t="shared" si="13"/>
        <v>13.196010149536939</v>
      </c>
      <c r="S228" s="125">
        <f t="shared" si="14"/>
        <v>-0.25861642762095527</v>
      </c>
      <c r="T228" s="132">
        <f t="shared" si="15"/>
        <v>124.60235652139083</v>
      </c>
    </row>
    <row r="229" spans="1:20" x14ac:dyDescent="0.25">
      <c r="A229">
        <v>2</v>
      </c>
      <c r="B229" s="12" t="s">
        <v>134</v>
      </c>
      <c r="C229" s="8">
        <v>58.378711000000024</v>
      </c>
      <c r="D229" s="2">
        <v>0.154972</v>
      </c>
      <c r="E229" s="12" t="s">
        <v>25</v>
      </c>
      <c r="F229" s="12">
        <v>30865</v>
      </c>
      <c r="G229" s="126">
        <f>IFERROR(VLOOKUP($F229,INRIX!$A$2:$F$464,2,FALSE),"")</f>
        <v>62.019670388091399</v>
      </c>
      <c r="H229" s="4">
        <f>IFERROR(VLOOKUP($F229,INRIX!$A$2:$F$464,3,FALSE),"")</f>
        <v>63.103439082911201</v>
      </c>
      <c r="I229" s="126">
        <f>IFERROR(VLOOKUP($F229,INRIX!$A$2:$F$464,4,FALSE),"")</f>
        <v>60.233700358777703</v>
      </c>
      <c r="J229" s="4">
        <f>IFERROR(VLOOKUP($F229,INRIX!$A$2:$F$464,5,FALSE),"")</f>
        <v>39.036549375709399</v>
      </c>
      <c r="K229" s="126">
        <f>IFERROR(VLOOKUP($F229,INRIX!$A$2:$F$464,6,FALSE),"")</f>
        <v>63.691948773950202</v>
      </c>
      <c r="L229" s="129">
        <f>IF(G229="","",VLOOKUP($F229,abm!$B$2:$G$1701,2,FALSE))</f>
        <v>57</v>
      </c>
      <c r="M229" s="9">
        <f>IF(H229="","",VLOOKUP($F229,abm!$B$2:$G$1701,3,FALSE))</f>
        <v>56</v>
      </c>
      <c r="N229" s="129">
        <f>IF(I229="","",VLOOKUP($F229,abm!$B$2:$G$1701,4,FALSE))</f>
        <v>56</v>
      </c>
      <c r="O229" s="9">
        <f>IF(J229="","",VLOOKUP($F229,abm!$B$2:$G$1701,5,FALSE))</f>
        <v>44</v>
      </c>
      <c r="P229" s="129">
        <f>IF(K229="","",VLOOKUP($F229,abm!$B$2:$G$1701,6,FALSE))</f>
        <v>57</v>
      </c>
      <c r="Q229" s="125">
        <f t="shared" si="12"/>
        <v>-0.11256817672929109</v>
      </c>
      <c r="R229" s="131">
        <f t="shared" si="13"/>
        <v>50.458846804630326</v>
      </c>
      <c r="S229" s="125">
        <f t="shared" si="14"/>
        <v>0.12714880550838648</v>
      </c>
      <c r="T229" s="132">
        <f t="shared" si="15"/>
        <v>24.635842099770759</v>
      </c>
    </row>
    <row r="230" spans="1:20" x14ac:dyDescent="0.25">
      <c r="A230">
        <v>2</v>
      </c>
      <c r="B230" s="12" t="s">
        <v>134</v>
      </c>
      <c r="C230" s="8">
        <v>59.346415000000022</v>
      </c>
      <c r="D230" s="2">
        <v>0.50443000000000005</v>
      </c>
      <c r="E230" s="12" t="s">
        <v>24</v>
      </c>
      <c r="F230" s="12">
        <v>20711</v>
      </c>
      <c r="G230" s="126">
        <f>IFERROR(VLOOKUP($F230,INRIX!$A$2:$F$464,2,FALSE),"")</f>
        <v>64.559011164274295</v>
      </c>
      <c r="H230" s="4">
        <f>IFERROR(VLOOKUP($F230,INRIX!$A$2:$F$464,3,FALSE),"")</f>
        <v>65.631031724873395</v>
      </c>
      <c r="I230" s="126">
        <f>IFERROR(VLOOKUP($F230,INRIX!$A$2:$F$464,4,FALSE),"")</f>
        <v>61.087591240875902</v>
      </c>
      <c r="J230" s="4">
        <f>IFERROR(VLOOKUP($F230,INRIX!$A$2:$F$464,5,FALSE),"")</f>
        <v>35.827014755959098</v>
      </c>
      <c r="K230" s="126">
        <f>IFERROR(VLOOKUP($F230,INRIX!$A$2:$F$464,6,FALSE),"")</f>
        <v>65.538369899732004</v>
      </c>
      <c r="L230" s="129">
        <f>IF(G230="","",VLOOKUP($F230,abm!$B$2:$G$1701,2,FALSE))</f>
        <v>57</v>
      </c>
      <c r="M230" s="9">
        <f>IF(H230="","",VLOOKUP($F230,abm!$B$2:$G$1701,3,FALSE))</f>
        <v>55</v>
      </c>
      <c r="N230" s="129">
        <f>IF(I230="","",VLOOKUP($F230,abm!$B$2:$G$1701,4,FALSE))</f>
        <v>54</v>
      </c>
      <c r="O230" s="9">
        <f>IF(J230="","",VLOOKUP($F230,abm!$B$2:$G$1701,5,FALSE))</f>
        <v>35</v>
      </c>
      <c r="P230" s="129">
        <f>IF(K230="","",VLOOKUP($F230,abm!$B$2:$G$1701,6,FALSE))</f>
        <v>57</v>
      </c>
      <c r="Q230" s="125">
        <f t="shared" si="12"/>
        <v>-0.16198178583324563</v>
      </c>
      <c r="R230" s="131">
        <f t="shared" si="13"/>
        <v>113.0188355352646</v>
      </c>
      <c r="S230" s="125">
        <f t="shared" si="14"/>
        <v>-2.3083551939574898E-2</v>
      </c>
      <c r="T230" s="132">
        <f t="shared" si="15"/>
        <v>0.68395340657408665</v>
      </c>
    </row>
    <row r="231" spans="1:20" x14ac:dyDescent="0.25">
      <c r="A231">
        <v>2</v>
      </c>
      <c r="B231" s="12" t="s">
        <v>134</v>
      </c>
      <c r="C231" s="8">
        <v>60.037355000000019</v>
      </c>
      <c r="D231" s="2">
        <v>0.32925700000000002</v>
      </c>
      <c r="E231" s="12" t="s">
        <v>22</v>
      </c>
      <c r="F231" s="12">
        <v>20713</v>
      </c>
      <c r="G231" s="126">
        <f>IFERROR(VLOOKUP($F231,INRIX!$A$2:$F$464,2,FALSE),"")</f>
        <v>65.452684742158397</v>
      </c>
      <c r="H231" s="4">
        <f>IFERROR(VLOOKUP($F231,INRIX!$A$2:$F$464,3,FALSE),"")</f>
        <v>67.344174886696905</v>
      </c>
      <c r="I231" s="126">
        <f>IFERROR(VLOOKUP($F231,INRIX!$A$2:$F$464,4,FALSE),"")</f>
        <v>64.858839539774806</v>
      </c>
      <c r="J231" s="4">
        <f>IFERROR(VLOOKUP($F231,INRIX!$A$2:$F$464,5,FALSE),"")</f>
        <v>39.821339387060199</v>
      </c>
      <c r="K231" s="126">
        <f>IFERROR(VLOOKUP($F231,INRIX!$A$2:$F$464,6,FALSE),"")</f>
        <v>65.449717065422405</v>
      </c>
      <c r="L231" s="129">
        <f>IF(G231="","",VLOOKUP($F231,abm!$B$2:$G$1701,2,FALSE))</f>
        <v>58</v>
      </c>
      <c r="M231" s="9">
        <f>IF(H231="","",VLOOKUP($F231,abm!$B$2:$G$1701,3,FALSE))</f>
        <v>56</v>
      </c>
      <c r="N231" s="129">
        <f>IF(I231="","",VLOOKUP($F231,abm!$B$2:$G$1701,4,FALSE))</f>
        <v>55</v>
      </c>
      <c r="O231" s="9">
        <f>IF(J231="","",VLOOKUP($F231,abm!$B$2:$G$1701,5,FALSE))</f>
        <v>39</v>
      </c>
      <c r="P231" s="129">
        <f>IF(K231="","",VLOOKUP($F231,abm!$B$2:$G$1701,6,FALSE))</f>
        <v>58</v>
      </c>
      <c r="Q231" s="125">
        <f t="shared" si="12"/>
        <v>-0.16845072206739331</v>
      </c>
      <c r="R231" s="131">
        <f t="shared" si="13"/>
        <v>128.69030385996473</v>
      </c>
      <c r="S231" s="125">
        <f t="shared" si="14"/>
        <v>-2.0625609276394452E-2</v>
      </c>
      <c r="T231" s="132">
        <f t="shared" si="15"/>
        <v>0.67459838873642342</v>
      </c>
    </row>
    <row r="232" spans="1:20" x14ac:dyDescent="0.25">
      <c r="A232">
        <v>2</v>
      </c>
      <c r="B232" s="12" t="s">
        <v>134</v>
      </c>
      <c r="C232" s="8">
        <v>60.345208000000021</v>
      </c>
      <c r="D232" s="2">
        <v>0.30785299999999999</v>
      </c>
      <c r="E232" s="12" t="s">
        <v>12</v>
      </c>
      <c r="F232" s="12">
        <v>27781</v>
      </c>
      <c r="G232" s="126">
        <f>IFERROR(VLOOKUP($F232,INRIX!$A$2:$F$464,2,FALSE),"")</f>
        <v>65.452684742158397</v>
      </c>
      <c r="H232" s="4">
        <f>IFERROR(VLOOKUP($F232,INRIX!$A$2:$F$464,3,FALSE),"")</f>
        <v>67.344174886696905</v>
      </c>
      <c r="I232" s="126">
        <f>IFERROR(VLOOKUP($F232,INRIX!$A$2:$F$464,4,FALSE),"")</f>
        <v>64.858839539774806</v>
      </c>
      <c r="J232" s="4">
        <f>IFERROR(VLOOKUP($F232,INRIX!$A$2:$F$464,5,FALSE),"")</f>
        <v>39.821339387060199</v>
      </c>
      <c r="K232" s="126">
        <f>IFERROR(VLOOKUP($F232,INRIX!$A$2:$F$464,6,FALSE),"")</f>
        <v>65.449717065422405</v>
      </c>
      <c r="L232" s="129">
        <f>IF(G232="","",VLOOKUP($F232,abm!$B$2:$G$1701,2,FALSE))</f>
        <v>58</v>
      </c>
      <c r="M232" s="9">
        <f>IF(H232="","",VLOOKUP($F232,abm!$B$2:$G$1701,3,FALSE))</f>
        <v>57</v>
      </c>
      <c r="N232" s="129">
        <f>IF(I232="","",VLOOKUP($F232,abm!$B$2:$G$1701,4,FALSE))</f>
        <v>57</v>
      </c>
      <c r="O232" s="9">
        <f>IF(J232="","",VLOOKUP($F232,abm!$B$2:$G$1701,5,FALSE))</f>
        <v>46</v>
      </c>
      <c r="P232" s="129">
        <f>IF(K232="","",VLOOKUP($F232,abm!$B$2:$G$1701,6,FALSE))</f>
        <v>58</v>
      </c>
      <c r="Q232" s="125">
        <f t="shared" si="12"/>
        <v>-0.15360162781859665</v>
      </c>
      <c r="R232" s="131">
        <f t="shared" si="13"/>
        <v>107.00195408657093</v>
      </c>
      <c r="S232" s="125">
        <f t="shared" si="14"/>
        <v>0.15515953777656044</v>
      </c>
      <c r="T232" s="132">
        <f t="shared" si="15"/>
        <v>38.175846969893634</v>
      </c>
    </row>
    <row r="233" spans="1:20" x14ac:dyDescent="0.25">
      <c r="A233">
        <v>2</v>
      </c>
      <c r="B233" s="12" t="s">
        <v>134</v>
      </c>
      <c r="C233" s="8">
        <v>61.251125000000023</v>
      </c>
      <c r="D233" s="2">
        <v>0.26526100000000002</v>
      </c>
      <c r="E233" s="12" t="s">
        <v>12</v>
      </c>
      <c r="F233" s="12">
        <v>28726</v>
      </c>
      <c r="G233" s="126">
        <f>IFERROR(VLOOKUP($F233,INRIX!$A$2:$F$464,2,FALSE),"")</f>
        <v>63.731791600212702</v>
      </c>
      <c r="H233" s="4">
        <f>IFERROR(VLOOKUP($F233,INRIX!$A$2:$F$464,3,FALSE),"")</f>
        <v>66.334310850439905</v>
      </c>
      <c r="I233" s="126">
        <f>IFERROR(VLOOKUP($F233,INRIX!$A$2:$F$464,4,FALSE),"")</f>
        <v>62.194358530248699</v>
      </c>
      <c r="J233" s="4">
        <f>IFERROR(VLOOKUP($F233,INRIX!$A$2:$F$464,5,FALSE),"")</f>
        <v>33.336889897843399</v>
      </c>
      <c r="K233" s="126">
        <f>IFERROR(VLOOKUP($F233,INRIX!$A$2:$F$464,6,FALSE),"")</f>
        <v>64.311327310632393</v>
      </c>
      <c r="L233" s="129">
        <f>IF(G233="","",VLOOKUP($F233,abm!$B$2:$G$1701,2,FALSE))</f>
        <v>53</v>
      </c>
      <c r="M233" s="9">
        <f>IF(H233="","",VLOOKUP($F233,abm!$B$2:$G$1701,3,FALSE))</f>
        <v>50</v>
      </c>
      <c r="N233" s="129">
        <f>IF(I233="","",VLOOKUP($F233,abm!$B$2:$G$1701,4,FALSE))</f>
        <v>49</v>
      </c>
      <c r="O233" s="9">
        <f>IF(J233="","",VLOOKUP($F233,abm!$B$2:$G$1701,5,FALSE))</f>
        <v>34</v>
      </c>
      <c r="P233" s="129">
        <f>IF(K233="","",VLOOKUP($F233,abm!$B$2:$G$1701,6,FALSE))</f>
        <v>53</v>
      </c>
      <c r="Q233" s="125">
        <f t="shared" si="12"/>
        <v>-0.24624226348364309</v>
      </c>
      <c r="R233" s="131">
        <f t="shared" si="13"/>
        <v>266.8097109587988</v>
      </c>
      <c r="S233" s="125">
        <f t="shared" si="14"/>
        <v>1.9891180736673952E-2</v>
      </c>
      <c r="T233" s="132">
        <f t="shared" si="15"/>
        <v>0.43971500758213788</v>
      </c>
    </row>
    <row r="234" spans="1:20" x14ac:dyDescent="0.25">
      <c r="A234">
        <v>2</v>
      </c>
      <c r="B234" s="12" t="s">
        <v>134</v>
      </c>
      <c r="C234" s="8">
        <v>61.528676000000026</v>
      </c>
      <c r="D234" s="2">
        <v>0.27755099999999999</v>
      </c>
      <c r="E234" s="12" t="s">
        <v>196</v>
      </c>
      <c r="F234" s="12">
        <v>28722</v>
      </c>
      <c r="G234" s="126">
        <f>IFERROR(VLOOKUP($F234,INRIX!$A$2:$F$464,2,FALSE),"")</f>
        <v>63.524455077086699</v>
      </c>
      <c r="H234" s="4">
        <f>IFERROR(VLOOKUP($F234,INRIX!$A$2:$F$464,3,FALSE),"")</f>
        <v>65.054118901626197</v>
      </c>
      <c r="I234" s="126">
        <f>IFERROR(VLOOKUP($F234,INRIX!$A$2:$F$464,4,FALSE),"")</f>
        <v>61.2851663986144</v>
      </c>
      <c r="J234" s="4">
        <f>IFERROR(VLOOKUP($F234,INRIX!$A$2:$F$464,5,FALSE),"")</f>
        <v>34.9984108967083</v>
      </c>
      <c r="K234" s="126">
        <f>IFERROR(VLOOKUP($F234,INRIX!$A$2:$F$464,6,FALSE),"")</f>
        <v>63.892782686389403</v>
      </c>
      <c r="L234" s="129">
        <f>IF(G234="","",VLOOKUP($F234,abm!$B$2:$G$1701,2,FALSE))</f>
        <v>53</v>
      </c>
      <c r="M234" s="9">
        <f>IF(H234="","",VLOOKUP($F234,abm!$B$2:$G$1701,3,FALSE))</f>
        <v>50</v>
      </c>
      <c r="N234" s="129">
        <f>IF(I234="","",VLOOKUP($F234,abm!$B$2:$G$1701,4,FALSE))</f>
        <v>48</v>
      </c>
      <c r="O234" s="9">
        <f>IF(J234="","",VLOOKUP($F234,abm!$B$2:$G$1701,5,FALSE))</f>
        <v>33</v>
      </c>
      <c r="P234" s="129">
        <f>IF(K234="","",VLOOKUP($F234,abm!$B$2:$G$1701,6,FALSE))</f>
        <v>53</v>
      </c>
      <c r="Q234" s="125">
        <f t="shared" si="12"/>
        <v>-0.23140915834077769</v>
      </c>
      <c r="R234" s="131">
        <f t="shared" si="13"/>
        <v>226.62649590429913</v>
      </c>
      <c r="S234" s="125">
        <f t="shared" si="14"/>
        <v>-5.7100046702299179E-2</v>
      </c>
      <c r="T234" s="132">
        <f t="shared" si="15"/>
        <v>3.9936461120824731</v>
      </c>
    </row>
    <row r="235" spans="1:20" x14ac:dyDescent="0.25">
      <c r="A235">
        <v>2</v>
      </c>
      <c r="B235" s="12" t="s">
        <v>134</v>
      </c>
      <c r="C235" s="8">
        <v>61.955880000000022</v>
      </c>
      <c r="D235" s="2">
        <v>0.298294</v>
      </c>
      <c r="E235" s="12" t="s">
        <v>21</v>
      </c>
      <c r="F235" s="12">
        <v>28716</v>
      </c>
      <c r="G235" s="126">
        <f>IFERROR(VLOOKUP($F235,INRIX!$A$2:$F$464,2,FALSE),"")</f>
        <v>63.219298245613999</v>
      </c>
      <c r="H235" s="4">
        <f>IFERROR(VLOOKUP($F235,INRIX!$A$2:$F$464,3,FALSE),"")</f>
        <v>64.724873367102106</v>
      </c>
      <c r="I235" s="126">
        <f>IFERROR(VLOOKUP($F235,INRIX!$A$2:$F$464,4,FALSE),"")</f>
        <v>61.350241247061703</v>
      </c>
      <c r="J235" s="4">
        <f>IFERROR(VLOOKUP($F235,INRIX!$A$2:$F$464,5,FALSE),"")</f>
        <v>38.312145289443798</v>
      </c>
      <c r="K235" s="126">
        <f>IFERROR(VLOOKUP($F235,INRIX!$A$2:$F$464,6,FALSE),"")</f>
        <v>63.695621959694201</v>
      </c>
      <c r="L235" s="129">
        <f>IF(G235="","",VLOOKUP($F235,abm!$B$2:$G$1701,2,FALSE))</f>
        <v>53</v>
      </c>
      <c r="M235" s="9">
        <f>IF(H235="","",VLOOKUP($F235,abm!$B$2:$G$1701,3,FALSE))</f>
        <v>51</v>
      </c>
      <c r="N235" s="129">
        <f>IF(I235="","",VLOOKUP($F235,abm!$B$2:$G$1701,4,FALSE))</f>
        <v>50</v>
      </c>
      <c r="O235" s="9">
        <f>IF(J235="","",VLOOKUP($F235,abm!$B$2:$G$1701,5,FALSE))</f>
        <v>33</v>
      </c>
      <c r="P235" s="129">
        <f>IF(K235="","",VLOOKUP($F235,abm!$B$2:$G$1701,6,FALSE))</f>
        <v>53</v>
      </c>
      <c r="Q235" s="125">
        <f t="shared" si="12"/>
        <v>-0.21204944333005193</v>
      </c>
      <c r="R235" s="131">
        <f t="shared" si="13"/>
        <v>188.3721489429887</v>
      </c>
      <c r="S235" s="125">
        <f t="shared" si="14"/>
        <v>-0.13865434183628089</v>
      </c>
      <c r="T235" s="132">
        <f t="shared" si="15"/>
        <v>28.218887576159933</v>
      </c>
    </row>
    <row r="236" spans="1:20" x14ac:dyDescent="0.25">
      <c r="A236">
        <v>2</v>
      </c>
      <c r="B236" s="12" t="s">
        <v>134</v>
      </c>
      <c r="C236" s="8">
        <v>62.141029000000024</v>
      </c>
      <c r="D236" s="2">
        <v>0.18514900000000001</v>
      </c>
      <c r="E236" s="12" t="s">
        <v>20</v>
      </c>
      <c r="F236" s="12">
        <v>28705</v>
      </c>
      <c r="G236" s="126">
        <f>IFERROR(VLOOKUP($F236,INRIX!$A$2:$F$464,2,FALSE),"")</f>
        <v>63.487240829346099</v>
      </c>
      <c r="H236" s="4">
        <f>IFERROR(VLOOKUP($F236,INRIX!$A$2:$F$464,3,FALSE),"")</f>
        <v>65.473473740335905</v>
      </c>
      <c r="I236" s="126">
        <f>IFERROR(VLOOKUP($F236,INRIX!$A$2:$F$464,4,FALSE),"")</f>
        <v>62.853519732772497</v>
      </c>
      <c r="J236" s="4">
        <f>IFERROR(VLOOKUP($F236,INRIX!$A$2:$F$464,5,FALSE),"")</f>
        <v>47.8508513053348</v>
      </c>
      <c r="K236" s="126">
        <f>IFERROR(VLOOKUP($F236,INRIX!$A$2:$F$464,6,FALSE),"")</f>
        <v>64.199841159535396</v>
      </c>
      <c r="L236" s="129">
        <f>IF(G236="","",VLOOKUP($F236,abm!$B$2:$G$1701,2,FALSE))</f>
        <v>53</v>
      </c>
      <c r="M236" s="9">
        <f>IF(H236="","",VLOOKUP($F236,abm!$B$2:$G$1701,3,FALSE))</f>
        <v>53</v>
      </c>
      <c r="N236" s="129">
        <f>IF(I236="","",VLOOKUP($F236,abm!$B$2:$G$1701,4,FALSE))</f>
        <v>52</v>
      </c>
      <c r="O236" s="9">
        <f>IF(J236="","",VLOOKUP($F236,abm!$B$2:$G$1701,5,FALSE))</f>
        <v>42</v>
      </c>
      <c r="P236" s="129">
        <f>IF(K236="","",VLOOKUP($F236,abm!$B$2:$G$1701,6,FALSE))</f>
        <v>53</v>
      </c>
      <c r="Q236" s="125">
        <f t="shared" si="12"/>
        <v>-0.19051186729155378</v>
      </c>
      <c r="R236" s="131">
        <f t="shared" si="13"/>
        <v>155.58754715084939</v>
      </c>
      <c r="S236" s="125">
        <f t="shared" si="14"/>
        <v>-0.12227266904826206</v>
      </c>
      <c r="T236" s="132">
        <f t="shared" si="15"/>
        <v>34.232460997137927</v>
      </c>
    </row>
    <row r="237" spans="1:20" x14ac:dyDescent="0.25">
      <c r="A237">
        <v>2</v>
      </c>
      <c r="B237" s="12" t="s">
        <v>134</v>
      </c>
      <c r="C237" s="8">
        <v>62.563777000000023</v>
      </c>
      <c r="D237" s="2">
        <v>0.42274800000000001</v>
      </c>
      <c r="E237" s="12" t="s">
        <v>19</v>
      </c>
      <c r="F237" s="12">
        <v>28706</v>
      </c>
      <c r="G237" s="126">
        <f>IFERROR(VLOOKUP($F237,INRIX!$A$2:$F$464,2,FALSE),"")</f>
        <v>64.652844231791605</v>
      </c>
      <c r="H237" s="4">
        <f>IFERROR(VLOOKUP($F237,INRIX!$A$2:$F$464,3,FALSE),"")</f>
        <v>67.155958411090396</v>
      </c>
      <c r="I237" s="126">
        <f>IFERROR(VLOOKUP($F237,INRIX!$A$2:$F$464,4,FALSE),"")</f>
        <v>64.806012619077094</v>
      </c>
      <c r="J237" s="4">
        <f>IFERROR(VLOOKUP($F237,INRIX!$A$2:$F$464,5,FALSE),"")</f>
        <v>50.632690124858101</v>
      </c>
      <c r="K237" s="126">
        <f>IFERROR(VLOOKUP($F237,INRIX!$A$2:$F$464,6,FALSE),"")</f>
        <v>65.108408617095193</v>
      </c>
      <c r="L237" s="129">
        <f>IF(G237="","",VLOOKUP($F237,abm!$B$2:$G$1701,2,FALSE))</f>
        <v>53</v>
      </c>
      <c r="M237" s="9">
        <f>IF(H237="","",VLOOKUP($F237,abm!$B$2:$G$1701,3,FALSE))</f>
        <v>53</v>
      </c>
      <c r="N237" s="129">
        <f>IF(I237="","",VLOOKUP($F237,abm!$B$2:$G$1701,4,FALSE))</f>
        <v>53</v>
      </c>
      <c r="O237" s="9">
        <f>IF(J237="","",VLOOKUP($F237,abm!$B$2:$G$1701,5,FALSE))</f>
        <v>44</v>
      </c>
      <c r="P237" s="129">
        <f>IF(K237="","",VLOOKUP($F237,abm!$B$2:$G$1701,6,FALSE))</f>
        <v>53</v>
      </c>
      <c r="Q237" s="125">
        <f t="shared" si="12"/>
        <v>-0.21079229224063345</v>
      </c>
      <c r="R237" s="131">
        <f t="shared" si="13"/>
        <v>200.39115853652092</v>
      </c>
      <c r="S237" s="125">
        <f t="shared" si="14"/>
        <v>-0.13099620242381282</v>
      </c>
      <c r="T237" s="132">
        <f t="shared" si="15"/>
        <v>43.992578292390171</v>
      </c>
    </row>
    <row r="238" spans="1:20" x14ac:dyDescent="0.25">
      <c r="A238">
        <v>2</v>
      </c>
      <c r="B238" s="12" t="s">
        <v>134</v>
      </c>
      <c r="C238" s="8">
        <v>62.732131000000024</v>
      </c>
      <c r="D238" s="2">
        <v>0.168354</v>
      </c>
      <c r="E238" s="12" t="s">
        <v>19</v>
      </c>
      <c r="F238" s="12">
        <v>28701</v>
      </c>
      <c r="G238" s="126">
        <f>IFERROR(VLOOKUP($F238,INRIX!$A$2:$F$464,2,FALSE),"")</f>
        <v>64.294258373205693</v>
      </c>
      <c r="H238" s="4">
        <f>IFERROR(VLOOKUP($F238,INRIX!$A$2:$F$464,3,FALSE),"")</f>
        <v>66.455345241269001</v>
      </c>
      <c r="I238" s="126">
        <f>IFERROR(VLOOKUP($F238,INRIX!$A$2:$F$464,4,FALSE),"")</f>
        <v>64.293579116664603</v>
      </c>
      <c r="J238" s="4">
        <f>IFERROR(VLOOKUP($F238,INRIX!$A$2:$F$464,5,FALSE),"")</f>
        <v>51.244267877412</v>
      </c>
      <c r="K238" s="126">
        <f>IFERROR(VLOOKUP($F238,INRIX!$A$2:$F$464,6,FALSE),"")</f>
        <v>65.122604983619595</v>
      </c>
      <c r="L238" s="129">
        <f>IF(G238="","",VLOOKUP($F238,abm!$B$2:$G$1701,2,FALSE))</f>
        <v>53</v>
      </c>
      <c r="M238" s="9">
        <f>IF(H238="","",VLOOKUP($F238,abm!$B$2:$G$1701,3,FALSE))</f>
        <v>52</v>
      </c>
      <c r="N238" s="129">
        <f>IF(I238="","",VLOOKUP($F238,abm!$B$2:$G$1701,4,FALSE))</f>
        <v>52</v>
      </c>
      <c r="O238" s="9">
        <f>IF(J238="","",VLOOKUP($F238,abm!$B$2:$G$1701,5,FALSE))</f>
        <v>45</v>
      </c>
      <c r="P238" s="129">
        <f>IF(K238="","",VLOOKUP($F238,abm!$B$2:$G$1701,6,FALSE))</f>
        <v>53</v>
      </c>
      <c r="Q238" s="125">
        <f t="shared" si="12"/>
        <v>-0.21751967714242171</v>
      </c>
      <c r="R238" s="131">
        <f t="shared" si="13"/>
        <v>208.95700604427833</v>
      </c>
      <c r="S238" s="125">
        <f t="shared" si="14"/>
        <v>-0.12185300202453309</v>
      </c>
      <c r="T238" s="132">
        <f t="shared" si="15"/>
        <v>38.990881324879361</v>
      </c>
    </row>
    <row r="239" spans="1:20" x14ac:dyDescent="0.25">
      <c r="A239">
        <v>2</v>
      </c>
      <c r="B239" s="12" t="s">
        <v>134</v>
      </c>
      <c r="C239" s="8">
        <v>63.198663000000025</v>
      </c>
      <c r="D239" s="2">
        <v>0.466532</v>
      </c>
      <c r="E239" s="12" t="s">
        <v>18</v>
      </c>
      <c r="F239" s="12">
        <v>28700</v>
      </c>
      <c r="G239" s="126">
        <f>IFERROR(VLOOKUP($F239,INRIX!$A$2:$F$464,2,FALSE),"")</f>
        <v>64.294258373205693</v>
      </c>
      <c r="H239" s="4">
        <f>IFERROR(VLOOKUP($F239,INRIX!$A$2:$F$464,3,FALSE),"")</f>
        <v>66.455345241269001</v>
      </c>
      <c r="I239" s="126">
        <f>IFERROR(VLOOKUP($F239,INRIX!$A$2:$F$464,4,FALSE),"")</f>
        <v>64.293579116664603</v>
      </c>
      <c r="J239" s="4">
        <f>IFERROR(VLOOKUP($F239,INRIX!$A$2:$F$464,5,FALSE),"")</f>
        <v>51.244267877412</v>
      </c>
      <c r="K239" s="126">
        <f>IFERROR(VLOOKUP($F239,INRIX!$A$2:$F$464,6,FALSE),"")</f>
        <v>65.122604983619595</v>
      </c>
      <c r="L239" s="129">
        <f>IF(G239="","",VLOOKUP($F239,abm!$B$2:$G$1701,2,FALSE))</f>
        <v>57</v>
      </c>
      <c r="M239" s="9">
        <f>IF(H239="","",VLOOKUP($F239,abm!$B$2:$G$1701,3,FALSE))</f>
        <v>56</v>
      </c>
      <c r="N239" s="129">
        <f>IF(I239="","",VLOOKUP($F239,abm!$B$2:$G$1701,4,FALSE))</f>
        <v>56</v>
      </c>
      <c r="O239" s="9">
        <f>IF(J239="","",VLOOKUP($F239,abm!$B$2:$G$1701,5,FALSE))</f>
        <v>53</v>
      </c>
      <c r="P239" s="129">
        <f>IF(K239="","",VLOOKUP($F239,abm!$B$2:$G$1701,6,FALSE))</f>
        <v>57</v>
      </c>
      <c r="Q239" s="125">
        <f t="shared" si="12"/>
        <v>-0.1573288830764541</v>
      </c>
      <c r="R239" s="131">
        <f t="shared" si="13"/>
        <v>109.31424411412634</v>
      </c>
      <c r="S239" s="125">
        <f t="shared" si="14"/>
        <v>3.4262019837772106E-2</v>
      </c>
      <c r="T239" s="132">
        <f t="shared" si="15"/>
        <v>3.0825952862873649</v>
      </c>
    </row>
    <row r="240" spans="1:20" x14ac:dyDescent="0.25">
      <c r="A240">
        <v>2</v>
      </c>
      <c r="B240" s="12" t="s">
        <v>134</v>
      </c>
      <c r="C240" s="8">
        <v>63.593577000000025</v>
      </c>
      <c r="D240" s="2">
        <v>0.39491399999999999</v>
      </c>
      <c r="E240" s="12" t="s">
        <v>18</v>
      </c>
      <c r="F240" s="12">
        <v>27951</v>
      </c>
      <c r="G240" s="126">
        <f>IFERROR(VLOOKUP($F240,INRIX!$A$2:$F$464,2,FALSE),"")</f>
        <v>65.584263689526907</v>
      </c>
      <c r="H240" s="4">
        <f>IFERROR(VLOOKUP($F240,INRIX!$A$2:$F$464,3,FALSE),"")</f>
        <v>66.564916022394002</v>
      </c>
      <c r="I240" s="126">
        <f>IFERROR(VLOOKUP($F240,INRIX!$A$2:$F$464,4,FALSE),"")</f>
        <v>65.531980700235096</v>
      </c>
      <c r="J240" s="4">
        <f>IFERROR(VLOOKUP($F240,INRIX!$A$2:$F$464,5,FALSE),"")</f>
        <v>44.3017026106697</v>
      </c>
      <c r="K240" s="126">
        <f>IFERROR(VLOOKUP($F240,INRIX!$A$2:$F$464,6,FALSE),"")</f>
        <v>66.119726000198597</v>
      </c>
      <c r="L240" s="129">
        <f>IF(G240="","",VLOOKUP($F240,abm!$B$2:$G$1701,2,FALSE))</f>
        <v>57</v>
      </c>
      <c r="M240" s="9">
        <f>IF(H240="","",VLOOKUP($F240,abm!$B$2:$G$1701,3,FALSE))</f>
        <v>57</v>
      </c>
      <c r="N240" s="129">
        <f>IF(I240="","",VLOOKUP($F240,abm!$B$2:$G$1701,4,FALSE))</f>
        <v>57</v>
      </c>
      <c r="O240" s="9">
        <f>IF(J240="","",VLOOKUP($F240,abm!$B$2:$G$1701,5,FALSE))</f>
        <v>50</v>
      </c>
      <c r="P240" s="129">
        <f>IF(K240="","",VLOOKUP($F240,abm!$B$2:$G$1701,6,FALSE))</f>
        <v>57</v>
      </c>
      <c r="Q240" s="125">
        <f t="shared" si="12"/>
        <v>-0.14369305324709103</v>
      </c>
      <c r="R240" s="131">
        <f t="shared" si="13"/>
        <v>91.487618515449483</v>
      </c>
      <c r="S240" s="125">
        <f t="shared" si="14"/>
        <v>0.12862479438787777</v>
      </c>
      <c r="T240" s="132">
        <f t="shared" si="15"/>
        <v>32.470593137248507</v>
      </c>
    </row>
    <row r="241" spans="1:20" x14ac:dyDescent="0.25">
      <c r="A241">
        <v>2</v>
      </c>
      <c r="B241" s="12" t="s">
        <v>134</v>
      </c>
      <c r="C241" s="8">
        <v>64.42256100000003</v>
      </c>
      <c r="D241" s="2">
        <v>0.32078600000000002</v>
      </c>
      <c r="E241" s="12" t="s">
        <v>16</v>
      </c>
      <c r="F241" s="12">
        <v>27942</v>
      </c>
      <c r="G241" s="126">
        <f>IFERROR(VLOOKUP($F241,INRIX!$A$2:$F$464,2,FALSE),"")</f>
        <v>64.105528973950001</v>
      </c>
      <c r="H241" s="4">
        <f>IFERROR(VLOOKUP($F241,INRIX!$A$2:$F$464,3,FALSE),"")</f>
        <v>66.237536656891507</v>
      </c>
      <c r="I241" s="126">
        <f>IFERROR(VLOOKUP($F241,INRIX!$A$2:$F$464,4,FALSE),"")</f>
        <v>65.494989484102405</v>
      </c>
      <c r="J241" s="4">
        <f>IFERROR(VLOOKUP($F241,INRIX!$A$2:$F$464,5,FALSE),"")</f>
        <v>53.897843359818403</v>
      </c>
      <c r="K241" s="126">
        <f>IFERROR(VLOOKUP($F241,INRIX!$A$2:$F$464,6,FALSE),"")</f>
        <v>64.636354611337197</v>
      </c>
      <c r="L241" s="129">
        <f>IF(G241="","",VLOOKUP($F241,abm!$B$2:$G$1701,2,FALSE))</f>
        <v>57</v>
      </c>
      <c r="M241" s="9">
        <f>IF(H241="","",VLOOKUP($F241,abm!$B$2:$G$1701,3,FALSE))</f>
        <v>55</v>
      </c>
      <c r="N241" s="129">
        <f>IF(I241="","",VLOOKUP($F241,abm!$B$2:$G$1701,4,FALSE))</f>
        <v>56</v>
      </c>
      <c r="O241" s="9">
        <f>IF(J241="","",VLOOKUP($F241,abm!$B$2:$G$1701,5,FALSE))</f>
        <v>47</v>
      </c>
      <c r="P241" s="129">
        <f>IF(K241="","",VLOOKUP($F241,abm!$B$2:$G$1701,6,FALSE))</f>
        <v>57</v>
      </c>
      <c r="Q241" s="125">
        <f t="shared" si="12"/>
        <v>-0.16965511134723532</v>
      </c>
      <c r="R241" s="131">
        <f t="shared" si="13"/>
        <v>126.28223011498035</v>
      </c>
      <c r="S241" s="125">
        <f t="shared" si="14"/>
        <v>-0.12797995114143734</v>
      </c>
      <c r="T241" s="132">
        <f t="shared" si="15"/>
        <v>47.580243016590828</v>
      </c>
    </row>
    <row r="242" spans="1:20" x14ac:dyDescent="0.25">
      <c r="A242">
        <v>2</v>
      </c>
      <c r="B242" s="12" t="s">
        <v>134</v>
      </c>
      <c r="C242" s="8">
        <v>64.959467000000032</v>
      </c>
      <c r="D242" s="2">
        <v>0.114481</v>
      </c>
      <c r="E242" s="12" t="s">
        <v>15</v>
      </c>
      <c r="F242" s="12">
        <v>27937</v>
      </c>
      <c r="G242" s="126">
        <f>IFERROR(VLOOKUP($F242,INRIX!$A$2:$F$464,2,FALSE),"")</f>
        <v>63.780435938330697</v>
      </c>
      <c r="H242" s="4">
        <f>IFERROR(VLOOKUP($F242,INRIX!$A$2:$F$464,3,FALSE),"")</f>
        <v>65.812050119968006</v>
      </c>
      <c r="I242" s="126">
        <f>IFERROR(VLOOKUP($F242,INRIX!$A$2:$F$464,4,FALSE),"")</f>
        <v>65.073858715823306</v>
      </c>
      <c r="J242" s="4">
        <f>IFERROR(VLOOKUP($F242,INRIX!$A$2:$F$464,5,FALSE),"")</f>
        <v>59.671055618615199</v>
      </c>
      <c r="K242" s="126">
        <f>IFERROR(VLOOKUP($F242,INRIX!$A$2:$F$464,6,FALSE),"")</f>
        <v>64.149210761441495</v>
      </c>
      <c r="L242" s="129">
        <f>IF(G242="","",VLOOKUP($F242,abm!$B$2:$G$1701,2,FALSE))</f>
        <v>58</v>
      </c>
      <c r="M242" s="9">
        <f>IF(H242="","",VLOOKUP($F242,abm!$B$2:$G$1701,3,FALSE))</f>
        <v>56</v>
      </c>
      <c r="N242" s="129">
        <f>IF(I242="","",VLOOKUP($F242,abm!$B$2:$G$1701,4,FALSE))</f>
        <v>57</v>
      </c>
      <c r="O242" s="9">
        <f>IF(J242="","",VLOOKUP($F242,abm!$B$2:$G$1701,5,FALSE))</f>
        <v>50</v>
      </c>
      <c r="P242" s="129">
        <f>IF(K242="","",VLOOKUP($F242,abm!$B$2:$G$1701,6,FALSE))</f>
        <v>58</v>
      </c>
      <c r="Q242" s="125">
        <f t="shared" si="12"/>
        <v>-0.14909199914121707</v>
      </c>
      <c r="R242" s="131">
        <f t="shared" si="13"/>
        <v>96.276327556764173</v>
      </c>
      <c r="S242" s="125">
        <f t="shared" si="14"/>
        <v>-0.16207280931021739</v>
      </c>
      <c r="T242" s="132">
        <f t="shared" si="15"/>
        <v>93.529316778348615</v>
      </c>
    </row>
    <row r="243" spans="1:20" x14ac:dyDescent="0.25">
      <c r="A243">
        <v>2</v>
      </c>
      <c r="B243" s="12" t="s">
        <v>134</v>
      </c>
      <c r="C243" s="8">
        <v>65.964149000000049</v>
      </c>
      <c r="D243" s="2">
        <v>0.35037800000000002</v>
      </c>
      <c r="E243" s="12" t="s">
        <v>141</v>
      </c>
      <c r="F243" s="12">
        <v>27928</v>
      </c>
      <c r="G243" s="126">
        <f>IFERROR(VLOOKUP($F243,INRIX!$A$2:$F$464,2,FALSE),"")</f>
        <v>64.35778841042</v>
      </c>
      <c r="H243" s="4">
        <f>IFERROR(VLOOKUP($F243,INRIX!$A$2:$F$464,3,FALSE),"")</f>
        <v>65.998667022127407</v>
      </c>
      <c r="I243" s="126">
        <f>IFERROR(VLOOKUP($F243,INRIX!$A$2:$F$464,4,FALSE),"")</f>
        <v>65.164542867747102</v>
      </c>
      <c r="J243" s="4">
        <f>IFERROR(VLOOKUP($F243,INRIX!$A$2:$F$464,5,FALSE),"")</f>
        <v>62.410896708286003</v>
      </c>
      <c r="K243" s="126">
        <f>IFERROR(VLOOKUP($F243,INRIX!$A$2:$F$464,6,FALSE),"")</f>
        <v>64.975379727985697</v>
      </c>
      <c r="L243" s="129">
        <f>IF(G243="","",VLOOKUP($F243,abm!$B$2:$G$1701,2,FALSE))</f>
        <v>58</v>
      </c>
      <c r="M243" s="9">
        <f>IF(H243="","",VLOOKUP($F243,abm!$B$2:$G$1701,3,FALSE))</f>
        <v>57</v>
      </c>
      <c r="N243" s="129">
        <f>IF(I243="","",VLOOKUP($F243,abm!$B$2:$G$1701,4,FALSE))</f>
        <v>57</v>
      </c>
      <c r="O243" s="9">
        <f>IF(J243="","",VLOOKUP($F243,abm!$B$2:$G$1701,5,FALSE))</f>
        <v>50</v>
      </c>
      <c r="P243" s="129">
        <f>IF(K243="","",VLOOKUP($F243,abm!$B$2:$G$1701,6,FALSE))</f>
        <v>58</v>
      </c>
      <c r="Q243" s="125">
        <f t="shared" si="12"/>
        <v>-0.13634619346342891</v>
      </c>
      <c r="R243" s="131">
        <f t="shared" si="13"/>
        <v>80.976008175123326</v>
      </c>
      <c r="S243" s="125">
        <f t="shared" si="14"/>
        <v>-0.19885784955623409</v>
      </c>
      <c r="T243" s="132">
        <f t="shared" si="15"/>
        <v>154.03035710374436</v>
      </c>
    </row>
    <row r="244" spans="1:20" x14ac:dyDescent="0.25">
      <c r="A244">
        <v>2</v>
      </c>
      <c r="B244" s="12" t="s">
        <v>134</v>
      </c>
      <c r="C244" s="8">
        <v>67.173727000000042</v>
      </c>
      <c r="D244" s="2">
        <v>0.42179699999999998</v>
      </c>
      <c r="E244" s="12" t="s">
        <v>12</v>
      </c>
      <c r="F244" s="12">
        <v>27915</v>
      </c>
      <c r="G244" s="126">
        <f>IFERROR(VLOOKUP($F244,INRIX!$A$2:$F$464,2,FALSE),"")</f>
        <v>63.965709728867601</v>
      </c>
      <c r="H244" s="4">
        <f>IFERROR(VLOOKUP($F244,INRIX!$A$2:$F$464,3,FALSE),"")</f>
        <v>65.9776059717409</v>
      </c>
      <c r="I244" s="126">
        <f>IFERROR(VLOOKUP($F244,INRIX!$A$2:$F$464,4,FALSE),"")</f>
        <v>65.219225535073605</v>
      </c>
      <c r="J244" s="4">
        <f>IFERROR(VLOOKUP($F244,INRIX!$A$2:$F$464,5,FALSE),"")</f>
        <v>62.223836549375697</v>
      </c>
      <c r="K244" s="126">
        <f>IFERROR(VLOOKUP($F244,INRIX!$A$2:$F$464,6,FALSE),"")</f>
        <v>64.252457063436907</v>
      </c>
      <c r="L244" s="129">
        <f>IF(G244="","",VLOOKUP($F244,abm!$B$2:$G$1701,2,FALSE))</f>
        <v>58</v>
      </c>
      <c r="M244" s="9">
        <f>IF(H244="","",VLOOKUP($F244,abm!$B$2:$G$1701,3,FALSE))</f>
        <v>58</v>
      </c>
      <c r="N244" s="129">
        <f>IF(I244="","",VLOOKUP($F244,abm!$B$2:$G$1701,4,FALSE))</f>
        <v>58</v>
      </c>
      <c r="O244" s="9">
        <f>IF(J244="","",VLOOKUP($F244,abm!$B$2:$G$1701,5,FALSE))</f>
        <v>54</v>
      </c>
      <c r="P244" s="129">
        <f>IF(K244="","",VLOOKUP($F244,abm!$B$2:$G$1701,6,FALSE))</f>
        <v>58</v>
      </c>
      <c r="Q244" s="125">
        <f t="shared" si="12"/>
        <v>-0.12091384423917739</v>
      </c>
      <c r="R244" s="131">
        <f t="shared" si="13"/>
        <v>63.642197040356066</v>
      </c>
      <c r="S244" s="125">
        <f t="shared" si="14"/>
        <v>-0.13216537271612849</v>
      </c>
      <c r="T244" s="132">
        <f t="shared" si="15"/>
        <v>67.63148759084757</v>
      </c>
    </row>
    <row r="245" spans="1:20" x14ac:dyDescent="0.25">
      <c r="A245">
        <v>2</v>
      </c>
      <c r="B245" s="12" t="s">
        <v>134</v>
      </c>
      <c r="C245" s="8">
        <v>67.495191000000048</v>
      </c>
      <c r="D245" s="2">
        <v>0.32146400000000003</v>
      </c>
      <c r="E245" s="12" t="s">
        <v>12</v>
      </c>
      <c r="F245" s="12">
        <v>27845</v>
      </c>
      <c r="G245" s="126">
        <f>IFERROR(VLOOKUP($F245,INRIX!$A$2:$F$464,2,FALSE),"")</f>
        <v>62.831738437001597</v>
      </c>
      <c r="H245" s="4">
        <f>IFERROR(VLOOKUP($F245,INRIX!$A$2:$F$464,3,FALSE),"")</f>
        <v>64.092242068781701</v>
      </c>
      <c r="I245" s="126">
        <f>IFERROR(VLOOKUP($F245,INRIX!$A$2:$F$464,4,FALSE),"")</f>
        <v>63.634541630582703</v>
      </c>
      <c r="J245" s="4">
        <f>IFERROR(VLOOKUP($F245,INRIX!$A$2:$F$464,5,FALSE),"")</f>
        <v>60.928036322361002</v>
      </c>
      <c r="K245" s="126">
        <f>IFERROR(VLOOKUP($F245,INRIX!$A$2:$F$464,6,FALSE),"")</f>
        <v>63.174724511069201</v>
      </c>
      <c r="L245" s="129">
        <f>IF(G245="","",VLOOKUP($F245,abm!$B$2:$G$1701,2,FALSE))</f>
        <v>58</v>
      </c>
      <c r="M245" s="9">
        <f>IF(H245="","",VLOOKUP($F245,abm!$B$2:$G$1701,3,FALSE))</f>
        <v>58</v>
      </c>
      <c r="N245" s="129">
        <f>IF(I245="","",VLOOKUP($F245,abm!$B$2:$G$1701,4,FALSE))</f>
        <v>58</v>
      </c>
      <c r="O245" s="9">
        <f>IF(J245="","",VLOOKUP($F245,abm!$B$2:$G$1701,5,FALSE))</f>
        <v>56</v>
      </c>
      <c r="P245" s="129">
        <f>IF(K245="","",VLOOKUP($F245,abm!$B$2:$G$1701,6,FALSE))</f>
        <v>58</v>
      </c>
      <c r="Q245" s="125">
        <f t="shared" si="12"/>
        <v>-9.5054282267793111E-2</v>
      </c>
      <c r="R245" s="131">
        <f t="shared" si="13"/>
        <v>37.115413424633537</v>
      </c>
      <c r="S245" s="125">
        <f t="shared" si="14"/>
        <v>-8.0882900874853614E-2</v>
      </c>
      <c r="T245" s="132">
        <f t="shared" si="15"/>
        <v>24.285541994509355</v>
      </c>
    </row>
    <row r="246" spans="1:20" x14ac:dyDescent="0.25">
      <c r="A246">
        <v>2</v>
      </c>
      <c r="B246" s="12" t="s">
        <v>134</v>
      </c>
      <c r="C246" s="8">
        <v>67.832629000000054</v>
      </c>
      <c r="D246" s="2">
        <v>0.33743800000000002</v>
      </c>
      <c r="E246" s="12"/>
      <c r="F246" s="12">
        <v>27844</v>
      </c>
      <c r="G246" s="126">
        <f>IFERROR(VLOOKUP($F246,INRIX!$A$2:$F$464,2,FALSE),"")</f>
        <v>63.186602870813402</v>
      </c>
      <c r="H246" s="4">
        <f>IFERROR(VLOOKUP($F246,INRIX!$A$2:$F$464,3,FALSE),"")</f>
        <v>64.563049853372405</v>
      </c>
      <c r="I246" s="126">
        <f>IFERROR(VLOOKUP($F246,INRIX!$A$2:$F$464,4,FALSE),"")</f>
        <v>64.664975875293806</v>
      </c>
      <c r="J246" s="4">
        <f>IFERROR(VLOOKUP($F246,INRIX!$A$2:$F$464,5,FALSE),"")</f>
        <v>63.539387060158901</v>
      </c>
      <c r="K246" s="126">
        <f>IFERROR(VLOOKUP($F246,INRIX!$A$2:$F$464,6,FALSE),"")</f>
        <v>63.7014792018267</v>
      </c>
      <c r="L246" s="129">
        <f>IF(G246="","",VLOOKUP($F246,abm!$B$2:$G$1701,2,FALSE))</f>
        <v>58</v>
      </c>
      <c r="M246" s="9">
        <f>IF(H246="","",VLOOKUP($F246,abm!$B$2:$G$1701,3,FALSE))</f>
        <v>58</v>
      </c>
      <c r="N246" s="129">
        <f>IF(I246="","",VLOOKUP($F246,abm!$B$2:$G$1701,4,FALSE))</f>
        <v>58</v>
      </c>
      <c r="O246" s="9">
        <f>IF(J246="","",VLOOKUP($F246,abm!$B$2:$G$1701,5,FALSE))</f>
        <v>57</v>
      </c>
      <c r="P246" s="129">
        <f>IF(K246="","",VLOOKUP($F246,abm!$B$2:$G$1701,6,FALSE))</f>
        <v>58</v>
      </c>
      <c r="Q246" s="125">
        <f t="shared" si="12"/>
        <v>-0.10165334302325546</v>
      </c>
      <c r="R246" s="131">
        <f t="shared" si="13"/>
        <v>43.073623377851547</v>
      </c>
      <c r="S246" s="125">
        <f t="shared" si="14"/>
        <v>-0.10291863618337127</v>
      </c>
      <c r="T246" s="132">
        <f t="shared" si="15"/>
        <v>42.763583122573678</v>
      </c>
    </row>
    <row r="247" spans="1:20" x14ac:dyDescent="0.25">
      <c r="A247">
        <v>2</v>
      </c>
      <c r="B247" s="12" t="s">
        <v>134</v>
      </c>
      <c r="C247" s="8">
        <v>67.977198000000058</v>
      </c>
      <c r="D247" s="2">
        <v>0.144569</v>
      </c>
      <c r="E247" s="12" t="s">
        <v>11</v>
      </c>
      <c r="F247" s="12">
        <v>27843</v>
      </c>
      <c r="G247" s="126">
        <f>IFERROR(VLOOKUP($F247,INRIX!$A$2:$F$464,2,FALSE),"")</f>
        <v>63.186602870813402</v>
      </c>
      <c r="H247" s="4">
        <f>IFERROR(VLOOKUP($F247,INRIX!$A$2:$F$464,3,FALSE),"")</f>
        <v>64.563049853372405</v>
      </c>
      <c r="I247" s="126">
        <f>IFERROR(VLOOKUP($F247,INRIX!$A$2:$F$464,4,FALSE),"")</f>
        <v>64.664975875293806</v>
      </c>
      <c r="J247" s="4">
        <f>IFERROR(VLOOKUP($F247,INRIX!$A$2:$F$464,5,FALSE),"")</f>
        <v>63.539387060158901</v>
      </c>
      <c r="K247" s="126">
        <f>IFERROR(VLOOKUP($F247,INRIX!$A$2:$F$464,6,FALSE),"")</f>
        <v>63.7014792018267</v>
      </c>
      <c r="L247" s="129">
        <f>IF(G247="","",VLOOKUP($F247,abm!$B$2:$G$1701,2,FALSE))</f>
        <v>58</v>
      </c>
      <c r="M247" s="9">
        <f>IF(H247="","",VLOOKUP($F247,abm!$B$2:$G$1701,3,FALSE))</f>
        <v>58</v>
      </c>
      <c r="N247" s="129">
        <f>IF(I247="","",VLOOKUP($F247,abm!$B$2:$G$1701,4,FALSE))</f>
        <v>58</v>
      </c>
      <c r="O247" s="9">
        <f>IF(J247="","",VLOOKUP($F247,abm!$B$2:$G$1701,5,FALSE))</f>
        <v>57</v>
      </c>
      <c r="P247" s="129">
        <f>IF(K247="","",VLOOKUP($F247,abm!$B$2:$G$1701,6,FALSE))</f>
        <v>58</v>
      </c>
      <c r="Q247" s="125">
        <f t="shared" si="12"/>
        <v>-0.10165334302325546</v>
      </c>
      <c r="R247" s="131">
        <f t="shared" si="13"/>
        <v>43.073623377851547</v>
      </c>
      <c r="S247" s="125">
        <f t="shared" si="14"/>
        <v>-0.10291863618337127</v>
      </c>
      <c r="T247" s="132">
        <f t="shared" si="15"/>
        <v>42.763583122573678</v>
      </c>
    </row>
    <row r="248" spans="1:20" x14ac:dyDescent="0.25">
      <c r="A248">
        <v>2</v>
      </c>
      <c r="B248" s="12" t="s">
        <v>134</v>
      </c>
      <c r="C248" s="8">
        <v>68.440225000000069</v>
      </c>
      <c r="D248" s="2">
        <v>0.32689000000000001</v>
      </c>
      <c r="E248" s="12" t="s">
        <v>10</v>
      </c>
      <c r="F248" s="12">
        <v>27902</v>
      </c>
      <c r="G248" s="126">
        <f>IFERROR(VLOOKUP($F248,INRIX!$A$2:$F$464,2,FALSE),"")</f>
        <v>62.483519404572</v>
      </c>
      <c r="H248" s="4">
        <f>IFERROR(VLOOKUP($F248,INRIX!$A$2:$F$464,3,FALSE),"")</f>
        <v>63.428685683817598</v>
      </c>
      <c r="I248" s="126">
        <f>IFERROR(VLOOKUP($F248,INRIX!$A$2:$F$464,4,FALSE),"")</f>
        <v>63.724483483855003</v>
      </c>
      <c r="J248" s="4">
        <f>IFERROR(VLOOKUP($F248,INRIX!$A$2:$F$464,5,FALSE),"")</f>
        <v>63.298524404086301</v>
      </c>
      <c r="K248" s="126">
        <f>IFERROR(VLOOKUP($F248,INRIX!$A$2:$F$464,6,FALSE),"")</f>
        <v>62.637347364241002</v>
      </c>
      <c r="L248" s="129">
        <f>IF(G248="","",VLOOKUP($F248,abm!$B$2:$G$1701,2,FALSE))</f>
        <v>58</v>
      </c>
      <c r="M248" s="9">
        <f>IF(H248="","",VLOOKUP($F248,abm!$B$2:$G$1701,3,FALSE))</f>
        <v>58</v>
      </c>
      <c r="N248" s="129">
        <f>IF(I248="","",VLOOKUP($F248,abm!$B$2:$G$1701,4,FALSE))</f>
        <v>58</v>
      </c>
      <c r="O248" s="9">
        <f>IF(J248="","",VLOOKUP($F248,abm!$B$2:$G$1701,5,FALSE))</f>
        <v>57</v>
      </c>
      <c r="P248" s="129">
        <f>IF(K248="","",VLOOKUP($F248,abm!$B$2:$G$1701,6,FALSE))</f>
        <v>58</v>
      </c>
      <c r="Q248" s="125">
        <f t="shared" si="12"/>
        <v>-8.5587232736916152E-2</v>
      </c>
      <c r="R248" s="131">
        <f t="shared" si="13"/>
        <v>29.47062825368614</v>
      </c>
      <c r="S248" s="125">
        <f t="shared" si="14"/>
        <v>-9.9505074776746194E-2</v>
      </c>
      <c r="T248" s="132">
        <f t="shared" si="15"/>
        <v>39.671409668870695</v>
      </c>
    </row>
    <row r="249" spans="1:20" x14ac:dyDescent="0.25">
      <c r="A249">
        <v>2</v>
      </c>
      <c r="B249" s="12" t="s">
        <v>134</v>
      </c>
      <c r="C249" s="8">
        <v>68.880292000000068</v>
      </c>
      <c r="D249" s="2">
        <v>0.44006699999999999</v>
      </c>
      <c r="E249" s="12" t="s">
        <v>10</v>
      </c>
      <c r="F249" s="12">
        <v>27898</v>
      </c>
      <c r="G249" s="126">
        <f>IFERROR(VLOOKUP($F249,INRIX!$A$2:$F$464,2,FALSE),"")</f>
        <v>62.389154704944197</v>
      </c>
      <c r="H249" s="4">
        <f>IFERROR(VLOOKUP($F249,INRIX!$A$2:$F$464,3,FALSE),"")</f>
        <v>62.948280458544403</v>
      </c>
      <c r="I249" s="126">
        <f>IFERROR(VLOOKUP($F249,INRIX!$A$2:$F$464,4,FALSE),"")</f>
        <v>62.997649387603602</v>
      </c>
      <c r="J249" s="4">
        <f>IFERROR(VLOOKUP($F249,INRIX!$A$2:$F$464,5,FALSE),"")</f>
        <v>63.196594778660597</v>
      </c>
      <c r="K249" s="126">
        <f>IFERROR(VLOOKUP($F249,INRIX!$A$2:$F$464,6,FALSE),"")</f>
        <v>62.404646083589803</v>
      </c>
      <c r="L249" s="129">
        <f>IF(G249="","",VLOOKUP($F249,abm!$B$2:$G$1701,2,FALSE))</f>
        <v>57</v>
      </c>
      <c r="M249" s="9">
        <f>IF(H249="","",VLOOKUP($F249,abm!$B$2:$G$1701,3,FALSE))</f>
        <v>57</v>
      </c>
      <c r="N249" s="129">
        <f>IF(I249="","",VLOOKUP($F249,abm!$B$2:$G$1701,4,FALSE))</f>
        <v>57</v>
      </c>
      <c r="O249" s="9">
        <f>IF(J249="","",VLOOKUP($F249,abm!$B$2:$G$1701,5,FALSE))</f>
        <v>57</v>
      </c>
      <c r="P249" s="129">
        <f>IF(K249="","",VLOOKUP($F249,abm!$B$2:$G$1701,6,FALSE))</f>
        <v>57</v>
      </c>
      <c r="Q249" s="125">
        <f t="shared" si="12"/>
        <v>-9.4494725117419853E-2</v>
      </c>
      <c r="R249" s="131">
        <f t="shared" si="13"/>
        <v>35.382040413501215</v>
      </c>
      <c r="S249" s="125">
        <f t="shared" si="14"/>
        <v>-9.8052668824380795E-2</v>
      </c>
      <c r="T249" s="132">
        <f t="shared" si="15"/>
        <v>38.397786850923765</v>
      </c>
    </row>
    <row r="250" spans="1:20" x14ac:dyDescent="0.25">
      <c r="A250">
        <v>2</v>
      </c>
      <c r="B250" s="12" t="s">
        <v>134</v>
      </c>
      <c r="C250" s="8">
        <v>69.368385000000075</v>
      </c>
      <c r="D250" s="2">
        <v>0.488093</v>
      </c>
      <c r="E250" s="12" t="s">
        <v>140</v>
      </c>
      <c r="F250" s="12">
        <v>27878</v>
      </c>
      <c r="G250" s="126">
        <f>IFERROR(VLOOKUP($F250,INRIX!$A$2:$F$464,2,FALSE),"")</f>
        <v>66.953748006379598</v>
      </c>
      <c r="H250" s="4">
        <f>IFERROR(VLOOKUP($F250,INRIX!$A$2:$F$464,3,FALSE),"")</f>
        <v>66.930951746201004</v>
      </c>
      <c r="I250" s="126">
        <f>IFERROR(VLOOKUP($F250,INRIX!$A$2:$F$464,4,FALSE),"")</f>
        <v>68.269083261165406</v>
      </c>
      <c r="J250" s="4">
        <f>IFERROR(VLOOKUP($F250,INRIX!$A$2:$F$464,5,FALSE),"")</f>
        <v>67.266515323495994</v>
      </c>
      <c r="K250" s="126">
        <f>IFERROR(VLOOKUP($F250,INRIX!$A$2:$F$464,6,FALSE),"")</f>
        <v>66.630100268043293</v>
      </c>
      <c r="L250" s="129">
        <f>IF(G250="","",VLOOKUP($F250,abm!$B$2:$G$1701,2,FALSE))</f>
        <v>58</v>
      </c>
      <c r="M250" s="9">
        <f>IF(H250="","",VLOOKUP($F250,abm!$B$2:$G$1701,3,FALSE))</f>
        <v>58</v>
      </c>
      <c r="N250" s="129">
        <f>IF(I250="","",VLOOKUP($F250,abm!$B$2:$G$1701,4,FALSE))</f>
        <v>58</v>
      </c>
      <c r="O250" s="9">
        <f>IF(J250="","",VLOOKUP($F250,abm!$B$2:$G$1701,5,FALSE))</f>
        <v>58</v>
      </c>
      <c r="P250" s="129">
        <f>IF(K250="","",VLOOKUP($F250,abm!$B$2:$G$1701,6,FALSE))</f>
        <v>58</v>
      </c>
      <c r="Q250" s="125">
        <f t="shared" ref="Q250:Q313" si="16">IFERROR(M250/H250-1,"")</f>
        <v>-0.13343530180277052</v>
      </c>
      <c r="R250" s="131">
        <f t="shared" ref="R250:R313" si="17">IFERROR(POWER((M250-H250),2),"")</f>
        <v>79.761899092970751</v>
      </c>
      <c r="S250" s="125">
        <f t="shared" ref="S250:S313" si="18">IFERROR(O250/J250-1,"")</f>
        <v>-0.13775821861637638</v>
      </c>
      <c r="T250" s="132">
        <f t="shared" ref="T250:T313" si="19">IFERROR(POWER((O250-J250),2),"")</f>
        <v>85.86830624058608</v>
      </c>
    </row>
    <row r="251" spans="1:20" x14ac:dyDescent="0.25">
      <c r="A251">
        <v>2</v>
      </c>
      <c r="B251" s="12" t="s">
        <v>134</v>
      </c>
      <c r="C251" s="8">
        <v>69.599532000000067</v>
      </c>
      <c r="D251" s="2">
        <v>0.23114699999999999</v>
      </c>
      <c r="E251" s="12" t="s">
        <v>9</v>
      </c>
      <c r="F251" s="12">
        <v>27864</v>
      </c>
      <c r="G251" s="126">
        <f>IFERROR(VLOOKUP($F251,INRIX!$A$2:$F$464,2,FALSE),"")</f>
        <v>66.953748006379598</v>
      </c>
      <c r="H251" s="4">
        <f>IFERROR(VLOOKUP($F251,INRIX!$A$2:$F$464,3,FALSE),"")</f>
        <v>66.930951746201004</v>
      </c>
      <c r="I251" s="126">
        <f>IFERROR(VLOOKUP($F251,INRIX!$A$2:$F$464,4,FALSE),"")</f>
        <v>68.269083261165406</v>
      </c>
      <c r="J251" s="4">
        <f>IFERROR(VLOOKUP($F251,INRIX!$A$2:$F$464,5,FALSE),"")</f>
        <v>67.266515323495994</v>
      </c>
      <c r="K251" s="126">
        <f>IFERROR(VLOOKUP($F251,INRIX!$A$2:$F$464,6,FALSE),"")</f>
        <v>66.630100268043293</v>
      </c>
      <c r="L251" s="129">
        <f>IF(G251="","",VLOOKUP($F251,abm!$B$2:$G$1701,2,FALSE))</f>
        <v>57</v>
      </c>
      <c r="M251" s="9">
        <f>IF(H251="","",VLOOKUP($F251,abm!$B$2:$G$1701,3,FALSE))</f>
        <v>57</v>
      </c>
      <c r="N251" s="129">
        <f>IF(I251="","",VLOOKUP($F251,abm!$B$2:$G$1701,4,FALSE))</f>
        <v>57</v>
      </c>
      <c r="O251" s="9">
        <f>IF(J251="","",VLOOKUP($F251,abm!$B$2:$G$1701,5,FALSE))</f>
        <v>57</v>
      </c>
      <c r="P251" s="129">
        <f>IF(K251="","",VLOOKUP($F251,abm!$B$2:$G$1701,6,FALSE))</f>
        <v>57</v>
      </c>
      <c r="Q251" s="125">
        <f t="shared" si="16"/>
        <v>-0.14837607246134343</v>
      </c>
      <c r="R251" s="131">
        <f t="shared" si="17"/>
        <v>98.623802585372758</v>
      </c>
      <c r="S251" s="125">
        <f t="shared" si="18"/>
        <v>-0.15262445622643883</v>
      </c>
      <c r="T251" s="132">
        <f t="shared" si="19"/>
        <v>105.40133688757807</v>
      </c>
    </row>
    <row r="252" spans="1:20" x14ac:dyDescent="0.25">
      <c r="A252">
        <v>2</v>
      </c>
      <c r="B252" s="12" t="s">
        <v>134</v>
      </c>
      <c r="C252" s="8">
        <v>70.377517000000068</v>
      </c>
      <c r="D252" s="2">
        <v>0.43827500000000003</v>
      </c>
      <c r="E252" s="12" t="s">
        <v>139</v>
      </c>
      <c r="F252" s="12">
        <v>27887</v>
      </c>
      <c r="G252" s="126">
        <f>IFERROR(VLOOKUP($F252,INRIX!$A$2:$F$464,2,FALSE),"")</f>
        <v>65.714247740563493</v>
      </c>
      <c r="H252" s="4">
        <f>IFERROR(VLOOKUP($F252,INRIX!$A$2:$F$464,3,FALSE),"")</f>
        <v>66.140495867768607</v>
      </c>
      <c r="I252" s="126">
        <f>IFERROR(VLOOKUP($F252,INRIX!$A$2:$F$464,4,FALSE),"")</f>
        <v>66.935172584436501</v>
      </c>
      <c r="J252" s="4">
        <f>IFERROR(VLOOKUP($F252,INRIX!$A$2:$F$464,5,FALSE),"")</f>
        <v>63.248581157775298</v>
      </c>
      <c r="K252" s="126">
        <f>IFERROR(VLOOKUP($F252,INRIX!$A$2:$F$464,6,FALSE),"")</f>
        <v>65.697011813759602</v>
      </c>
      <c r="L252" s="129">
        <f>IF(G252="","",VLOOKUP($F252,abm!$B$2:$G$1701,2,FALSE))</f>
        <v>58</v>
      </c>
      <c r="M252" s="9">
        <f>IF(H252="","",VLOOKUP($F252,abm!$B$2:$G$1701,3,FALSE))</f>
        <v>58</v>
      </c>
      <c r="N252" s="129">
        <f>IF(I252="","",VLOOKUP($F252,abm!$B$2:$G$1701,4,FALSE))</f>
        <v>58</v>
      </c>
      <c r="O252" s="9">
        <f>IF(J252="","",VLOOKUP($F252,abm!$B$2:$G$1701,5,FALSE))</f>
        <v>58</v>
      </c>
      <c r="P252" s="129">
        <f>IF(K252="","",VLOOKUP($F252,abm!$B$2:$G$1701,6,FALSE))</f>
        <v>58</v>
      </c>
      <c r="Q252" s="125">
        <f t="shared" si="16"/>
        <v>-0.12307884543296277</v>
      </c>
      <c r="R252" s="131">
        <f t="shared" si="17"/>
        <v>66.267672973157758</v>
      </c>
      <c r="S252" s="125">
        <f t="shared" si="18"/>
        <v>-8.2983381788163335E-2</v>
      </c>
      <c r="T252" s="132">
        <f t="shared" si="19"/>
        <v>27.547604169753892</v>
      </c>
    </row>
    <row r="253" spans="1:20" x14ac:dyDescent="0.25">
      <c r="A253">
        <v>2</v>
      </c>
      <c r="B253" s="12" t="s">
        <v>142</v>
      </c>
      <c r="C253" s="8">
        <v>0.79378399999999993</v>
      </c>
      <c r="D253" s="2">
        <v>0.72778699999999996</v>
      </c>
      <c r="E253" s="12" t="s">
        <v>89</v>
      </c>
      <c r="F253" s="12">
        <v>28564</v>
      </c>
      <c r="G253" s="126">
        <f>IFERROR(VLOOKUP($F253,INRIX!$A$2:$F$464,2,FALSE),"")</f>
        <v>68.656034024455096</v>
      </c>
      <c r="H253" s="4">
        <f>IFERROR(VLOOKUP($F253,INRIX!$A$2:$F$464,3,FALSE),"")</f>
        <v>61.885897094108202</v>
      </c>
      <c r="I253" s="126">
        <f>IFERROR(VLOOKUP($F253,INRIX!$A$2:$F$464,4,FALSE),"")</f>
        <v>71.914264505752797</v>
      </c>
      <c r="J253" s="4">
        <f>IFERROR(VLOOKUP($F253,INRIX!$A$2:$F$464,5,FALSE),"")</f>
        <v>72.296481271282602</v>
      </c>
      <c r="K253" s="126">
        <f>IFERROR(VLOOKUP($F253,INRIX!$A$2:$F$464,6,FALSE),"")</f>
        <v>68.026605777821899</v>
      </c>
      <c r="L253" s="129">
        <f>IF(G253="","",VLOOKUP($F253,abm!$B$2:$G$1701,2,FALSE))</f>
        <v>62</v>
      </c>
      <c r="M253" s="9">
        <f>IF(H253="","",VLOOKUP($F253,abm!$B$2:$G$1701,3,FALSE))</f>
        <v>61</v>
      </c>
      <c r="N253" s="129">
        <f>IF(I253="","",VLOOKUP($F253,abm!$B$2:$G$1701,4,FALSE))</f>
        <v>62</v>
      </c>
      <c r="O253" s="9">
        <f>IF(J253="","",VLOOKUP($F253,abm!$B$2:$G$1701,5,FALSE))</f>
        <v>62</v>
      </c>
      <c r="P253" s="129">
        <f>IF(K253="","",VLOOKUP($F253,abm!$B$2:$G$1701,6,FALSE))</f>
        <v>62</v>
      </c>
      <c r="Q253" s="125">
        <f t="shared" si="16"/>
        <v>-1.4315007711062866E-2</v>
      </c>
      <c r="R253" s="131">
        <f t="shared" si="17"/>
        <v>0.78481366134935659</v>
      </c>
      <c r="S253" s="125">
        <f t="shared" si="18"/>
        <v>-0.14242022696300349</v>
      </c>
      <c r="T253" s="132">
        <f t="shared" si="19"/>
        <v>106.01752656987338</v>
      </c>
    </row>
    <row r="254" spans="1:20" x14ac:dyDescent="0.25">
      <c r="A254">
        <v>2</v>
      </c>
      <c r="B254" s="12" t="s">
        <v>142</v>
      </c>
      <c r="C254" s="8">
        <v>3.4956670000000001</v>
      </c>
      <c r="D254" s="2">
        <v>2.701883</v>
      </c>
      <c r="E254" s="12" t="s">
        <v>89</v>
      </c>
      <c r="F254" s="12">
        <v>27196</v>
      </c>
      <c r="G254" s="126">
        <f>IFERROR(VLOOKUP($F254,INRIX!$A$2:$F$464,2,FALSE),"")</f>
        <v>66.977671451355704</v>
      </c>
      <c r="H254" s="4">
        <f>IFERROR(VLOOKUP($F254,INRIX!$A$2:$F$464,3,FALSE),"")</f>
        <v>63.480405225273302</v>
      </c>
      <c r="I254" s="126">
        <f>IFERROR(VLOOKUP($F254,INRIX!$A$2:$F$464,4,FALSE),"")</f>
        <v>70.710503525918597</v>
      </c>
      <c r="J254" s="4">
        <f>IFERROR(VLOOKUP($F254,INRIX!$A$2:$F$464,5,FALSE),"")</f>
        <v>71.264926220204302</v>
      </c>
      <c r="K254" s="126">
        <f>IFERROR(VLOOKUP($F254,INRIX!$A$2:$F$464,6,FALSE),"")</f>
        <v>65.863297925146398</v>
      </c>
      <c r="L254" s="129">
        <f>IF(G254="","",VLOOKUP($F254,abm!$B$2:$G$1701,2,FALSE))</f>
        <v>62</v>
      </c>
      <c r="M254" s="9">
        <f>IF(H254="","",VLOOKUP($F254,abm!$B$2:$G$1701,3,FALSE))</f>
        <v>61</v>
      </c>
      <c r="N254" s="129">
        <f>IF(I254="","",VLOOKUP($F254,abm!$B$2:$G$1701,4,FALSE))</f>
        <v>62</v>
      </c>
      <c r="O254" s="9">
        <f>IF(J254="","",VLOOKUP($F254,abm!$B$2:$G$1701,5,FALSE))</f>
        <v>62</v>
      </c>
      <c r="P254" s="129">
        <f>IF(K254="","",VLOOKUP($F254,abm!$B$2:$G$1701,6,FALSE))</f>
        <v>62</v>
      </c>
      <c r="Q254" s="125">
        <f t="shared" si="16"/>
        <v>-3.9073556894778316E-2</v>
      </c>
      <c r="R254" s="131">
        <f t="shared" si="17"/>
        <v>6.1524100815630973</v>
      </c>
      <c r="S254" s="125">
        <f t="shared" si="18"/>
        <v>-0.13000681698001404</v>
      </c>
      <c r="T254" s="132">
        <f t="shared" si="19"/>
        <v>85.838857865829169</v>
      </c>
    </row>
    <row r="255" spans="1:20" x14ac:dyDescent="0.25">
      <c r="A255">
        <v>2</v>
      </c>
      <c r="B255" s="12" t="s">
        <v>142</v>
      </c>
      <c r="C255" s="8">
        <v>5.4039250000000001</v>
      </c>
      <c r="D255" s="2">
        <v>1.2760210000000001</v>
      </c>
      <c r="E255" s="12" t="s">
        <v>62</v>
      </c>
      <c r="F255" s="12">
        <v>27189</v>
      </c>
      <c r="G255" s="126">
        <f>IFERROR(VLOOKUP($F255,INRIX!$A$2:$F$464,2,FALSE),"")</f>
        <v>67.284423179160001</v>
      </c>
      <c r="H255" s="4">
        <f>IFERROR(VLOOKUP($F255,INRIX!$A$2:$F$464,3,FALSE),"")</f>
        <v>62.112236736870202</v>
      </c>
      <c r="I255" s="126">
        <f>IFERROR(VLOOKUP($F255,INRIX!$A$2:$F$464,4,FALSE),"")</f>
        <v>70.405047630830097</v>
      </c>
      <c r="J255" s="4">
        <f>IFERROR(VLOOKUP($F255,INRIX!$A$2:$F$464,5,FALSE),"")</f>
        <v>71.029511918274693</v>
      </c>
      <c r="K255" s="126">
        <f>IFERROR(VLOOKUP($F255,INRIX!$A$2:$F$464,6,FALSE),"")</f>
        <v>66.2785664648069</v>
      </c>
      <c r="L255" s="129">
        <f>IF(G255="","",VLOOKUP($F255,abm!$B$2:$G$1701,2,FALSE))</f>
        <v>62</v>
      </c>
      <c r="M255" s="9">
        <f>IF(H255="","",VLOOKUP($F255,abm!$B$2:$G$1701,3,FALSE))</f>
        <v>61</v>
      </c>
      <c r="N255" s="129">
        <f>IF(I255="","",VLOOKUP($F255,abm!$B$2:$G$1701,4,FALSE))</f>
        <v>62</v>
      </c>
      <c r="O255" s="9">
        <f>IF(J255="","",VLOOKUP($F255,abm!$B$2:$G$1701,5,FALSE))</f>
        <v>62</v>
      </c>
      <c r="P255" s="129">
        <f>IF(K255="","",VLOOKUP($F255,abm!$B$2:$G$1701,6,FALSE))</f>
        <v>62</v>
      </c>
      <c r="Q255" s="125">
        <f t="shared" si="16"/>
        <v>-1.7906885910131343E-2</v>
      </c>
      <c r="R255" s="131">
        <f t="shared" si="17"/>
        <v>1.2370705588436739</v>
      </c>
      <c r="S255" s="125">
        <f t="shared" si="18"/>
        <v>-0.12712338399092327</v>
      </c>
      <c r="T255" s="132">
        <f t="shared" si="19"/>
        <v>81.532085482264733</v>
      </c>
    </row>
    <row r="256" spans="1:20" x14ac:dyDescent="0.25">
      <c r="A256">
        <v>2</v>
      </c>
      <c r="B256" s="12" t="s">
        <v>142</v>
      </c>
      <c r="C256" s="8">
        <v>5.6720709999999999</v>
      </c>
      <c r="D256" s="2">
        <v>0.268146</v>
      </c>
      <c r="E256" s="12" t="s">
        <v>99</v>
      </c>
      <c r="F256" s="12">
        <v>27190</v>
      </c>
      <c r="G256" s="126">
        <f>IFERROR(VLOOKUP($F256,INRIX!$A$2:$F$464,2,FALSE),"")</f>
        <v>67.284423179160001</v>
      </c>
      <c r="H256" s="4">
        <f>IFERROR(VLOOKUP($F256,INRIX!$A$2:$F$464,3,FALSE),"")</f>
        <v>62.112236736870202</v>
      </c>
      <c r="I256" s="126">
        <f>IFERROR(VLOOKUP($F256,INRIX!$A$2:$F$464,4,FALSE),"")</f>
        <v>70.405047630830097</v>
      </c>
      <c r="J256" s="4">
        <f>IFERROR(VLOOKUP($F256,INRIX!$A$2:$F$464,5,FALSE),"")</f>
        <v>71.029511918274693</v>
      </c>
      <c r="K256" s="126">
        <f>IFERROR(VLOOKUP($F256,INRIX!$A$2:$F$464,6,FALSE),"")</f>
        <v>66.2785664648069</v>
      </c>
      <c r="L256" s="129">
        <f>IF(G256="","",VLOOKUP($F256,abm!$B$2:$G$1701,2,FALSE))</f>
        <v>62</v>
      </c>
      <c r="M256" s="9">
        <f>IF(H256="","",VLOOKUP($F256,abm!$B$2:$G$1701,3,FALSE))</f>
        <v>61</v>
      </c>
      <c r="N256" s="129">
        <f>IF(I256="","",VLOOKUP($F256,abm!$B$2:$G$1701,4,FALSE))</f>
        <v>62</v>
      </c>
      <c r="O256" s="9">
        <f>IF(J256="","",VLOOKUP($F256,abm!$B$2:$G$1701,5,FALSE))</f>
        <v>62</v>
      </c>
      <c r="P256" s="129">
        <f>IF(K256="","",VLOOKUP($F256,abm!$B$2:$G$1701,6,FALSE))</f>
        <v>62</v>
      </c>
      <c r="Q256" s="125">
        <f t="shared" si="16"/>
        <v>-1.7906885910131343E-2</v>
      </c>
      <c r="R256" s="131">
        <f t="shared" si="17"/>
        <v>1.2370705588436739</v>
      </c>
      <c r="S256" s="125">
        <f t="shared" si="18"/>
        <v>-0.12712338399092327</v>
      </c>
      <c r="T256" s="132">
        <f t="shared" si="19"/>
        <v>81.532085482264733</v>
      </c>
    </row>
    <row r="257" spans="1:20" x14ac:dyDescent="0.25">
      <c r="A257">
        <v>2</v>
      </c>
      <c r="B257" s="12" t="s">
        <v>142</v>
      </c>
      <c r="C257" s="8">
        <v>7.4831640000000004</v>
      </c>
      <c r="D257" s="2">
        <v>1.8110930000000001</v>
      </c>
      <c r="E257" s="12" t="s">
        <v>99</v>
      </c>
      <c r="F257" s="12">
        <v>27194</v>
      </c>
      <c r="G257" s="126">
        <f>IFERROR(VLOOKUP($F257,INRIX!$A$2:$F$464,2,FALSE),"")</f>
        <v>67.284423179160001</v>
      </c>
      <c r="H257" s="4">
        <f>IFERROR(VLOOKUP($F257,INRIX!$A$2:$F$464,3,FALSE),"")</f>
        <v>62.112236736870202</v>
      </c>
      <c r="I257" s="126">
        <f>IFERROR(VLOOKUP($F257,INRIX!$A$2:$F$464,4,FALSE),"")</f>
        <v>70.405047630830097</v>
      </c>
      <c r="J257" s="4">
        <f>IFERROR(VLOOKUP($F257,INRIX!$A$2:$F$464,5,FALSE),"")</f>
        <v>71.029511918274693</v>
      </c>
      <c r="K257" s="126">
        <f>IFERROR(VLOOKUP($F257,INRIX!$A$2:$F$464,6,FALSE),"")</f>
        <v>66.2785664648069</v>
      </c>
      <c r="L257" s="129">
        <f>IF(G257="","",VLOOKUP($F257,abm!$B$2:$G$1701,2,FALSE))</f>
        <v>62</v>
      </c>
      <c r="M257" s="9">
        <f>IF(H257="","",VLOOKUP($F257,abm!$B$2:$G$1701,3,FALSE))</f>
        <v>61</v>
      </c>
      <c r="N257" s="129">
        <f>IF(I257="","",VLOOKUP($F257,abm!$B$2:$G$1701,4,FALSE))</f>
        <v>62</v>
      </c>
      <c r="O257" s="9">
        <f>IF(J257="","",VLOOKUP($F257,abm!$B$2:$G$1701,5,FALSE))</f>
        <v>62</v>
      </c>
      <c r="P257" s="129">
        <f>IF(K257="","",VLOOKUP($F257,abm!$B$2:$G$1701,6,FALSE))</f>
        <v>62</v>
      </c>
      <c r="Q257" s="125">
        <f t="shared" si="16"/>
        <v>-1.7906885910131343E-2</v>
      </c>
      <c r="R257" s="131">
        <f t="shared" si="17"/>
        <v>1.2370705588436739</v>
      </c>
      <c r="S257" s="125">
        <f t="shared" si="18"/>
        <v>-0.12712338399092327</v>
      </c>
      <c r="T257" s="132">
        <f t="shared" si="19"/>
        <v>81.532085482264733</v>
      </c>
    </row>
    <row r="258" spans="1:20" x14ac:dyDescent="0.25">
      <c r="A258">
        <v>2</v>
      </c>
      <c r="B258" s="12" t="s">
        <v>142</v>
      </c>
      <c r="C258" s="8">
        <v>10.627478</v>
      </c>
      <c r="D258" s="2">
        <v>2.326848</v>
      </c>
      <c r="E258" s="12" t="s">
        <v>95</v>
      </c>
      <c r="F258" s="12">
        <v>27172</v>
      </c>
      <c r="G258" s="126">
        <f>IFERROR(VLOOKUP($F258,INRIX!$A$2:$F$464,2,FALSE),"")</f>
        <v>60.990696438064901</v>
      </c>
      <c r="H258" s="4">
        <f>IFERROR(VLOOKUP($F258,INRIX!$A$2:$F$464,3,FALSE),"")</f>
        <v>59.113836310317197</v>
      </c>
      <c r="I258" s="126">
        <f>IFERROR(VLOOKUP($F258,INRIX!$A$2:$F$464,4,FALSE),"")</f>
        <v>66.927007299270102</v>
      </c>
      <c r="J258" s="4">
        <f>IFERROR(VLOOKUP($F258,INRIX!$A$2:$F$464,5,FALSE),"")</f>
        <v>66.689216799091895</v>
      </c>
      <c r="K258" s="126">
        <f>IFERROR(VLOOKUP($F258,INRIX!$A$2:$F$464,6,FALSE),"")</f>
        <v>60.164598431450401</v>
      </c>
      <c r="L258" s="129">
        <f>IF(G258="","",VLOOKUP($F258,abm!$B$2:$G$1701,2,FALSE))</f>
        <v>62</v>
      </c>
      <c r="M258" s="9">
        <f>IF(H258="","",VLOOKUP($F258,abm!$B$2:$G$1701,3,FALSE))</f>
        <v>60</v>
      </c>
      <c r="N258" s="129">
        <f>IF(I258="","",VLOOKUP($F258,abm!$B$2:$G$1701,4,FALSE))</f>
        <v>62</v>
      </c>
      <c r="O258" s="9">
        <f>IF(J258="","",VLOOKUP($F258,abm!$B$2:$G$1701,5,FALSE))</f>
        <v>62</v>
      </c>
      <c r="P258" s="129">
        <f>IF(K258="","",VLOOKUP($F258,abm!$B$2:$G$1701,6,FALSE))</f>
        <v>62</v>
      </c>
      <c r="Q258" s="125">
        <f t="shared" si="16"/>
        <v>1.4990799870116644E-2</v>
      </c>
      <c r="R258" s="131">
        <f t="shared" si="17"/>
        <v>0.78528608491223939</v>
      </c>
      <c r="S258" s="125">
        <f t="shared" si="18"/>
        <v>-7.0314467977913742E-2</v>
      </c>
      <c r="T258" s="132">
        <f t="shared" si="19"/>
        <v>21.988754188885636</v>
      </c>
    </row>
    <row r="259" spans="1:20" x14ac:dyDescent="0.25">
      <c r="A259">
        <v>2</v>
      </c>
      <c r="B259" s="12" t="s">
        <v>142</v>
      </c>
      <c r="C259" s="8">
        <v>14.011151</v>
      </c>
      <c r="D259" s="2">
        <v>0.69037199999999999</v>
      </c>
      <c r="E259" s="12" t="s">
        <v>97</v>
      </c>
      <c r="F259" s="12">
        <v>27173</v>
      </c>
      <c r="G259" s="126">
        <f>IFERROR(VLOOKUP($F259,INRIX!$A$2:$F$464,2,FALSE),"")</f>
        <v>63.723285486443402</v>
      </c>
      <c r="H259" s="4">
        <f>IFERROR(VLOOKUP($F259,INRIX!$A$2:$F$464,3,FALSE),"")</f>
        <v>53.404692082111403</v>
      </c>
      <c r="I259" s="126">
        <f>IFERROR(VLOOKUP($F259,INRIX!$A$2:$F$464,4,FALSE),"")</f>
        <v>67.924038104664106</v>
      </c>
      <c r="J259" s="4">
        <f>IFERROR(VLOOKUP($F259,INRIX!$A$2:$F$464,5,FALSE),"")</f>
        <v>68.2410896708286</v>
      </c>
      <c r="K259" s="126">
        <f>IFERROR(VLOOKUP($F259,INRIX!$A$2:$F$464,6,FALSE),"")</f>
        <v>62.958900029782598</v>
      </c>
      <c r="L259" s="129">
        <f>IF(G259="","",VLOOKUP($F259,abm!$B$2:$G$1701,2,FALSE))</f>
        <v>62</v>
      </c>
      <c r="M259" s="9">
        <f>IF(H259="","",VLOOKUP($F259,abm!$B$2:$G$1701,3,FALSE))</f>
        <v>60</v>
      </c>
      <c r="N259" s="129">
        <f>IF(I259="","",VLOOKUP($F259,abm!$B$2:$G$1701,4,FALSE))</f>
        <v>62</v>
      </c>
      <c r="O259" s="9">
        <f>IF(J259="","",VLOOKUP($F259,abm!$B$2:$G$1701,5,FALSE))</f>
        <v>62</v>
      </c>
      <c r="P259" s="129">
        <f>IF(K259="","",VLOOKUP($F259,abm!$B$2:$G$1701,6,FALSE))</f>
        <v>62</v>
      </c>
      <c r="Q259" s="125">
        <f t="shared" si="16"/>
        <v>0.12349678765581307</v>
      </c>
      <c r="R259" s="131">
        <f t="shared" si="17"/>
        <v>43.498086531764024</v>
      </c>
      <c r="S259" s="125">
        <f t="shared" si="18"/>
        <v>-9.1456477335480124E-2</v>
      </c>
      <c r="T259" s="132">
        <f t="shared" si="19"/>
        <v>38.951200279323444</v>
      </c>
    </row>
    <row r="260" spans="1:20" x14ac:dyDescent="0.25">
      <c r="A260">
        <v>2</v>
      </c>
      <c r="B260" s="12" t="s">
        <v>142</v>
      </c>
      <c r="C260" s="8">
        <v>17.461310999999998</v>
      </c>
      <c r="D260" s="2">
        <v>3.4501599999999999</v>
      </c>
      <c r="E260" s="12" t="s">
        <v>97</v>
      </c>
      <c r="F260" s="12">
        <v>27351</v>
      </c>
      <c r="G260" s="126">
        <f>IFERROR(VLOOKUP($F260,INRIX!$A$2:$F$464,2,FALSE),"")</f>
        <v>63.036948431685303</v>
      </c>
      <c r="H260" s="4">
        <f>IFERROR(VLOOKUP($F260,INRIX!$A$2:$F$464,3,FALSE),"")</f>
        <v>58.796854172220698</v>
      </c>
      <c r="I260" s="126">
        <f>IFERROR(VLOOKUP($F260,INRIX!$A$2:$F$464,4,FALSE),"")</f>
        <v>68.337993319312105</v>
      </c>
      <c r="J260" s="4">
        <f>IFERROR(VLOOKUP($F260,INRIX!$A$2:$F$464,5,FALSE),"")</f>
        <v>68.864472190692396</v>
      </c>
      <c r="K260" s="126">
        <f>IFERROR(VLOOKUP($F260,INRIX!$A$2:$F$464,6,FALSE),"")</f>
        <v>62.471656904596401</v>
      </c>
      <c r="L260" s="129">
        <f>IF(G260="","",VLOOKUP($F260,abm!$B$2:$G$1701,2,FALSE))</f>
        <v>62</v>
      </c>
      <c r="M260" s="9">
        <f>IF(H260="","",VLOOKUP($F260,abm!$B$2:$G$1701,3,FALSE))</f>
        <v>58</v>
      </c>
      <c r="N260" s="129">
        <f>IF(I260="","",VLOOKUP($F260,abm!$B$2:$G$1701,4,FALSE))</f>
        <v>61</v>
      </c>
      <c r="O260" s="9">
        <f>IF(J260="","",VLOOKUP($F260,abm!$B$2:$G$1701,5,FALSE))</f>
        <v>62</v>
      </c>
      <c r="P260" s="129">
        <f>IF(K260="","",VLOOKUP($F260,abm!$B$2:$G$1701,6,FALSE))</f>
        <v>62</v>
      </c>
      <c r="Q260" s="125">
        <f t="shared" si="16"/>
        <v>-1.3552666778509082E-2</v>
      </c>
      <c r="R260" s="131">
        <f t="shared" si="17"/>
        <v>0.63497657178553368</v>
      </c>
      <c r="S260" s="125">
        <f t="shared" si="18"/>
        <v>-9.9680894550153609E-2</v>
      </c>
      <c r="T260" s="132">
        <f t="shared" si="19"/>
        <v>47.120978456789267</v>
      </c>
    </row>
    <row r="261" spans="1:20" x14ac:dyDescent="0.25">
      <c r="A261">
        <v>2</v>
      </c>
      <c r="B261" s="12" t="s">
        <v>142</v>
      </c>
      <c r="C261" s="8">
        <v>18.146884999999997</v>
      </c>
      <c r="D261" s="2">
        <v>0.68557400000000002</v>
      </c>
      <c r="E261" s="12" t="s">
        <v>91</v>
      </c>
      <c r="F261" s="12">
        <v>27167</v>
      </c>
      <c r="G261" s="126">
        <f>IFERROR(VLOOKUP($F261,INRIX!$A$2:$F$464,2,FALSE),"")</f>
        <v>65.4218500797448</v>
      </c>
      <c r="H261" s="4">
        <f>IFERROR(VLOOKUP($F261,INRIX!$A$2:$F$464,3,FALSE),"")</f>
        <v>65.236736870168002</v>
      </c>
      <c r="I261" s="126">
        <f>IFERROR(VLOOKUP($F261,INRIX!$A$2:$F$464,4,FALSE),"")</f>
        <v>69.754917728566099</v>
      </c>
      <c r="J261" s="4">
        <f>IFERROR(VLOOKUP($F261,INRIX!$A$2:$F$464,5,FALSE),"")</f>
        <v>70.153007945516507</v>
      </c>
      <c r="K261" s="126">
        <f>IFERROR(VLOOKUP($F261,INRIX!$A$2:$F$464,6,FALSE),"")</f>
        <v>64.581852476918499</v>
      </c>
      <c r="L261" s="129">
        <f>IF(G261="","",VLOOKUP($F261,abm!$B$2:$G$1701,2,FALSE))</f>
        <v>62</v>
      </c>
      <c r="M261" s="9">
        <f>IF(H261="","",VLOOKUP($F261,abm!$B$2:$G$1701,3,FALSE))</f>
        <v>59</v>
      </c>
      <c r="N261" s="129">
        <f>IF(I261="","",VLOOKUP($F261,abm!$B$2:$G$1701,4,FALSE))</f>
        <v>62</v>
      </c>
      <c r="O261" s="9">
        <f>IF(J261="","",VLOOKUP($F261,abm!$B$2:$G$1701,5,FALSE))</f>
        <v>62</v>
      </c>
      <c r="P261" s="129">
        <f>IF(K261="","",VLOOKUP($F261,abm!$B$2:$G$1701,6,FALSE))</f>
        <v>62</v>
      </c>
      <c r="Q261" s="125">
        <f t="shared" si="16"/>
        <v>-9.5601606845850506E-2</v>
      </c>
      <c r="R261" s="131">
        <f t="shared" si="17"/>
        <v>38.896886787712965</v>
      </c>
      <c r="S261" s="125">
        <f t="shared" si="18"/>
        <v>-0.11621751061406294</v>
      </c>
      <c r="T261" s="132">
        <f t="shared" si="19"/>
        <v>66.471538559655286</v>
      </c>
    </row>
    <row r="262" spans="1:20" x14ac:dyDescent="0.25">
      <c r="A262">
        <v>2</v>
      </c>
      <c r="B262" s="12" t="s">
        <v>142</v>
      </c>
      <c r="C262" s="8">
        <v>19.649545999999997</v>
      </c>
      <c r="D262" s="2">
        <v>0.29649599999999998</v>
      </c>
      <c r="E262" s="12" t="s">
        <v>91</v>
      </c>
      <c r="F262" s="12">
        <v>15684</v>
      </c>
      <c r="G262" s="126">
        <f>IFERROR(VLOOKUP($F262,INRIX!$A$2:$F$464,2,FALSE),"")</f>
        <v>67.1459330143541</v>
      </c>
      <c r="H262" s="4">
        <f>IFERROR(VLOOKUP($F262,INRIX!$A$2:$F$464,3,FALSE),"")</f>
        <v>63.686217008797698</v>
      </c>
      <c r="I262" s="126">
        <f>IFERROR(VLOOKUP($F262,INRIX!$A$2:$F$464,4,FALSE),"")</f>
        <v>70.2757639490288</v>
      </c>
      <c r="J262" s="4">
        <f>IFERROR(VLOOKUP($F262,INRIX!$A$2:$F$464,5,FALSE),"")</f>
        <v>71.010896708285998</v>
      </c>
      <c r="K262" s="126">
        <f>IFERROR(VLOOKUP($F262,INRIX!$A$2:$F$464,6,FALSE),"")</f>
        <v>66.051523875707304</v>
      </c>
      <c r="L262" s="129">
        <f>IF(G262="","",VLOOKUP($F262,abm!$B$2:$G$1701,2,FALSE))</f>
        <v>58</v>
      </c>
      <c r="M262" s="9">
        <f>IF(H262="","",VLOOKUP($F262,abm!$B$2:$G$1701,3,FALSE))</f>
        <v>54</v>
      </c>
      <c r="N262" s="129">
        <f>IF(I262="","",VLOOKUP($F262,abm!$B$2:$G$1701,4,FALSE))</f>
        <v>57</v>
      </c>
      <c r="O262" s="9">
        <f>IF(J262="","",VLOOKUP($F262,abm!$B$2:$G$1701,5,FALSE))</f>
        <v>58</v>
      </c>
      <c r="P262" s="129">
        <f>IF(K262="","",VLOOKUP($F262,abm!$B$2:$G$1701,6,FALSE))</f>
        <v>58</v>
      </c>
      <c r="Q262" s="125">
        <f t="shared" si="16"/>
        <v>-0.15209283050145106</v>
      </c>
      <c r="R262" s="131">
        <f t="shared" si="17"/>
        <v>93.822799941521822</v>
      </c>
      <c r="S262" s="125">
        <f t="shared" si="18"/>
        <v>-0.18322394606189796</v>
      </c>
      <c r="T262" s="132">
        <f t="shared" si="19"/>
        <v>169.28343315368741</v>
      </c>
    </row>
    <row r="263" spans="1:20" x14ac:dyDescent="0.25">
      <c r="A263">
        <v>2</v>
      </c>
      <c r="B263" s="12" t="s">
        <v>142</v>
      </c>
      <c r="C263" s="8">
        <v>20.131692999999999</v>
      </c>
      <c r="D263" s="2">
        <v>0.48214699999999999</v>
      </c>
      <c r="E263" s="12" t="s">
        <v>91</v>
      </c>
      <c r="F263" s="12">
        <v>27168</v>
      </c>
      <c r="G263" s="126">
        <f>IFERROR(VLOOKUP($F263,INRIX!$A$2:$F$464,2,FALSE),"")</f>
        <v>67.1459330143541</v>
      </c>
      <c r="H263" s="4">
        <f>IFERROR(VLOOKUP($F263,INRIX!$A$2:$F$464,3,FALSE),"")</f>
        <v>63.686217008797698</v>
      </c>
      <c r="I263" s="126">
        <f>IFERROR(VLOOKUP($F263,INRIX!$A$2:$F$464,4,FALSE),"")</f>
        <v>70.2757639490288</v>
      </c>
      <c r="J263" s="4">
        <f>IFERROR(VLOOKUP($F263,INRIX!$A$2:$F$464,5,FALSE),"")</f>
        <v>71.010896708285998</v>
      </c>
      <c r="K263" s="126">
        <f>IFERROR(VLOOKUP($F263,INRIX!$A$2:$F$464,6,FALSE),"")</f>
        <v>66.051523875707304</v>
      </c>
      <c r="L263" s="129">
        <f>IF(G263="","",VLOOKUP($F263,abm!$B$2:$G$1701,2,FALSE))</f>
        <v>58</v>
      </c>
      <c r="M263" s="9">
        <f>IF(H263="","",VLOOKUP($F263,abm!$B$2:$G$1701,3,FALSE))</f>
        <v>54</v>
      </c>
      <c r="N263" s="129">
        <f>IF(I263="","",VLOOKUP($F263,abm!$B$2:$G$1701,4,FALSE))</f>
        <v>57</v>
      </c>
      <c r="O263" s="9">
        <f>IF(J263="","",VLOOKUP($F263,abm!$B$2:$G$1701,5,FALSE))</f>
        <v>58</v>
      </c>
      <c r="P263" s="129">
        <f>IF(K263="","",VLOOKUP($F263,abm!$B$2:$G$1701,6,FALSE))</f>
        <v>58</v>
      </c>
      <c r="Q263" s="125">
        <f t="shared" si="16"/>
        <v>-0.15209283050145106</v>
      </c>
      <c r="R263" s="131">
        <f t="shared" si="17"/>
        <v>93.822799941521822</v>
      </c>
      <c r="S263" s="125">
        <f t="shared" si="18"/>
        <v>-0.18322394606189796</v>
      </c>
      <c r="T263" s="132">
        <f t="shared" si="19"/>
        <v>169.28343315368741</v>
      </c>
    </row>
    <row r="264" spans="1:20" x14ac:dyDescent="0.25">
      <c r="A264">
        <v>2</v>
      </c>
      <c r="B264" s="12" t="s">
        <v>142</v>
      </c>
      <c r="C264" s="8">
        <v>21.194969</v>
      </c>
      <c r="D264" s="2">
        <v>1.0632760000000001</v>
      </c>
      <c r="E264" s="12" t="s">
        <v>88</v>
      </c>
      <c r="F264" s="12">
        <v>27182</v>
      </c>
      <c r="G264" s="126">
        <f>IFERROR(VLOOKUP($F264,INRIX!$A$2:$F$464,2,FALSE),"")</f>
        <v>67.596225412014903</v>
      </c>
      <c r="H264" s="4">
        <f>IFERROR(VLOOKUP($F264,INRIX!$A$2:$F$464,3,FALSE),"")</f>
        <v>54.541455611836803</v>
      </c>
      <c r="I264" s="126">
        <f>IFERROR(VLOOKUP($F264,INRIX!$A$2:$F$464,4,FALSE),"")</f>
        <v>70.101200049486593</v>
      </c>
      <c r="J264" s="4">
        <f>IFERROR(VLOOKUP($F264,INRIX!$A$2:$F$464,5,FALSE),"")</f>
        <v>71.104199772985197</v>
      </c>
      <c r="K264" s="126">
        <f>IFERROR(VLOOKUP($F264,INRIX!$A$2:$F$464,6,FALSE),"")</f>
        <v>66.617790132036106</v>
      </c>
      <c r="L264" s="129">
        <f>IF(G264="","",VLOOKUP($F264,abm!$B$2:$G$1701,2,FALSE))</f>
        <v>58</v>
      </c>
      <c r="M264" s="9">
        <f>IF(H264="","",VLOOKUP($F264,abm!$B$2:$G$1701,3,FALSE))</f>
        <v>56</v>
      </c>
      <c r="N264" s="129">
        <f>IF(I264="","",VLOOKUP($F264,abm!$B$2:$G$1701,4,FALSE))</f>
        <v>58</v>
      </c>
      <c r="O264" s="9">
        <f>IF(J264="","",VLOOKUP($F264,abm!$B$2:$G$1701,5,FALSE))</f>
        <v>58</v>
      </c>
      <c r="P264" s="129">
        <f>IF(K264="","",VLOOKUP($F264,abm!$B$2:$G$1701,6,FALSE))</f>
        <v>58</v>
      </c>
      <c r="Q264" s="125">
        <f t="shared" si="16"/>
        <v>2.6741941002518033E-2</v>
      </c>
      <c r="R264" s="131">
        <f t="shared" si="17"/>
        <v>2.1273517322423561</v>
      </c>
      <c r="S264" s="125">
        <f t="shared" si="18"/>
        <v>-0.18429572113634718</v>
      </c>
      <c r="T264" s="132">
        <f t="shared" si="19"/>
        <v>171.7200516903053</v>
      </c>
    </row>
    <row r="265" spans="1:20" x14ac:dyDescent="0.25">
      <c r="A265">
        <v>2</v>
      </c>
      <c r="B265" s="12" t="s">
        <v>142</v>
      </c>
      <c r="C265" s="8">
        <v>22.442345000000003</v>
      </c>
      <c r="D265" s="2">
        <v>0.506471</v>
      </c>
      <c r="E265" s="12" t="s">
        <v>96</v>
      </c>
      <c r="F265" s="12">
        <v>27613</v>
      </c>
      <c r="G265" s="126">
        <f>IFERROR(VLOOKUP($F265,INRIX!$A$2:$F$464,2,FALSE),"")</f>
        <v>65.910154173312094</v>
      </c>
      <c r="H265" s="4">
        <f>IFERROR(VLOOKUP($F265,INRIX!$A$2:$F$464,3,FALSE),"")</f>
        <v>48.643828312449997</v>
      </c>
      <c r="I265" s="126">
        <f>IFERROR(VLOOKUP($F265,INRIX!$A$2:$F$464,4,FALSE),"")</f>
        <v>67.239638747989602</v>
      </c>
      <c r="J265" s="4">
        <f>IFERROR(VLOOKUP($F265,INRIX!$A$2:$F$464,5,FALSE),"")</f>
        <v>68.583654937570898</v>
      </c>
      <c r="K265" s="126">
        <f>IFERROR(VLOOKUP($F265,INRIX!$A$2:$F$464,6,FALSE),"")</f>
        <v>65.1209173036831</v>
      </c>
      <c r="L265" s="129">
        <f>IF(G265="","",VLOOKUP($F265,abm!$B$2:$G$1701,2,FALSE))</f>
        <v>57</v>
      </c>
      <c r="M265" s="9">
        <f>IF(H265="","",VLOOKUP($F265,abm!$B$2:$G$1701,3,FALSE))</f>
        <v>53</v>
      </c>
      <c r="N265" s="129">
        <f>IF(I265="","",VLOOKUP($F265,abm!$B$2:$G$1701,4,FALSE))</f>
        <v>57</v>
      </c>
      <c r="O265" s="9">
        <f>IF(J265="","",VLOOKUP($F265,abm!$B$2:$G$1701,5,FALSE))</f>
        <v>58</v>
      </c>
      <c r="P265" s="129">
        <f>IF(K265="","",VLOOKUP($F265,abm!$B$2:$G$1701,6,FALSE))</f>
        <v>58</v>
      </c>
      <c r="Q265" s="125">
        <f t="shared" si="16"/>
        <v>8.9552402404871501E-2</v>
      </c>
      <c r="R265" s="131">
        <f t="shared" si="17"/>
        <v>18.976231771412237</v>
      </c>
      <c r="S265" s="125">
        <f t="shared" si="18"/>
        <v>-0.15431745285673093</v>
      </c>
      <c r="T265" s="132">
        <f t="shared" si="19"/>
        <v>112.01375183756886</v>
      </c>
    </row>
    <row r="266" spans="1:20" x14ac:dyDescent="0.25">
      <c r="A266">
        <v>2</v>
      </c>
      <c r="B266" s="12" t="s">
        <v>142</v>
      </c>
      <c r="C266" s="8">
        <v>23.061204000000004</v>
      </c>
      <c r="D266" s="2">
        <v>0.61885900000000005</v>
      </c>
      <c r="E266" s="12" t="s">
        <v>60</v>
      </c>
      <c r="F266" s="12">
        <v>28569</v>
      </c>
      <c r="G266" s="126">
        <f>IFERROR(VLOOKUP($F266,INRIX!$A$2:$F$464,2,FALSE),"")</f>
        <v>66.494683678894205</v>
      </c>
      <c r="H266" s="4">
        <f>IFERROR(VLOOKUP($F266,INRIX!$A$2:$F$464,3,FALSE),"")</f>
        <v>51.453212476672903</v>
      </c>
      <c r="I266" s="126">
        <f>IFERROR(VLOOKUP($F266,INRIX!$A$2:$F$464,4,FALSE),"")</f>
        <v>68.365334652975406</v>
      </c>
      <c r="J266" s="4">
        <f>IFERROR(VLOOKUP($F266,INRIX!$A$2:$F$464,5,FALSE),"")</f>
        <v>68.139160045402903</v>
      </c>
      <c r="K266" s="126">
        <f>IFERROR(VLOOKUP($F266,INRIX!$A$2:$F$464,6,FALSE),"")</f>
        <v>65.468777921175402</v>
      </c>
      <c r="L266" s="129">
        <f>IF(G266="","",VLOOKUP($F266,abm!$B$2:$G$1701,2,FALSE))</f>
        <v>58</v>
      </c>
      <c r="M266" s="9">
        <f>IF(H266="","",VLOOKUP($F266,abm!$B$2:$G$1701,3,FALSE))</f>
        <v>56</v>
      </c>
      <c r="N266" s="129">
        <f>IF(I266="","",VLOOKUP($F266,abm!$B$2:$G$1701,4,FALSE))</f>
        <v>57</v>
      </c>
      <c r="O266" s="9">
        <f>IF(J266="","",VLOOKUP($F266,abm!$B$2:$G$1701,5,FALSE))</f>
        <v>58</v>
      </c>
      <c r="P266" s="129">
        <f>IF(K266="","",VLOOKUP($F266,abm!$B$2:$G$1701,6,FALSE))</f>
        <v>58</v>
      </c>
      <c r="Q266" s="125">
        <f t="shared" si="16"/>
        <v>8.8367417785399693E-2</v>
      </c>
      <c r="R266" s="131">
        <f t="shared" si="17"/>
        <v>20.673276782282962</v>
      </c>
      <c r="S266" s="125">
        <f t="shared" si="18"/>
        <v>-0.14880077826974847</v>
      </c>
      <c r="T266" s="132">
        <f t="shared" si="19"/>
        <v>102.8025664262946</v>
      </c>
    </row>
    <row r="267" spans="1:20" x14ac:dyDescent="0.25">
      <c r="A267">
        <v>2</v>
      </c>
      <c r="B267" s="12" t="s">
        <v>142</v>
      </c>
      <c r="C267" s="8">
        <v>23.182738000000004</v>
      </c>
      <c r="D267" s="2">
        <v>0.121534</v>
      </c>
      <c r="E267" s="12" t="s">
        <v>60</v>
      </c>
      <c r="F267" s="12">
        <v>31193</v>
      </c>
      <c r="G267" s="126">
        <f>IFERROR(VLOOKUP($F267,INRIX!$A$2:$F$464,2,FALSE),"")</f>
        <v>66.494683678894205</v>
      </c>
      <c r="H267" s="4">
        <f>IFERROR(VLOOKUP($F267,INRIX!$A$2:$F$464,3,FALSE),"")</f>
        <v>51.453212476672903</v>
      </c>
      <c r="I267" s="126">
        <f>IFERROR(VLOOKUP($F267,INRIX!$A$2:$F$464,4,FALSE),"")</f>
        <v>68.365334652975406</v>
      </c>
      <c r="J267" s="4">
        <f>IFERROR(VLOOKUP($F267,INRIX!$A$2:$F$464,5,FALSE),"")</f>
        <v>68.139160045402903</v>
      </c>
      <c r="K267" s="126">
        <f>IFERROR(VLOOKUP($F267,INRIX!$A$2:$F$464,6,FALSE),"")</f>
        <v>65.468777921175402</v>
      </c>
      <c r="L267" s="129">
        <f>IF(G267="","",VLOOKUP($F267,abm!$B$2:$G$1701,2,FALSE))</f>
        <v>57</v>
      </c>
      <c r="M267" s="9">
        <f>IF(H267="","",VLOOKUP($F267,abm!$B$2:$G$1701,3,FALSE))</f>
        <v>50</v>
      </c>
      <c r="N267" s="129">
        <f>IF(I267="","",VLOOKUP($F267,abm!$B$2:$G$1701,4,FALSE))</f>
        <v>56</v>
      </c>
      <c r="O267" s="9">
        <f>IF(J267="","",VLOOKUP($F267,abm!$B$2:$G$1701,5,FALSE))</f>
        <v>57</v>
      </c>
      <c r="P267" s="129">
        <f>IF(K267="","",VLOOKUP($F267,abm!$B$2:$G$1701,6,FALSE))</f>
        <v>57</v>
      </c>
      <c r="Q267" s="125">
        <f t="shared" si="16"/>
        <v>-2.8243376977321599E-2</v>
      </c>
      <c r="R267" s="131">
        <f t="shared" si="17"/>
        <v>2.1118265023577916</v>
      </c>
      <c r="S267" s="125">
        <f t="shared" si="18"/>
        <v>-0.1634766269202701</v>
      </c>
      <c r="T267" s="132">
        <f t="shared" si="19"/>
        <v>124.08088651710041</v>
      </c>
    </row>
    <row r="268" spans="1:20" x14ac:dyDescent="0.25">
      <c r="A268">
        <v>2</v>
      </c>
      <c r="B268" s="12" t="s">
        <v>142</v>
      </c>
      <c r="C268" s="8">
        <v>23.496160000000003</v>
      </c>
      <c r="D268" s="2">
        <v>0.118779</v>
      </c>
      <c r="E268" s="12" t="s">
        <v>59</v>
      </c>
      <c r="F268" s="12">
        <v>12932</v>
      </c>
      <c r="G268" s="126">
        <f>IFERROR(VLOOKUP($F268,INRIX!$A$2:$F$464,2,FALSE),"")</f>
        <v>65.023125996810194</v>
      </c>
      <c r="H268" s="4">
        <f>IFERROR(VLOOKUP($F268,INRIX!$A$2:$F$464,3,FALSE),"")</f>
        <v>49.499866702212699</v>
      </c>
      <c r="I268" s="126">
        <f>IFERROR(VLOOKUP($F268,INRIX!$A$2:$F$464,4,FALSE),"")</f>
        <v>65.585302486700499</v>
      </c>
      <c r="J268" s="4">
        <f>IFERROR(VLOOKUP($F268,INRIX!$A$2:$F$464,5,FALSE),"")</f>
        <v>66.348467650397296</v>
      </c>
      <c r="K268" s="126">
        <f>IFERROR(VLOOKUP($F268,INRIX!$A$2:$F$464,6,FALSE),"")</f>
        <v>64.170058572421297</v>
      </c>
      <c r="L268" s="129">
        <f>IF(G268="","",VLOOKUP($F268,abm!$B$2:$G$1701,2,FALSE))</f>
        <v>57</v>
      </c>
      <c r="M268" s="9">
        <f>IF(H268="","",VLOOKUP($F268,abm!$B$2:$G$1701,3,FALSE))</f>
        <v>48</v>
      </c>
      <c r="N268" s="129">
        <f>IF(I268="","",VLOOKUP($F268,abm!$B$2:$G$1701,4,FALSE))</f>
        <v>56</v>
      </c>
      <c r="O268" s="9">
        <f>IF(J268="","",VLOOKUP($F268,abm!$B$2:$G$1701,5,FALSE))</f>
        <v>56</v>
      </c>
      <c r="P268" s="129">
        <f>IF(K268="","",VLOOKUP($F268,abm!$B$2:$G$1701,6,FALSE))</f>
        <v>57</v>
      </c>
      <c r="Q268" s="125">
        <f t="shared" si="16"/>
        <v>-3.0300419013969848E-2</v>
      </c>
      <c r="R268" s="131">
        <f t="shared" si="17"/>
        <v>2.2496001244063986</v>
      </c>
      <c r="S268" s="125">
        <f t="shared" si="18"/>
        <v>-0.15597146425333197</v>
      </c>
      <c r="T268" s="132">
        <f t="shared" si="19"/>
        <v>107.09078271131933</v>
      </c>
    </row>
    <row r="269" spans="1:20" x14ac:dyDescent="0.25">
      <c r="A269">
        <v>2</v>
      </c>
      <c r="B269" s="12" t="s">
        <v>142</v>
      </c>
      <c r="C269" s="8">
        <v>25.257310000000004</v>
      </c>
      <c r="D269" s="2">
        <v>0.55653399999999997</v>
      </c>
      <c r="E269" s="12" t="s">
        <v>75</v>
      </c>
      <c r="F269" s="12">
        <v>25751</v>
      </c>
      <c r="G269" s="126">
        <f>IFERROR(VLOOKUP($F269,INRIX!$A$2:$F$464,2,FALSE),"")</f>
        <v>67.2448165869219</v>
      </c>
      <c r="H269" s="4">
        <f>IFERROR(VLOOKUP($F269,INRIX!$A$2:$F$464,3,FALSE),"")</f>
        <v>45.082644628099203</v>
      </c>
      <c r="I269" s="126">
        <f>IFERROR(VLOOKUP($F269,INRIX!$A$2:$F$464,4,FALSE),"")</f>
        <v>68.107014722256594</v>
      </c>
      <c r="J269" s="4">
        <f>IFERROR(VLOOKUP($F269,INRIX!$A$2:$F$464,5,FALSE),"")</f>
        <v>70.271509648127093</v>
      </c>
      <c r="K269" s="126">
        <f>IFERROR(VLOOKUP($F269,INRIX!$A$2:$F$464,6,FALSE),"")</f>
        <v>66.557033654323405</v>
      </c>
      <c r="L269" s="129">
        <f>IF(G269="","",VLOOKUP($F269,abm!$B$2:$G$1701,2,FALSE))</f>
        <v>57</v>
      </c>
      <c r="M269" s="9">
        <f>IF(H269="","",VLOOKUP($F269,abm!$B$2:$G$1701,3,FALSE))</f>
        <v>43</v>
      </c>
      <c r="N269" s="129">
        <f>IF(I269="","",VLOOKUP($F269,abm!$B$2:$G$1701,4,FALSE))</f>
        <v>54</v>
      </c>
      <c r="O269" s="9">
        <f>IF(J269="","",VLOOKUP($F269,abm!$B$2:$G$1701,5,FALSE))</f>
        <v>55</v>
      </c>
      <c r="P269" s="129">
        <f>IF(K269="","",VLOOKUP($F269,abm!$B$2:$G$1701,6,FALSE))</f>
        <v>58</v>
      </c>
      <c r="Q269" s="125">
        <f t="shared" si="16"/>
        <v>-4.6196150320807261E-2</v>
      </c>
      <c r="R269" s="131">
        <f t="shared" si="17"/>
        <v>4.3374086469504674</v>
      </c>
      <c r="S269" s="125">
        <f t="shared" si="18"/>
        <v>-0.217321496643471</v>
      </c>
      <c r="T269" s="132">
        <f t="shared" si="19"/>
        <v>233.21900693283891</v>
      </c>
    </row>
    <row r="270" spans="1:20" x14ac:dyDescent="0.25">
      <c r="A270">
        <v>2</v>
      </c>
      <c r="B270" s="12" t="s">
        <v>142</v>
      </c>
      <c r="C270" s="8">
        <v>25.686971000000003</v>
      </c>
      <c r="D270" s="2">
        <v>0.42966100000000002</v>
      </c>
      <c r="E270" s="12" t="s">
        <v>72</v>
      </c>
      <c r="F270" s="12">
        <v>12945</v>
      </c>
      <c r="G270" s="126">
        <f>IFERROR(VLOOKUP($F270,INRIX!$A$2:$F$464,2,FALSE),"")</f>
        <v>67.369218500797402</v>
      </c>
      <c r="H270" s="4">
        <f>IFERROR(VLOOKUP($F270,INRIX!$A$2:$F$464,3,FALSE),"")</f>
        <v>51.1255665155958</v>
      </c>
      <c r="I270" s="126">
        <f>IFERROR(VLOOKUP($F270,INRIX!$A$2:$F$464,4,FALSE),"")</f>
        <v>67.754917728566099</v>
      </c>
      <c r="J270" s="4">
        <f>IFERROR(VLOOKUP($F270,INRIX!$A$2:$F$464,5,FALSE),"")</f>
        <v>69.643359818388205</v>
      </c>
      <c r="K270" s="126">
        <f>IFERROR(VLOOKUP($F270,INRIX!$A$2:$F$464,6,FALSE),"")</f>
        <v>66.864687779211707</v>
      </c>
      <c r="L270" s="129">
        <f>IF(G270="","",VLOOKUP($F270,abm!$B$2:$G$1701,2,FALSE))</f>
        <v>57</v>
      </c>
      <c r="M270" s="9">
        <f>IF(H270="","",VLOOKUP($F270,abm!$B$2:$G$1701,3,FALSE))</f>
        <v>37</v>
      </c>
      <c r="N270" s="129">
        <f>IF(I270="","",VLOOKUP($F270,abm!$B$2:$G$1701,4,FALSE))</f>
        <v>53</v>
      </c>
      <c r="O270" s="9">
        <f>IF(J270="","",VLOOKUP($F270,abm!$B$2:$G$1701,5,FALSE))</f>
        <v>53</v>
      </c>
      <c r="P270" s="129">
        <f>IF(K270="","",VLOOKUP($F270,abm!$B$2:$G$1701,6,FALSE))</f>
        <v>58</v>
      </c>
      <c r="Q270" s="125">
        <f t="shared" si="16"/>
        <v>-0.27629163798677536</v>
      </c>
      <c r="R270" s="131">
        <f t="shared" si="17"/>
        <v>199.53162938652127</v>
      </c>
      <c r="S270" s="125">
        <f t="shared" si="18"/>
        <v>-0.2389798519455375</v>
      </c>
      <c r="T270" s="132">
        <f t="shared" si="19"/>
        <v>277.0014260443391</v>
      </c>
    </row>
    <row r="271" spans="1:20" x14ac:dyDescent="0.25">
      <c r="A271">
        <v>2</v>
      </c>
      <c r="B271" s="12" t="s">
        <v>142</v>
      </c>
      <c r="C271" s="8">
        <v>25.951354000000002</v>
      </c>
      <c r="D271" s="2">
        <v>0.26438299999999998</v>
      </c>
      <c r="E271" s="12" t="s">
        <v>72</v>
      </c>
      <c r="F271" s="12">
        <v>12946</v>
      </c>
      <c r="G271" s="126">
        <f>IFERROR(VLOOKUP($F271,INRIX!$A$2:$F$464,2,FALSE),"")</f>
        <v>67.369218500797402</v>
      </c>
      <c r="H271" s="4">
        <f>IFERROR(VLOOKUP($F271,INRIX!$A$2:$F$464,3,FALSE),"")</f>
        <v>51.1255665155958</v>
      </c>
      <c r="I271" s="126">
        <f>IFERROR(VLOOKUP($F271,INRIX!$A$2:$F$464,4,FALSE),"")</f>
        <v>67.754917728566099</v>
      </c>
      <c r="J271" s="4">
        <f>IFERROR(VLOOKUP($F271,INRIX!$A$2:$F$464,5,FALSE),"")</f>
        <v>69.643359818388205</v>
      </c>
      <c r="K271" s="126">
        <f>IFERROR(VLOOKUP($F271,INRIX!$A$2:$F$464,6,FALSE),"")</f>
        <v>66.864687779211707</v>
      </c>
      <c r="L271" s="129">
        <f>IF(G271="","",VLOOKUP($F271,abm!$B$2:$G$1701,2,FALSE))</f>
        <v>57</v>
      </c>
      <c r="M271" s="9">
        <f>IF(H271="","",VLOOKUP($F271,abm!$B$2:$G$1701,3,FALSE))</f>
        <v>39</v>
      </c>
      <c r="N271" s="129">
        <f>IF(I271="","",VLOOKUP($F271,abm!$B$2:$G$1701,4,FALSE))</f>
        <v>54</v>
      </c>
      <c r="O271" s="9">
        <f>IF(J271="","",VLOOKUP($F271,abm!$B$2:$G$1701,5,FALSE))</f>
        <v>53</v>
      </c>
      <c r="P271" s="129">
        <f>IF(K271="","",VLOOKUP($F271,abm!$B$2:$G$1701,6,FALSE))</f>
        <v>58</v>
      </c>
      <c r="Q271" s="125">
        <f t="shared" si="16"/>
        <v>-0.23717226706714156</v>
      </c>
      <c r="R271" s="131">
        <f t="shared" si="17"/>
        <v>147.02936332413807</v>
      </c>
      <c r="S271" s="125">
        <f t="shared" si="18"/>
        <v>-0.2389798519455375</v>
      </c>
      <c r="T271" s="132">
        <f t="shared" si="19"/>
        <v>277.0014260443391</v>
      </c>
    </row>
    <row r="272" spans="1:20" x14ac:dyDescent="0.25">
      <c r="A272">
        <v>2</v>
      </c>
      <c r="B272" s="12" t="s">
        <v>142</v>
      </c>
      <c r="C272" s="8">
        <v>27.014306000000001</v>
      </c>
      <c r="D272" s="2">
        <v>1.0629519999999999</v>
      </c>
      <c r="E272" s="12" t="s">
        <v>72</v>
      </c>
      <c r="F272" s="12">
        <v>12952</v>
      </c>
      <c r="G272" s="126">
        <f>IFERROR(VLOOKUP($F272,INRIX!$A$2:$F$464,2,FALSE),"")</f>
        <v>67.104997341839507</v>
      </c>
      <c r="H272" s="4">
        <f>IFERROR(VLOOKUP($F272,INRIX!$A$2:$F$464,3,FALSE),"")</f>
        <v>50.683551053052497</v>
      </c>
      <c r="I272" s="126">
        <f>IFERROR(VLOOKUP($F272,INRIX!$A$2:$F$464,4,FALSE),"")</f>
        <v>67.450451565012997</v>
      </c>
      <c r="J272" s="4">
        <f>IFERROR(VLOOKUP($F272,INRIX!$A$2:$F$464,5,FALSE),"")</f>
        <v>69.809080590238395</v>
      </c>
      <c r="K272" s="126">
        <f>IFERROR(VLOOKUP($F272,INRIX!$A$2:$F$464,6,FALSE),"")</f>
        <v>66.727985704358204</v>
      </c>
      <c r="L272" s="129">
        <f>IF(G272="","",VLOOKUP($F272,abm!$B$2:$G$1701,2,FALSE))</f>
        <v>57</v>
      </c>
      <c r="M272" s="9">
        <f>IF(H272="","",VLOOKUP($F272,abm!$B$2:$G$1701,3,FALSE))</f>
        <v>38</v>
      </c>
      <c r="N272" s="129">
        <f>IF(I272="","",VLOOKUP($F272,abm!$B$2:$G$1701,4,FALSE))</f>
        <v>53</v>
      </c>
      <c r="O272" s="9">
        <f>IF(J272="","",VLOOKUP($F272,abm!$B$2:$G$1701,5,FALSE))</f>
        <v>52</v>
      </c>
      <c r="P272" s="129">
        <f>IF(K272="","",VLOOKUP($F272,abm!$B$2:$G$1701,6,FALSE))</f>
        <v>58</v>
      </c>
      <c r="Q272" s="125">
        <f t="shared" si="16"/>
        <v>-0.25024985008994571</v>
      </c>
      <c r="R272" s="131">
        <f t="shared" si="17"/>
        <v>160.87246731538912</v>
      </c>
      <c r="S272" s="125">
        <f t="shared" si="18"/>
        <v>-0.25511123251677215</v>
      </c>
      <c r="T272" s="132">
        <f t="shared" si="19"/>
        <v>317.16335146960591</v>
      </c>
    </row>
    <row r="273" spans="1:20" x14ac:dyDescent="0.25">
      <c r="A273">
        <v>2</v>
      </c>
      <c r="B273" s="12" t="s">
        <v>142</v>
      </c>
      <c r="C273" s="8">
        <v>27.306626000000001</v>
      </c>
      <c r="D273" s="2">
        <v>0.26389299999999999</v>
      </c>
      <c r="E273" s="12" t="s">
        <v>88</v>
      </c>
      <c r="F273" s="12">
        <v>12950</v>
      </c>
      <c r="G273" s="126">
        <f>IFERROR(VLOOKUP($F273,INRIX!$A$2:$F$464,2,FALSE),"")</f>
        <v>67.441254651780994</v>
      </c>
      <c r="H273" s="4">
        <f>IFERROR(VLOOKUP($F273,INRIX!$A$2:$F$464,3,FALSE),"")</f>
        <v>56.489202879232202</v>
      </c>
      <c r="I273" s="126">
        <f>IFERROR(VLOOKUP($F273,INRIX!$A$2:$F$464,4,FALSE),"")</f>
        <v>68.583941605839399</v>
      </c>
      <c r="J273" s="4">
        <f>IFERROR(VLOOKUP($F273,INRIX!$A$2:$F$464,5,FALSE),"")</f>
        <v>70.562315550510803</v>
      </c>
      <c r="K273" s="126">
        <f>IFERROR(VLOOKUP($F273,INRIX!$A$2:$F$464,6,FALSE),"")</f>
        <v>66.846818226943299</v>
      </c>
      <c r="L273" s="129">
        <f>IF(G273="","",VLOOKUP($F273,abm!$B$2:$G$1701,2,FALSE))</f>
        <v>57</v>
      </c>
      <c r="M273" s="9">
        <f>IF(H273="","",VLOOKUP($F273,abm!$B$2:$G$1701,3,FALSE))</f>
        <v>35</v>
      </c>
      <c r="N273" s="129">
        <f>IF(I273="","",VLOOKUP($F273,abm!$B$2:$G$1701,4,FALSE))</f>
        <v>51</v>
      </c>
      <c r="O273" s="9">
        <f>IF(J273="","",VLOOKUP($F273,abm!$B$2:$G$1701,5,FALSE))</f>
        <v>51</v>
      </c>
      <c r="P273" s="129">
        <f>IF(K273="","",VLOOKUP($F273,abm!$B$2:$G$1701,6,FALSE))</f>
        <v>58</v>
      </c>
      <c r="Q273" s="125">
        <f t="shared" si="16"/>
        <v>-0.38041257061413647</v>
      </c>
      <c r="R273" s="131">
        <f t="shared" si="17"/>
        <v>461.78584038480159</v>
      </c>
      <c r="S273" s="125">
        <f t="shared" si="18"/>
        <v>-0.27723460317153936</v>
      </c>
      <c r="T273" s="132">
        <f t="shared" si="19"/>
        <v>382.68418969775678</v>
      </c>
    </row>
    <row r="274" spans="1:20" x14ac:dyDescent="0.25">
      <c r="A274">
        <v>2</v>
      </c>
      <c r="B274" s="12" t="s">
        <v>142</v>
      </c>
      <c r="C274" s="8">
        <v>27.560804000000001</v>
      </c>
      <c r="D274" s="2">
        <v>0.25417800000000002</v>
      </c>
      <c r="E274" s="12" t="s">
        <v>78</v>
      </c>
      <c r="F274" s="12">
        <v>26879</v>
      </c>
      <c r="G274" s="126">
        <f>IFERROR(VLOOKUP($F274,INRIX!$A$2:$F$464,2,FALSE),"")</f>
        <v>67.441254651780994</v>
      </c>
      <c r="H274" s="4">
        <f>IFERROR(VLOOKUP($F274,INRIX!$A$2:$F$464,3,FALSE),"")</f>
        <v>56.489202879232202</v>
      </c>
      <c r="I274" s="126">
        <f>IFERROR(VLOOKUP($F274,INRIX!$A$2:$F$464,4,FALSE),"")</f>
        <v>68.583941605839399</v>
      </c>
      <c r="J274" s="4">
        <f>IFERROR(VLOOKUP($F274,INRIX!$A$2:$F$464,5,FALSE),"")</f>
        <v>70.562315550510803</v>
      </c>
      <c r="K274" s="126">
        <f>IFERROR(VLOOKUP($F274,INRIX!$A$2:$F$464,6,FALSE),"")</f>
        <v>66.846818226943299</v>
      </c>
      <c r="L274" s="129">
        <f>IF(G274="","",VLOOKUP($F274,abm!$B$2:$G$1701,2,FALSE))</f>
        <v>56</v>
      </c>
      <c r="M274" s="9">
        <f>IF(H274="","",VLOOKUP($F274,abm!$B$2:$G$1701,3,FALSE))</f>
        <v>25</v>
      </c>
      <c r="N274" s="129">
        <f>IF(I274="","",VLOOKUP($F274,abm!$B$2:$G$1701,4,FALSE))</f>
        <v>48</v>
      </c>
      <c r="O274" s="9">
        <f>IF(J274="","",VLOOKUP($F274,abm!$B$2:$G$1701,5,FALSE))</f>
        <v>48</v>
      </c>
      <c r="P274" s="129">
        <f>IF(K274="","",VLOOKUP($F274,abm!$B$2:$G$1701,6,FALSE))</f>
        <v>58</v>
      </c>
      <c r="Q274" s="125">
        <f t="shared" si="16"/>
        <v>-0.55743755043866894</v>
      </c>
      <c r="R274" s="131">
        <f t="shared" si="17"/>
        <v>991.56989796944561</v>
      </c>
      <c r="S274" s="125">
        <f t="shared" si="18"/>
        <v>-0.31975021474968413</v>
      </c>
      <c r="T274" s="132">
        <f t="shared" si="19"/>
        <v>509.05808300082163</v>
      </c>
    </row>
    <row r="275" spans="1:20" x14ac:dyDescent="0.25">
      <c r="A275">
        <v>2</v>
      </c>
      <c r="B275" s="12" t="s">
        <v>142</v>
      </c>
      <c r="C275" s="8">
        <v>27.830296000000001</v>
      </c>
      <c r="D275" s="2">
        <v>0.26949200000000001</v>
      </c>
      <c r="E275" s="12" t="s">
        <v>78</v>
      </c>
      <c r="F275" s="12">
        <v>722</v>
      </c>
      <c r="G275" s="126">
        <f>IFERROR(VLOOKUP($F275,INRIX!$A$2:$F$464,2,FALSE),"")</f>
        <v>67.441254651780994</v>
      </c>
      <c r="H275" s="4">
        <f>IFERROR(VLOOKUP($F275,INRIX!$A$2:$F$464,3,FALSE),"")</f>
        <v>56.489202879232202</v>
      </c>
      <c r="I275" s="126">
        <f>IFERROR(VLOOKUP($F275,INRIX!$A$2:$F$464,4,FALSE),"")</f>
        <v>68.583941605839399</v>
      </c>
      <c r="J275" s="4">
        <f>IFERROR(VLOOKUP($F275,INRIX!$A$2:$F$464,5,FALSE),"")</f>
        <v>70.562315550510803</v>
      </c>
      <c r="K275" s="126">
        <f>IFERROR(VLOOKUP($F275,INRIX!$A$2:$F$464,6,FALSE),"")</f>
        <v>66.846818226943299</v>
      </c>
      <c r="L275" s="129">
        <f>IF(G275="","",VLOOKUP($F275,abm!$B$2:$G$1701,2,FALSE))</f>
        <v>56</v>
      </c>
      <c r="M275" s="9">
        <f>IF(H275="","",VLOOKUP($F275,abm!$B$2:$G$1701,3,FALSE))</f>
        <v>25</v>
      </c>
      <c r="N275" s="129">
        <f>IF(I275="","",VLOOKUP($F275,abm!$B$2:$G$1701,4,FALSE))</f>
        <v>48</v>
      </c>
      <c r="O275" s="9">
        <f>IF(J275="","",VLOOKUP($F275,abm!$B$2:$G$1701,5,FALSE))</f>
        <v>48</v>
      </c>
      <c r="P275" s="129">
        <f>IF(K275="","",VLOOKUP($F275,abm!$B$2:$G$1701,6,FALSE))</f>
        <v>58</v>
      </c>
      <c r="Q275" s="125">
        <f t="shared" si="16"/>
        <v>-0.55743755043866894</v>
      </c>
      <c r="R275" s="131">
        <f t="shared" si="17"/>
        <v>991.56989796944561</v>
      </c>
      <c r="S275" s="125">
        <f t="shared" si="18"/>
        <v>-0.31975021474968413</v>
      </c>
      <c r="T275" s="132">
        <f t="shared" si="19"/>
        <v>509.05808300082163</v>
      </c>
    </row>
    <row r="276" spans="1:20" x14ac:dyDescent="0.25">
      <c r="A276">
        <v>2</v>
      </c>
      <c r="B276" s="12" t="s">
        <v>142</v>
      </c>
      <c r="C276" s="8">
        <v>28.292698000000001</v>
      </c>
      <c r="D276" s="2">
        <v>0.46240199999999998</v>
      </c>
      <c r="E276" s="12" t="s">
        <v>78</v>
      </c>
      <c r="F276" s="12">
        <v>8808</v>
      </c>
      <c r="G276" s="126">
        <f>IFERROR(VLOOKUP($F276,INRIX!$A$2:$F$464,2,FALSE),"")</f>
        <v>66.511961722487996</v>
      </c>
      <c r="H276" s="4">
        <f>IFERROR(VLOOKUP($F276,INRIX!$A$2:$F$464,3,FALSE),"")</f>
        <v>60.813116502266098</v>
      </c>
      <c r="I276" s="126">
        <f>IFERROR(VLOOKUP($F276,INRIX!$A$2:$F$464,4,FALSE),"")</f>
        <v>67.969318322405002</v>
      </c>
      <c r="J276" s="4">
        <f>IFERROR(VLOOKUP($F276,INRIX!$A$2:$F$464,5,FALSE),"")</f>
        <v>69.306015891032899</v>
      </c>
      <c r="K276" s="126">
        <f>IFERROR(VLOOKUP($F276,INRIX!$A$2:$F$464,6,FALSE),"")</f>
        <v>66.186041894172504</v>
      </c>
      <c r="L276" s="129">
        <f>IF(G276="","",VLOOKUP($F276,abm!$B$2:$G$1701,2,FALSE))</f>
        <v>57</v>
      </c>
      <c r="M276" s="9">
        <f>IF(H276="","",VLOOKUP($F276,abm!$B$2:$G$1701,3,FALSE))</f>
        <v>38</v>
      </c>
      <c r="N276" s="129">
        <f>IF(I276="","",VLOOKUP($F276,abm!$B$2:$G$1701,4,FALSE))</f>
        <v>53</v>
      </c>
      <c r="O276" s="9">
        <f>IF(J276="","",VLOOKUP($F276,abm!$B$2:$G$1701,5,FALSE))</f>
        <v>54</v>
      </c>
      <c r="P276" s="129">
        <f>IF(K276="","",VLOOKUP($F276,abm!$B$2:$G$1701,6,FALSE))</f>
        <v>58</v>
      </c>
      <c r="Q276" s="125">
        <f t="shared" si="16"/>
        <v>-0.37513480338433247</v>
      </c>
      <c r="R276" s="131">
        <f t="shared" si="17"/>
        <v>520.43828454596576</v>
      </c>
      <c r="S276" s="125">
        <f t="shared" si="18"/>
        <v>-0.22084685859158226</v>
      </c>
      <c r="T276" s="132">
        <f t="shared" si="19"/>
        <v>234.27412245655165</v>
      </c>
    </row>
    <row r="277" spans="1:20" x14ac:dyDescent="0.25">
      <c r="A277">
        <v>2</v>
      </c>
      <c r="B277" s="12" t="s">
        <v>142</v>
      </c>
      <c r="C277" s="8">
        <v>30.071462000000004</v>
      </c>
      <c r="D277" s="2">
        <v>1.274532</v>
      </c>
      <c r="E277" s="12" t="s">
        <v>144</v>
      </c>
      <c r="F277" s="12">
        <v>31207</v>
      </c>
      <c r="G277" s="126">
        <f>IFERROR(VLOOKUP($F277,INRIX!$A$2:$F$464,2,FALSE),"")</f>
        <v>64.997607655502406</v>
      </c>
      <c r="H277" s="4">
        <f>IFERROR(VLOOKUP($F277,INRIX!$A$2:$F$464,3,FALSE),"")</f>
        <v>60.1306318315116</v>
      </c>
      <c r="I277" s="126">
        <f>IFERROR(VLOOKUP($F277,INRIX!$A$2:$F$464,4,FALSE),"")</f>
        <v>67.126190770753396</v>
      </c>
      <c r="J277" s="4">
        <f>IFERROR(VLOOKUP($F277,INRIX!$A$2:$F$464,5,FALSE),"")</f>
        <v>68.822928490351899</v>
      </c>
      <c r="K277" s="126">
        <f>IFERROR(VLOOKUP($F277,INRIX!$A$2:$F$464,6,FALSE),"")</f>
        <v>64.901419636652406</v>
      </c>
      <c r="L277" s="129">
        <f>IF(G277="","",VLOOKUP($F277,abm!$B$2:$G$1701,2,FALSE))</f>
        <v>57</v>
      </c>
      <c r="M277" s="9">
        <f>IF(H277="","",VLOOKUP($F277,abm!$B$2:$G$1701,3,FALSE))</f>
        <v>44</v>
      </c>
      <c r="N277" s="129">
        <f>IF(I277="","",VLOOKUP($F277,abm!$B$2:$G$1701,4,FALSE))</f>
        <v>55</v>
      </c>
      <c r="O277" s="9">
        <f>IF(J277="","",VLOOKUP($F277,abm!$B$2:$G$1701,5,FALSE))</f>
        <v>57</v>
      </c>
      <c r="P277" s="129">
        <f>IF(K277="","",VLOOKUP($F277,abm!$B$2:$G$1701,6,FALSE))</f>
        <v>58</v>
      </c>
      <c r="Q277" s="125">
        <f t="shared" si="16"/>
        <v>-0.26825980935491023</v>
      </c>
      <c r="R277" s="131">
        <f t="shared" si="17"/>
        <v>260.19728328377528</v>
      </c>
      <c r="S277" s="125">
        <f t="shared" si="18"/>
        <v>-0.1717876403938452</v>
      </c>
      <c r="T277" s="132">
        <f t="shared" si="19"/>
        <v>139.78163808797461</v>
      </c>
    </row>
    <row r="278" spans="1:20" x14ac:dyDescent="0.25">
      <c r="A278">
        <v>2</v>
      </c>
      <c r="B278" s="12" t="s">
        <v>142</v>
      </c>
      <c r="C278" s="8">
        <v>30.370604000000004</v>
      </c>
      <c r="D278" s="2">
        <v>0.29914200000000002</v>
      </c>
      <c r="E278" s="12" t="s">
        <v>144</v>
      </c>
      <c r="F278" s="12">
        <v>8811</v>
      </c>
      <c r="G278" s="126">
        <f>IFERROR(VLOOKUP($F278,INRIX!$A$2:$F$464,2,FALSE),"")</f>
        <v>64.997607655502406</v>
      </c>
      <c r="H278" s="4">
        <f>IFERROR(VLOOKUP($F278,INRIX!$A$2:$F$464,3,FALSE),"")</f>
        <v>60.1306318315116</v>
      </c>
      <c r="I278" s="126">
        <f>IFERROR(VLOOKUP($F278,INRIX!$A$2:$F$464,4,FALSE),"")</f>
        <v>67.126190770753396</v>
      </c>
      <c r="J278" s="4">
        <f>IFERROR(VLOOKUP($F278,INRIX!$A$2:$F$464,5,FALSE),"")</f>
        <v>68.822928490351899</v>
      </c>
      <c r="K278" s="126">
        <f>IFERROR(VLOOKUP($F278,INRIX!$A$2:$F$464,6,FALSE),"")</f>
        <v>64.901419636652406</v>
      </c>
      <c r="L278" s="129">
        <f>IF(G278="","",VLOOKUP($F278,abm!$B$2:$G$1701,2,FALSE))</f>
        <v>58</v>
      </c>
      <c r="M278" s="9">
        <f>IF(H278="","",VLOOKUP($F278,abm!$B$2:$G$1701,3,FALSE))</f>
        <v>47</v>
      </c>
      <c r="N278" s="129">
        <f>IF(I278="","",VLOOKUP($F278,abm!$B$2:$G$1701,4,FALSE))</f>
        <v>57</v>
      </c>
      <c r="O278" s="9">
        <f>IF(J278="","",VLOOKUP($F278,abm!$B$2:$G$1701,5,FALSE))</f>
        <v>57</v>
      </c>
      <c r="P278" s="129">
        <f>IF(K278="","",VLOOKUP($F278,abm!$B$2:$G$1701,6,FALSE))</f>
        <v>58</v>
      </c>
      <c r="Q278" s="125">
        <f t="shared" si="16"/>
        <v>-0.21836843272001782</v>
      </c>
      <c r="R278" s="131">
        <f t="shared" si="17"/>
        <v>172.41349229470569</v>
      </c>
      <c r="S278" s="125">
        <f t="shared" si="18"/>
        <v>-0.1717876403938452</v>
      </c>
      <c r="T278" s="132">
        <f t="shared" si="19"/>
        <v>139.78163808797461</v>
      </c>
    </row>
    <row r="279" spans="1:20" x14ac:dyDescent="0.25">
      <c r="A279">
        <v>2</v>
      </c>
      <c r="B279" s="12" t="s">
        <v>142</v>
      </c>
      <c r="C279" s="8">
        <v>31.288910000000005</v>
      </c>
      <c r="D279" s="2">
        <v>0.38551400000000002</v>
      </c>
      <c r="E279" s="12" t="s">
        <v>73</v>
      </c>
      <c r="F279" s="12">
        <v>13646</v>
      </c>
      <c r="G279" s="126">
        <f>IFERROR(VLOOKUP($F279,INRIX!$A$2:$F$464,2,FALSE),"")</f>
        <v>64.017012227538501</v>
      </c>
      <c r="H279" s="4">
        <f>IFERROR(VLOOKUP($F279,INRIX!$A$2:$F$464,3,FALSE),"")</f>
        <v>56.146627565982399</v>
      </c>
      <c r="I279" s="126">
        <f>IFERROR(VLOOKUP($F279,INRIX!$A$2:$F$464,4,FALSE),"")</f>
        <v>65.473091673883502</v>
      </c>
      <c r="J279" s="4">
        <f>IFERROR(VLOOKUP($F279,INRIX!$A$2:$F$464,5,FALSE),"")</f>
        <v>67.696481271282593</v>
      </c>
      <c r="K279" s="126">
        <f>IFERROR(VLOOKUP($F279,INRIX!$A$2:$F$464,6,FALSE),"")</f>
        <v>64.514841655911795</v>
      </c>
      <c r="L279" s="129">
        <f>IF(G279="","",VLOOKUP($F279,abm!$B$2:$G$1701,2,FALSE))</f>
        <v>57</v>
      </c>
      <c r="M279" s="9">
        <f>IF(H279="","",VLOOKUP($F279,abm!$B$2:$G$1701,3,FALSE))</f>
        <v>39</v>
      </c>
      <c r="N279" s="129">
        <f>IF(I279="","",VLOOKUP($F279,abm!$B$2:$G$1701,4,FALSE))</f>
        <v>55</v>
      </c>
      <c r="O279" s="9">
        <f>IF(J279="","",VLOOKUP($F279,abm!$B$2:$G$1701,5,FALSE))</f>
        <v>56</v>
      </c>
      <c r="P279" s="129">
        <f>IF(K279="","",VLOOKUP($F279,abm!$B$2:$G$1701,6,FALSE))</f>
        <v>58</v>
      </c>
      <c r="Q279" s="125">
        <f t="shared" si="16"/>
        <v>-0.30539015982450635</v>
      </c>
      <c r="R279" s="131">
        <f t="shared" si="17"/>
        <v>294.00683688650747</v>
      </c>
      <c r="S279" s="125">
        <f t="shared" si="18"/>
        <v>-0.17277827520179156</v>
      </c>
      <c r="T279" s="132">
        <f t="shared" si="19"/>
        <v>136.80767412946446</v>
      </c>
    </row>
    <row r="280" spans="1:20" x14ac:dyDescent="0.25">
      <c r="A280">
        <v>2</v>
      </c>
      <c r="B280" s="12" t="s">
        <v>142</v>
      </c>
      <c r="C280" s="8">
        <v>32.660169000000003</v>
      </c>
      <c r="D280" s="2">
        <v>0.39908100000000002</v>
      </c>
      <c r="E280" s="12" t="s">
        <v>71</v>
      </c>
      <c r="F280" s="12">
        <v>31208</v>
      </c>
      <c r="G280" s="126">
        <f>IFERROR(VLOOKUP($F280,INRIX!$A$2:$F$464,2,FALSE),"")</f>
        <v>64.934343434343404</v>
      </c>
      <c r="H280" s="4">
        <f>IFERROR(VLOOKUP($F280,INRIX!$A$2:$F$464,3,FALSE),"")</f>
        <v>62.926419621434299</v>
      </c>
      <c r="I280" s="126">
        <f>IFERROR(VLOOKUP($F280,INRIX!$A$2:$F$464,4,FALSE),"")</f>
        <v>66.954719782259104</v>
      </c>
      <c r="J280" s="4">
        <f>IFERROR(VLOOKUP($F280,INRIX!$A$2:$F$464,5,FALSE),"")</f>
        <v>68.083541430192994</v>
      </c>
      <c r="K280" s="126">
        <f>IFERROR(VLOOKUP($F280,INRIX!$A$2:$F$464,6,FALSE),"")</f>
        <v>64.931400774347296</v>
      </c>
      <c r="L280" s="129">
        <f>IF(G280="","",VLOOKUP($F280,abm!$B$2:$G$1701,2,FALSE))</f>
        <v>58</v>
      </c>
      <c r="M280" s="9">
        <f>IF(H280="","",VLOOKUP($F280,abm!$B$2:$G$1701,3,FALSE))</f>
        <v>47</v>
      </c>
      <c r="N280" s="129">
        <f>IF(I280="","",VLOOKUP($F280,abm!$B$2:$G$1701,4,FALSE))</f>
        <v>57</v>
      </c>
      <c r="O280" s="9">
        <f>IF(J280="","",VLOOKUP($F280,abm!$B$2:$G$1701,5,FALSE))</f>
        <v>57</v>
      </c>
      <c r="P280" s="129">
        <f>IF(K280="","",VLOOKUP($F280,abm!$B$2:$G$1701,6,FALSE))</f>
        <v>58</v>
      </c>
      <c r="Q280" s="125">
        <f t="shared" si="16"/>
        <v>-0.25309591292890543</v>
      </c>
      <c r="R280" s="131">
        <f t="shared" si="17"/>
        <v>253.65084195800745</v>
      </c>
      <c r="S280" s="125">
        <f t="shared" si="18"/>
        <v>-0.16279325659869071</v>
      </c>
      <c r="T280" s="132">
        <f t="shared" si="19"/>
        <v>122.84489063480457</v>
      </c>
    </row>
    <row r="281" spans="1:20" x14ac:dyDescent="0.25">
      <c r="A281">
        <v>2</v>
      </c>
      <c r="B281" s="12" t="s">
        <v>142</v>
      </c>
      <c r="C281" s="8">
        <v>32.705514000000001</v>
      </c>
      <c r="D281" s="2">
        <v>4.5345000000000003E-2</v>
      </c>
      <c r="E281" s="12" t="s">
        <v>71</v>
      </c>
      <c r="F281" s="12">
        <v>13661</v>
      </c>
      <c r="G281" s="126">
        <f>IFERROR(VLOOKUP($F281,INRIX!$A$2:$F$464,2,FALSE),"")</f>
        <v>64.934343434343404</v>
      </c>
      <c r="H281" s="4">
        <f>IFERROR(VLOOKUP($F281,INRIX!$A$2:$F$464,3,FALSE),"")</f>
        <v>62.926419621434299</v>
      </c>
      <c r="I281" s="126">
        <f>IFERROR(VLOOKUP($F281,INRIX!$A$2:$F$464,4,FALSE),"")</f>
        <v>66.954719782259104</v>
      </c>
      <c r="J281" s="4">
        <f>IFERROR(VLOOKUP($F281,INRIX!$A$2:$F$464,5,FALSE),"")</f>
        <v>68.083541430192994</v>
      </c>
      <c r="K281" s="126">
        <f>IFERROR(VLOOKUP($F281,INRIX!$A$2:$F$464,6,FALSE),"")</f>
        <v>64.931400774347296</v>
      </c>
      <c r="L281" s="129">
        <f>IF(G281="","",VLOOKUP($F281,abm!$B$2:$G$1701,2,FALSE))</f>
        <v>58</v>
      </c>
      <c r="M281" s="9">
        <f>IF(H281="","",VLOOKUP($F281,abm!$B$2:$G$1701,3,FALSE))</f>
        <v>44</v>
      </c>
      <c r="N281" s="129">
        <f>IF(I281="","",VLOOKUP($F281,abm!$B$2:$G$1701,4,FALSE))</f>
        <v>57</v>
      </c>
      <c r="O281" s="9">
        <f>IF(J281="","",VLOOKUP($F281,abm!$B$2:$G$1701,5,FALSE))</f>
        <v>57</v>
      </c>
      <c r="P281" s="129">
        <f>IF(K281="","",VLOOKUP($F281,abm!$B$2:$G$1701,6,FALSE))</f>
        <v>58</v>
      </c>
      <c r="Q281" s="125">
        <f t="shared" si="16"/>
        <v>-0.3007706418908902</v>
      </c>
      <c r="R281" s="131">
        <f t="shared" si="17"/>
        <v>358.20935968661325</v>
      </c>
      <c r="S281" s="125">
        <f t="shared" si="18"/>
        <v>-0.16279325659869071</v>
      </c>
      <c r="T281" s="132">
        <f t="shared" si="19"/>
        <v>122.84489063480457</v>
      </c>
    </row>
    <row r="282" spans="1:20" x14ac:dyDescent="0.25">
      <c r="A282">
        <v>2</v>
      </c>
      <c r="B282" s="12" t="s">
        <v>142</v>
      </c>
      <c r="C282" s="8">
        <v>35.735158999999996</v>
      </c>
      <c r="D282" s="2">
        <v>0.56377100000000002</v>
      </c>
      <c r="E282" s="12" t="s">
        <v>143</v>
      </c>
      <c r="F282" s="12">
        <v>570</v>
      </c>
      <c r="G282" s="126">
        <f>IFERROR(VLOOKUP($F282,INRIX!$A$2:$F$464,2,FALSE),"")</f>
        <v>65.955608718766598</v>
      </c>
      <c r="H282" s="4">
        <f>IFERROR(VLOOKUP($F282,INRIX!$A$2:$F$464,3,FALSE),"")</f>
        <v>52.054385497200698</v>
      </c>
      <c r="I282" s="126">
        <f>IFERROR(VLOOKUP($F282,INRIX!$A$2:$F$464,4,FALSE),"")</f>
        <v>65.314982061115899</v>
      </c>
      <c r="J282" s="4">
        <f>IFERROR(VLOOKUP($F282,INRIX!$A$2:$F$464,5,FALSE),"")</f>
        <v>67.358910329171394</v>
      </c>
      <c r="K282" s="126">
        <f>IFERROR(VLOOKUP($F282,INRIX!$A$2:$F$464,6,FALSE),"")</f>
        <v>66.029087660081402</v>
      </c>
      <c r="L282" s="129">
        <f>IF(G282="","",VLOOKUP($F282,abm!$B$2:$G$1701,2,FALSE))</f>
        <v>57</v>
      </c>
      <c r="M282" s="9">
        <f>IF(H282="","",VLOOKUP($F282,abm!$B$2:$G$1701,3,FALSE))</f>
        <v>46</v>
      </c>
      <c r="N282" s="129">
        <f>IF(I282="","",VLOOKUP($F282,abm!$B$2:$G$1701,4,FALSE))</f>
        <v>56</v>
      </c>
      <c r="O282" s="9">
        <f>IF(J282="","",VLOOKUP($F282,abm!$B$2:$G$1701,5,FALSE))</f>
        <v>56</v>
      </c>
      <c r="P282" s="129">
        <f>IF(K282="","",VLOOKUP($F282,abm!$B$2:$G$1701,6,FALSE))</f>
        <v>57</v>
      </c>
      <c r="Q282" s="125">
        <f t="shared" si="16"/>
        <v>-0.11630884582291878</v>
      </c>
      <c r="R282" s="131">
        <f t="shared" si="17"/>
        <v>36.65558374871415</v>
      </c>
      <c r="S282" s="125">
        <f t="shared" si="18"/>
        <v>-0.16863263187694633</v>
      </c>
      <c r="T282" s="132">
        <f t="shared" si="19"/>
        <v>129.02484386615657</v>
      </c>
    </row>
    <row r="283" spans="1:20" x14ac:dyDescent="0.25">
      <c r="A283">
        <v>2</v>
      </c>
      <c r="B283" s="12" t="s">
        <v>142</v>
      </c>
      <c r="C283" s="8">
        <v>35.963985999999998</v>
      </c>
      <c r="D283" s="2">
        <v>0.228827</v>
      </c>
      <c r="E283" s="12" t="s">
        <v>69</v>
      </c>
      <c r="F283" s="12">
        <v>14637</v>
      </c>
      <c r="G283" s="126">
        <f>IFERROR(VLOOKUP($F283,INRIX!$A$2:$F$464,2,FALSE),"")</f>
        <v>65.955608718766598</v>
      </c>
      <c r="H283" s="4">
        <f>IFERROR(VLOOKUP($F283,INRIX!$A$2:$F$464,3,FALSE),"")</f>
        <v>52.054385497200698</v>
      </c>
      <c r="I283" s="126">
        <f>IFERROR(VLOOKUP($F283,INRIX!$A$2:$F$464,4,FALSE),"")</f>
        <v>65.314982061115899</v>
      </c>
      <c r="J283" s="4">
        <f>IFERROR(VLOOKUP($F283,INRIX!$A$2:$F$464,5,FALSE),"")</f>
        <v>67.358910329171394</v>
      </c>
      <c r="K283" s="126">
        <f>IFERROR(VLOOKUP($F283,INRIX!$A$2:$F$464,6,FALSE),"")</f>
        <v>66.029087660081402</v>
      </c>
      <c r="L283" s="129">
        <f>IF(G283="","",VLOOKUP($F283,abm!$B$2:$G$1701,2,FALSE))</f>
        <v>57</v>
      </c>
      <c r="M283" s="9">
        <f>IF(H283="","",VLOOKUP($F283,abm!$B$2:$G$1701,3,FALSE))</f>
        <v>49</v>
      </c>
      <c r="N283" s="129">
        <f>IF(I283="","",VLOOKUP($F283,abm!$B$2:$G$1701,4,FALSE))</f>
        <v>56</v>
      </c>
      <c r="O283" s="9">
        <f>IF(J283="","",VLOOKUP($F283,abm!$B$2:$G$1701,5,FALSE))</f>
        <v>57</v>
      </c>
      <c r="P283" s="129">
        <f>IF(K283="","",VLOOKUP($F283,abm!$B$2:$G$1701,6,FALSE))</f>
        <v>58</v>
      </c>
      <c r="Q283" s="125">
        <f t="shared" si="16"/>
        <v>-5.8676814028761348E-2</v>
      </c>
      <c r="R283" s="131">
        <f t="shared" si="17"/>
        <v>9.3292707655099569</v>
      </c>
      <c r="S283" s="125">
        <f t="shared" si="18"/>
        <v>-0.15378678601760598</v>
      </c>
      <c r="T283" s="132">
        <f t="shared" si="19"/>
        <v>107.3070232078138</v>
      </c>
    </row>
    <row r="284" spans="1:20" x14ac:dyDescent="0.25">
      <c r="A284">
        <v>2</v>
      </c>
      <c r="B284" s="12" t="s">
        <v>142</v>
      </c>
      <c r="C284" s="8">
        <v>36.285351999999996</v>
      </c>
      <c r="D284" s="2">
        <v>0.32136599999999999</v>
      </c>
      <c r="E284" s="12" t="s">
        <v>145</v>
      </c>
      <c r="F284" s="12">
        <v>14660</v>
      </c>
      <c r="G284" s="126">
        <f>IFERROR(VLOOKUP($F284,INRIX!$A$2:$F$464,2,FALSE),"")</f>
        <v>65.615364167995807</v>
      </c>
      <c r="H284" s="4">
        <f>IFERROR(VLOOKUP($F284,INRIX!$A$2:$F$464,3,FALSE),"")</f>
        <v>52.613436416955501</v>
      </c>
      <c r="I284" s="126">
        <f>IFERROR(VLOOKUP($F284,INRIX!$A$2:$F$464,4,FALSE),"")</f>
        <v>66.309662254113604</v>
      </c>
      <c r="J284" s="4">
        <f>IFERROR(VLOOKUP($F284,INRIX!$A$2:$F$464,5,FALSE),"")</f>
        <v>68.239273552780901</v>
      </c>
      <c r="K284" s="126">
        <f>IFERROR(VLOOKUP($F284,INRIX!$A$2:$F$464,6,FALSE),"")</f>
        <v>65.708428472153301</v>
      </c>
      <c r="L284" s="129">
        <f>IF(G284="","",VLOOKUP($F284,abm!$B$2:$G$1701,2,FALSE))</f>
        <v>57</v>
      </c>
      <c r="M284" s="9">
        <f>IF(H284="","",VLOOKUP($F284,abm!$B$2:$G$1701,3,FALSE))</f>
        <v>45</v>
      </c>
      <c r="N284" s="129">
        <f>IF(I284="","",VLOOKUP($F284,abm!$B$2:$G$1701,4,FALSE))</f>
        <v>55</v>
      </c>
      <c r="O284" s="9">
        <f>IF(J284="","",VLOOKUP($F284,abm!$B$2:$G$1701,5,FALSE))</f>
        <v>57</v>
      </c>
      <c r="P284" s="129">
        <f>IF(K284="","",VLOOKUP($F284,abm!$B$2:$G$1701,6,FALSE))</f>
        <v>58</v>
      </c>
      <c r="Q284" s="125">
        <f t="shared" si="16"/>
        <v>-0.14470517296418128</v>
      </c>
      <c r="R284" s="131">
        <f t="shared" si="17"/>
        <v>57.964414075024223</v>
      </c>
      <c r="S284" s="125">
        <f t="shared" si="18"/>
        <v>-0.16470388630511545</v>
      </c>
      <c r="T284" s="132">
        <f t="shared" si="19"/>
        <v>126.32126999424021</v>
      </c>
    </row>
    <row r="285" spans="1:20" x14ac:dyDescent="0.25">
      <c r="A285">
        <v>2</v>
      </c>
      <c r="B285" s="12" t="s">
        <v>142</v>
      </c>
      <c r="C285" s="8">
        <v>36.800199999999997</v>
      </c>
      <c r="D285" s="2">
        <v>0.30990499999999999</v>
      </c>
      <c r="E285" s="12" t="s">
        <v>145</v>
      </c>
      <c r="F285" s="12">
        <v>14666</v>
      </c>
      <c r="G285" s="126">
        <f>IFERROR(VLOOKUP($F285,INRIX!$A$2:$F$464,2,FALSE),"")</f>
        <v>64.284954811270595</v>
      </c>
      <c r="H285" s="4">
        <f>IFERROR(VLOOKUP($F285,INRIX!$A$2:$F$464,3,FALSE),"")</f>
        <v>52.181018395094597</v>
      </c>
      <c r="I285" s="126">
        <f>IFERROR(VLOOKUP($F285,INRIX!$A$2:$F$464,4,FALSE),"")</f>
        <v>64.835580848694804</v>
      </c>
      <c r="J285" s="4">
        <f>IFERROR(VLOOKUP($F285,INRIX!$A$2:$F$464,5,FALSE),"")</f>
        <v>65.928036322360995</v>
      </c>
      <c r="K285" s="126">
        <f>IFERROR(VLOOKUP($F285,INRIX!$A$2:$F$464,6,FALSE),"")</f>
        <v>64.400079420232302</v>
      </c>
      <c r="L285" s="129">
        <f>IF(G285="","",VLOOKUP($F285,abm!$B$2:$G$1701,2,FALSE))</f>
        <v>57</v>
      </c>
      <c r="M285" s="9">
        <f>IF(H285="","",VLOOKUP($F285,abm!$B$2:$G$1701,3,FALSE))</f>
        <v>42</v>
      </c>
      <c r="N285" s="129">
        <f>IF(I285="","",VLOOKUP($F285,abm!$B$2:$G$1701,4,FALSE))</f>
        <v>53</v>
      </c>
      <c r="O285" s="9">
        <f>IF(J285="","",VLOOKUP($F285,abm!$B$2:$G$1701,5,FALSE))</f>
        <v>56</v>
      </c>
      <c r="P285" s="129">
        <f>IF(K285="","",VLOOKUP($F285,abm!$B$2:$G$1701,6,FALSE))</f>
        <v>58</v>
      </c>
      <c r="Q285" s="125">
        <f t="shared" si="16"/>
        <v>-0.19510961472633293</v>
      </c>
      <c r="R285" s="131">
        <f t="shared" si="17"/>
        <v>103.65313556125456</v>
      </c>
      <c r="S285" s="125">
        <f t="shared" si="18"/>
        <v>-0.15058898878493787</v>
      </c>
      <c r="T285" s="132">
        <f t="shared" si="19"/>
        <v>98.565905218119241</v>
      </c>
    </row>
    <row r="286" spans="1:20" x14ac:dyDescent="0.25">
      <c r="A286">
        <v>2</v>
      </c>
      <c r="B286" s="12" t="s">
        <v>142</v>
      </c>
      <c r="C286" s="8">
        <v>37.195056999999998</v>
      </c>
      <c r="D286" s="2">
        <v>0.39485700000000001</v>
      </c>
      <c r="E286" s="12" t="s">
        <v>80</v>
      </c>
      <c r="F286" s="12">
        <v>25100</v>
      </c>
      <c r="G286" s="126">
        <f>IFERROR(VLOOKUP($F286,INRIX!$A$2:$F$464,2,FALSE),"")</f>
        <v>64.882775119617193</v>
      </c>
      <c r="H286" s="4">
        <f>IFERROR(VLOOKUP($F286,INRIX!$A$2:$F$464,3,FALSE),"")</f>
        <v>59.653958944281499</v>
      </c>
      <c r="I286" s="126">
        <f>IFERROR(VLOOKUP($F286,INRIX!$A$2:$F$464,4,FALSE),"")</f>
        <v>66.110726215514006</v>
      </c>
      <c r="J286" s="4">
        <f>IFERROR(VLOOKUP($F286,INRIX!$A$2:$F$464,5,FALSE),"")</f>
        <v>66.883768444948899</v>
      </c>
      <c r="K286" s="126">
        <f>IFERROR(VLOOKUP($F286,INRIX!$A$2:$F$464,6,FALSE),"")</f>
        <v>64.3507396009133</v>
      </c>
      <c r="L286" s="129">
        <f>IF(G286="","",VLOOKUP($F286,abm!$B$2:$G$1701,2,FALSE))</f>
        <v>57</v>
      </c>
      <c r="M286" s="9">
        <f>IF(H286="","",VLOOKUP($F286,abm!$B$2:$G$1701,3,FALSE))</f>
        <v>38</v>
      </c>
      <c r="N286" s="129">
        <f>IF(I286="","",VLOOKUP($F286,abm!$B$2:$G$1701,4,FALSE))</f>
        <v>53</v>
      </c>
      <c r="O286" s="9">
        <f>IF(J286="","",VLOOKUP($F286,abm!$B$2:$G$1701,5,FALSE))</f>
        <v>55</v>
      </c>
      <c r="P286" s="129">
        <f>IF(K286="","",VLOOKUP($F286,abm!$B$2:$G$1701,6,FALSE))</f>
        <v>58</v>
      </c>
      <c r="Q286" s="125">
        <f t="shared" si="16"/>
        <v>-0.36299282273129463</v>
      </c>
      <c r="R286" s="131">
        <f t="shared" si="17"/>
        <v>468.8939379606287</v>
      </c>
      <c r="S286" s="125">
        <f t="shared" si="18"/>
        <v>-0.17767791380849396</v>
      </c>
      <c r="T286" s="132">
        <f t="shared" si="19"/>
        <v>141.22395245316318</v>
      </c>
    </row>
    <row r="287" spans="1:20" x14ac:dyDescent="0.25">
      <c r="A287">
        <v>2</v>
      </c>
      <c r="B287" s="12" t="s">
        <v>142</v>
      </c>
      <c r="C287" s="8">
        <v>38.126626999999992</v>
      </c>
      <c r="D287" s="2">
        <v>0.71821100000000004</v>
      </c>
      <c r="E287" s="12" t="s">
        <v>80</v>
      </c>
      <c r="F287" s="12">
        <v>14383</v>
      </c>
      <c r="G287" s="126">
        <f>IFERROR(VLOOKUP($F287,INRIX!$A$2:$F$464,2,FALSE),"")</f>
        <v>66.276182881446005</v>
      </c>
      <c r="H287" s="4">
        <f>IFERROR(VLOOKUP($F287,INRIX!$A$2:$F$464,3,FALSE),"")</f>
        <v>64.725939749400197</v>
      </c>
      <c r="I287" s="126">
        <f>IFERROR(VLOOKUP($F287,INRIX!$A$2:$F$464,4,FALSE),"")</f>
        <v>68.273908202400094</v>
      </c>
      <c r="J287" s="4">
        <f>IFERROR(VLOOKUP($F287,INRIX!$A$2:$F$464,5,FALSE),"")</f>
        <v>68.146424517593601</v>
      </c>
      <c r="K287" s="126">
        <f>IFERROR(VLOOKUP($F287,INRIX!$A$2:$F$464,6,FALSE),"")</f>
        <v>65.703166881763096</v>
      </c>
      <c r="L287" s="129">
        <f>IF(G287="","",VLOOKUP($F287,abm!$B$2:$G$1701,2,FALSE))</f>
        <v>58</v>
      </c>
      <c r="M287" s="9">
        <f>IF(H287="","",VLOOKUP($F287,abm!$B$2:$G$1701,3,FALSE))</f>
        <v>37</v>
      </c>
      <c r="N287" s="129">
        <f>IF(I287="","",VLOOKUP($F287,abm!$B$2:$G$1701,4,FALSE))</f>
        <v>52</v>
      </c>
      <c r="O287" s="9">
        <f>IF(J287="","",VLOOKUP($F287,abm!$B$2:$G$1701,5,FALSE))</f>
        <v>55</v>
      </c>
      <c r="P287" s="129">
        <f>IF(K287="","",VLOOKUP($F287,abm!$B$2:$G$1701,6,FALSE))</f>
        <v>58</v>
      </c>
      <c r="Q287" s="125">
        <f t="shared" si="16"/>
        <v>-0.42835901428000711</v>
      </c>
      <c r="R287" s="131">
        <f t="shared" si="17"/>
        <v>768.7277349873699</v>
      </c>
      <c r="S287" s="125">
        <f t="shared" si="18"/>
        <v>-0.19291436947215834</v>
      </c>
      <c r="T287" s="132">
        <f t="shared" si="19"/>
        <v>172.82847759678614</v>
      </c>
    </row>
    <row r="288" spans="1:20" x14ac:dyDescent="0.25">
      <c r="A288">
        <v>2</v>
      </c>
      <c r="B288" s="12" t="s">
        <v>142</v>
      </c>
      <c r="C288" s="8">
        <v>38.78254299999999</v>
      </c>
      <c r="D288" s="2">
        <v>0.24094399999999999</v>
      </c>
      <c r="E288" s="12" t="s">
        <v>92</v>
      </c>
      <c r="F288" s="12">
        <v>14391</v>
      </c>
      <c r="G288" s="126">
        <f>IFERROR(VLOOKUP($F288,INRIX!$A$2:$F$464,2,FALSE),"")</f>
        <v>65.648591174906997</v>
      </c>
      <c r="H288" s="4">
        <f>IFERROR(VLOOKUP($F288,INRIX!$A$2:$F$464,3,FALSE),"")</f>
        <v>64.568648360437194</v>
      </c>
      <c r="I288" s="126">
        <f>IFERROR(VLOOKUP($F288,INRIX!$A$2:$F$464,4,FALSE),"")</f>
        <v>67.552393913151107</v>
      </c>
      <c r="J288" s="4">
        <f>IFERROR(VLOOKUP($F288,INRIX!$A$2:$F$464,5,FALSE),"")</f>
        <v>67.6358683314415</v>
      </c>
      <c r="K288" s="126">
        <f>IFERROR(VLOOKUP($F288,INRIX!$A$2:$F$464,6,FALSE),"")</f>
        <v>65.488930805122607</v>
      </c>
      <c r="L288" s="129">
        <f>IF(G288="","",VLOOKUP($F288,abm!$B$2:$G$1701,2,FALSE))</f>
        <v>58</v>
      </c>
      <c r="M288" s="9">
        <f>IF(H288="","",VLOOKUP($F288,abm!$B$2:$G$1701,3,FALSE))</f>
        <v>42</v>
      </c>
      <c r="N288" s="129">
        <f>IF(I288="","",VLOOKUP($F288,abm!$B$2:$G$1701,4,FALSE))</f>
        <v>56</v>
      </c>
      <c r="O288" s="9">
        <f>IF(J288="","",VLOOKUP($F288,abm!$B$2:$G$1701,5,FALSE))</f>
        <v>56</v>
      </c>
      <c r="P288" s="129">
        <f>IF(K288="","",VLOOKUP($F288,abm!$B$2:$G$1701,6,FALSE))</f>
        <v>58</v>
      </c>
      <c r="Q288" s="125">
        <f t="shared" si="16"/>
        <v>-0.34952951522933784</v>
      </c>
      <c r="R288" s="131">
        <f t="shared" si="17"/>
        <v>509.34388881706445</v>
      </c>
      <c r="S288" s="125">
        <f t="shared" si="18"/>
        <v>-0.17203694753235543</v>
      </c>
      <c r="T288" s="132">
        <f t="shared" si="19"/>
        <v>135.39343182664319</v>
      </c>
    </row>
    <row r="289" spans="1:20" x14ac:dyDescent="0.25">
      <c r="A289">
        <v>2</v>
      </c>
      <c r="B289" s="12" t="s">
        <v>142</v>
      </c>
      <c r="C289" s="8">
        <v>39.633585999999994</v>
      </c>
      <c r="D289" s="2">
        <v>0.40190700000000001</v>
      </c>
      <c r="E289" s="12" t="s">
        <v>93</v>
      </c>
      <c r="F289" s="12">
        <v>14400</v>
      </c>
      <c r="G289" s="126">
        <f>IFERROR(VLOOKUP($F289,INRIX!$A$2:$F$464,2,FALSE),"")</f>
        <v>65.509835194045706</v>
      </c>
      <c r="H289" s="4">
        <f>IFERROR(VLOOKUP($F289,INRIX!$A$2:$F$464,3,FALSE),"")</f>
        <v>65.036790189282897</v>
      </c>
      <c r="I289" s="126">
        <f>IFERROR(VLOOKUP($F289,INRIX!$A$2:$F$464,4,FALSE),"")</f>
        <v>67.655573425708297</v>
      </c>
      <c r="J289" s="4">
        <f>IFERROR(VLOOKUP($F289,INRIX!$A$2:$F$464,5,FALSE),"")</f>
        <v>67.264699205448395</v>
      </c>
      <c r="K289" s="126">
        <f>IFERROR(VLOOKUP($F289,INRIX!$A$2:$F$464,6,FALSE),"")</f>
        <v>65.765412488831501</v>
      </c>
      <c r="L289" s="129">
        <f>IF(G289="","",VLOOKUP($F289,abm!$B$2:$G$1701,2,FALSE))</f>
        <v>58</v>
      </c>
      <c r="M289" s="9">
        <f>IF(H289="","",VLOOKUP($F289,abm!$B$2:$G$1701,3,FALSE))</f>
        <v>42</v>
      </c>
      <c r="N289" s="129">
        <f>IF(I289="","",VLOOKUP($F289,abm!$B$2:$G$1701,4,FALSE))</f>
        <v>56</v>
      </c>
      <c r="O289" s="9">
        <f>IF(J289="","",VLOOKUP($F289,abm!$B$2:$G$1701,5,FALSE))</f>
        <v>56</v>
      </c>
      <c r="P289" s="129">
        <f>IF(K289="","",VLOOKUP($F289,abm!$B$2:$G$1701,6,FALSE))</f>
        <v>58</v>
      </c>
      <c r="Q289" s="125">
        <f t="shared" si="16"/>
        <v>-0.35421167192041125</v>
      </c>
      <c r="R289" s="131">
        <f t="shared" si="17"/>
        <v>530.69370222504074</v>
      </c>
      <c r="S289" s="125">
        <f t="shared" si="18"/>
        <v>-0.16746821644206444</v>
      </c>
      <c r="T289" s="132">
        <f t="shared" si="19"/>
        <v>126.89344818922969</v>
      </c>
    </row>
    <row r="290" spans="1:20" x14ac:dyDescent="0.25">
      <c r="A290">
        <v>2</v>
      </c>
      <c r="B290" s="12" t="s">
        <v>142</v>
      </c>
      <c r="C290" s="8">
        <v>40.189019999999992</v>
      </c>
      <c r="D290" s="2">
        <v>0.30479499999999998</v>
      </c>
      <c r="E290" s="12" t="s">
        <v>114</v>
      </c>
      <c r="F290" s="12">
        <v>14407</v>
      </c>
      <c r="G290" s="126">
        <f>IFERROR(VLOOKUP($F290,INRIX!$A$2:$F$464,2,FALSE),"")</f>
        <v>65.517012227538501</v>
      </c>
      <c r="H290" s="4">
        <f>IFERROR(VLOOKUP($F290,INRIX!$A$2:$F$464,3,FALSE),"")</f>
        <v>66.815249266862196</v>
      </c>
      <c r="I290" s="126">
        <f>IFERROR(VLOOKUP($F290,INRIX!$A$2:$F$464,4,FALSE),"")</f>
        <v>68.972534949894793</v>
      </c>
      <c r="J290" s="4">
        <f>IFERROR(VLOOKUP($F290,INRIX!$A$2:$F$464,5,FALSE),"")</f>
        <v>66.0622020431328</v>
      </c>
      <c r="K290" s="126">
        <f>IFERROR(VLOOKUP($F290,INRIX!$A$2:$F$464,6,FALSE),"")</f>
        <v>66.211654919090606</v>
      </c>
      <c r="L290" s="129">
        <f>IF(G290="","",VLOOKUP($F290,abm!$B$2:$G$1701,2,FALSE))</f>
        <v>58</v>
      </c>
      <c r="M290" s="9">
        <f>IF(H290="","",VLOOKUP($F290,abm!$B$2:$G$1701,3,FALSE))</f>
        <v>41</v>
      </c>
      <c r="N290" s="129">
        <f>IF(I290="","",VLOOKUP($F290,abm!$B$2:$G$1701,4,FALSE))</f>
        <v>55</v>
      </c>
      <c r="O290" s="9">
        <f>IF(J290="","",VLOOKUP($F290,abm!$B$2:$G$1701,5,FALSE))</f>
        <v>55</v>
      </c>
      <c r="P290" s="129">
        <f>IF(K290="","",VLOOKUP($F290,abm!$B$2:$G$1701,6,FALSE))</f>
        <v>58</v>
      </c>
      <c r="Q290" s="125">
        <f t="shared" si="16"/>
        <v>-0.38636762640449462</v>
      </c>
      <c r="R290" s="131">
        <f t="shared" si="17"/>
        <v>666.4270947102292</v>
      </c>
      <c r="S290" s="125">
        <f t="shared" si="18"/>
        <v>-0.16745130651125062</v>
      </c>
      <c r="T290" s="132">
        <f t="shared" si="19"/>
        <v>122.37231404309149</v>
      </c>
    </row>
    <row r="291" spans="1:20" x14ac:dyDescent="0.25">
      <c r="A291">
        <v>2</v>
      </c>
      <c r="B291" s="12" t="s">
        <v>142</v>
      </c>
      <c r="C291" s="8">
        <v>40.407716999999991</v>
      </c>
      <c r="D291" s="2">
        <v>0.218697</v>
      </c>
      <c r="E291" s="12" t="s">
        <v>114</v>
      </c>
      <c r="F291" s="12">
        <v>14411</v>
      </c>
      <c r="G291" s="126">
        <f>IFERROR(VLOOKUP($F291,INRIX!$A$2:$F$464,2,FALSE),"")</f>
        <v>65.517012227538501</v>
      </c>
      <c r="H291" s="4">
        <f>IFERROR(VLOOKUP($F291,INRIX!$A$2:$F$464,3,FALSE),"")</f>
        <v>66.815249266862196</v>
      </c>
      <c r="I291" s="126">
        <f>IFERROR(VLOOKUP($F291,INRIX!$A$2:$F$464,4,FALSE),"")</f>
        <v>68.972534949894793</v>
      </c>
      <c r="J291" s="4">
        <f>IFERROR(VLOOKUP($F291,INRIX!$A$2:$F$464,5,FALSE),"")</f>
        <v>66.0622020431328</v>
      </c>
      <c r="K291" s="126">
        <f>IFERROR(VLOOKUP($F291,INRIX!$A$2:$F$464,6,FALSE),"")</f>
        <v>66.211654919090606</v>
      </c>
      <c r="L291" s="129">
        <f>IF(G291="","",VLOOKUP($F291,abm!$B$2:$G$1701,2,FALSE))</f>
        <v>58</v>
      </c>
      <c r="M291" s="9">
        <f>IF(H291="","",VLOOKUP($F291,abm!$B$2:$G$1701,3,FALSE))</f>
        <v>46</v>
      </c>
      <c r="N291" s="129">
        <f>IF(I291="","",VLOOKUP($F291,abm!$B$2:$G$1701,4,FALSE))</f>
        <v>56</v>
      </c>
      <c r="O291" s="9">
        <f>IF(J291="","",VLOOKUP($F291,abm!$B$2:$G$1701,5,FALSE))</f>
        <v>56</v>
      </c>
      <c r="P291" s="129">
        <f>IF(K291="","",VLOOKUP($F291,abm!$B$2:$G$1701,6,FALSE))</f>
        <v>58</v>
      </c>
      <c r="Q291" s="125">
        <f t="shared" si="16"/>
        <v>-0.31153441011235983</v>
      </c>
      <c r="R291" s="131">
        <f t="shared" si="17"/>
        <v>433.27460204160718</v>
      </c>
      <c r="S291" s="125">
        <f t="shared" si="18"/>
        <v>-0.15231405753872795</v>
      </c>
      <c r="T291" s="132">
        <f t="shared" si="19"/>
        <v>101.24790995682589</v>
      </c>
    </row>
    <row r="292" spans="1:20" x14ac:dyDescent="0.25">
      <c r="A292">
        <v>2</v>
      </c>
      <c r="B292" s="12" t="s">
        <v>142</v>
      </c>
      <c r="C292" s="8">
        <v>40.859401999999996</v>
      </c>
      <c r="D292" s="2">
        <v>8.0951999999999996E-2</v>
      </c>
      <c r="E292" s="12" t="s">
        <v>77</v>
      </c>
      <c r="F292" s="12">
        <v>25105</v>
      </c>
      <c r="G292" s="126">
        <f>IFERROR(VLOOKUP($F292,INRIX!$A$2:$F$464,2,FALSE),"")</f>
        <v>66.807283359914905</v>
      </c>
      <c r="H292" s="4">
        <f>IFERROR(VLOOKUP($F292,INRIX!$A$2:$F$464,3,FALSE),"")</f>
        <v>68.326846174353506</v>
      </c>
      <c r="I292" s="126">
        <f>IFERROR(VLOOKUP($F292,INRIX!$A$2:$F$464,4,FALSE),"")</f>
        <v>68.845354447606098</v>
      </c>
      <c r="J292" s="4">
        <f>IFERROR(VLOOKUP($F292,INRIX!$A$2:$F$464,5,FALSE),"")</f>
        <v>64.592054483541403</v>
      </c>
      <c r="K292" s="126">
        <f>IFERROR(VLOOKUP($F292,INRIX!$A$2:$F$464,6,FALSE),"")</f>
        <v>66.805122604983595</v>
      </c>
      <c r="L292" s="129">
        <f>IF(G292="","",VLOOKUP($F292,abm!$B$2:$G$1701,2,FALSE))</f>
        <v>58</v>
      </c>
      <c r="M292" s="9">
        <f>IF(H292="","",VLOOKUP($F292,abm!$B$2:$G$1701,3,FALSE))</f>
        <v>46</v>
      </c>
      <c r="N292" s="129">
        <f>IF(I292="","",VLOOKUP($F292,abm!$B$2:$G$1701,4,FALSE))</f>
        <v>55</v>
      </c>
      <c r="O292" s="9">
        <f>IF(J292="","",VLOOKUP($F292,abm!$B$2:$G$1701,5,FALSE))</f>
        <v>56</v>
      </c>
      <c r="P292" s="129">
        <f>IF(K292="","",VLOOKUP($F292,abm!$B$2:$G$1701,6,FALSE))</f>
        <v>58</v>
      </c>
      <c r="Q292" s="125">
        <f t="shared" si="16"/>
        <v>-0.32676535541214391</v>
      </c>
      <c r="R292" s="131">
        <f t="shared" si="17"/>
        <v>498.48806009324375</v>
      </c>
      <c r="S292" s="125">
        <f t="shared" si="18"/>
        <v>-0.13302030028679035</v>
      </c>
      <c r="T292" s="132">
        <f t="shared" si="19"/>
        <v>73.823400248143926</v>
      </c>
    </row>
    <row r="293" spans="1:20" x14ac:dyDescent="0.25">
      <c r="A293">
        <v>2</v>
      </c>
      <c r="B293" s="12" t="s">
        <v>142</v>
      </c>
      <c r="C293" s="8">
        <v>42.073647999999999</v>
      </c>
      <c r="D293" s="2">
        <v>0.63197400000000004</v>
      </c>
      <c r="E293" s="12" t="s">
        <v>77</v>
      </c>
      <c r="F293" s="12">
        <v>14419</v>
      </c>
      <c r="G293" s="126">
        <f>IFERROR(VLOOKUP($F293,INRIX!$A$2:$F$464,2,FALSE),"")</f>
        <v>67.031366294524204</v>
      </c>
      <c r="H293" s="4">
        <f>IFERROR(VLOOKUP($F293,INRIX!$A$2:$F$464,3,FALSE),"")</f>
        <v>69.247667288722994</v>
      </c>
      <c r="I293" s="126">
        <f>IFERROR(VLOOKUP($F293,INRIX!$A$2:$F$464,4,FALSE),"")</f>
        <v>69.400222689595495</v>
      </c>
      <c r="J293" s="4">
        <f>IFERROR(VLOOKUP($F293,INRIX!$A$2:$F$464,5,FALSE),"")</f>
        <v>61.977979568671998</v>
      </c>
      <c r="K293" s="126">
        <f>IFERROR(VLOOKUP($F293,INRIX!$A$2:$F$464,6,FALSE),"")</f>
        <v>67.483867765313207</v>
      </c>
      <c r="L293" s="129">
        <f>IF(G293="","",VLOOKUP($F293,abm!$B$2:$G$1701,2,FALSE))</f>
        <v>58</v>
      </c>
      <c r="M293" s="9">
        <f>IF(H293="","",VLOOKUP($F293,abm!$B$2:$G$1701,3,FALSE))</f>
        <v>44</v>
      </c>
      <c r="N293" s="129">
        <f>IF(I293="","",VLOOKUP($F293,abm!$B$2:$G$1701,4,FALSE))</f>
        <v>54</v>
      </c>
      <c r="O293" s="9">
        <f>IF(J293="","",VLOOKUP($F293,abm!$B$2:$G$1701,5,FALSE))</f>
        <v>55</v>
      </c>
      <c r="P293" s="129">
        <f>IF(K293="","",VLOOKUP($F293,abm!$B$2:$G$1701,6,FALSE))</f>
        <v>58</v>
      </c>
      <c r="Q293" s="125">
        <f t="shared" si="16"/>
        <v>-0.36459953493385888</v>
      </c>
      <c r="R293" s="131">
        <f t="shared" si="17"/>
        <v>637.44470352205315</v>
      </c>
      <c r="S293" s="125">
        <f t="shared" si="18"/>
        <v>-0.11258804525791866</v>
      </c>
      <c r="T293" s="132">
        <f t="shared" si="19"/>
        <v>48.692198860803842</v>
      </c>
    </row>
    <row r="294" spans="1:20" x14ac:dyDescent="0.25">
      <c r="A294">
        <v>2</v>
      </c>
      <c r="B294" s="12" t="s">
        <v>142</v>
      </c>
      <c r="C294" s="8">
        <v>44.441386000000001</v>
      </c>
      <c r="D294" s="2">
        <v>0.85101099999999996</v>
      </c>
      <c r="E294" s="12" t="s">
        <v>38</v>
      </c>
      <c r="F294" s="12">
        <v>28899</v>
      </c>
      <c r="G294" s="126">
        <f>IFERROR(VLOOKUP($F294,INRIX!$A$2:$F$464,2,FALSE),"")</f>
        <v>65.963317384370001</v>
      </c>
      <c r="H294" s="4">
        <f>IFERROR(VLOOKUP($F294,INRIX!$A$2:$F$464,3,FALSE),"")</f>
        <v>70.573980271927496</v>
      </c>
      <c r="I294" s="126">
        <f>IFERROR(VLOOKUP($F294,INRIX!$A$2:$F$464,4,FALSE),"")</f>
        <v>66.031918842014093</v>
      </c>
      <c r="J294" s="4">
        <f>IFERROR(VLOOKUP($F294,INRIX!$A$2:$F$464,5,FALSE),"")</f>
        <v>15.5847900113507</v>
      </c>
      <c r="K294" s="126">
        <f>IFERROR(VLOOKUP($F294,INRIX!$A$2:$F$464,6,FALSE),"")</f>
        <v>65.710016876799401</v>
      </c>
      <c r="L294" s="129">
        <f>IF(G294="","",VLOOKUP($F294,abm!$B$2:$G$1701,2,FALSE))</f>
        <v>58</v>
      </c>
      <c r="M294" s="9">
        <f>IF(H294="","",VLOOKUP($F294,abm!$B$2:$G$1701,3,FALSE))</f>
        <v>52</v>
      </c>
      <c r="N294" s="129">
        <f>IF(I294="","",VLOOKUP($F294,abm!$B$2:$G$1701,4,FALSE))</f>
        <v>57</v>
      </c>
      <c r="O294" s="9">
        <f>IF(J294="","",VLOOKUP($F294,abm!$B$2:$G$1701,5,FALSE))</f>
        <v>56</v>
      </c>
      <c r="P294" s="129">
        <f>IF(K294="","",VLOOKUP($F294,abm!$B$2:$G$1701,6,FALSE))</f>
        <v>58</v>
      </c>
      <c r="Q294" s="125">
        <f t="shared" si="16"/>
        <v>-0.26318453628887561</v>
      </c>
      <c r="R294" s="131">
        <f t="shared" si="17"/>
        <v>344.99274314195185</v>
      </c>
      <c r="S294" s="125">
        <f t="shared" si="18"/>
        <v>2.5932470029569941</v>
      </c>
      <c r="T294" s="132">
        <f t="shared" si="19"/>
        <v>1633.3891984266183</v>
      </c>
    </row>
    <row r="295" spans="1:20" x14ac:dyDescent="0.25">
      <c r="A295">
        <v>2</v>
      </c>
      <c r="B295" s="12" t="s">
        <v>142</v>
      </c>
      <c r="C295" s="8">
        <v>45.221069</v>
      </c>
      <c r="D295" s="2">
        <v>0.16425200000000001</v>
      </c>
      <c r="E295" s="12" t="s">
        <v>37</v>
      </c>
      <c r="F295" s="12">
        <v>9343</v>
      </c>
      <c r="G295" s="126">
        <f>IFERROR(VLOOKUP($F295,INRIX!$A$2:$F$464,2,FALSE),"")</f>
        <v>65.8926103136629</v>
      </c>
      <c r="H295" s="4">
        <f>IFERROR(VLOOKUP($F295,INRIX!$A$2:$F$464,3,FALSE),"")</f>
        <v>70.155958411090396</v>
      </c>
      <c r="I295" s="126">
        <f>IFERROR(VLOOKUP($F295,INRIX!$A$2:$F$464,4,FALSE),"")</f>
        <v>64.711245824570099</v>
      </c>
      <c r="J295" s="4">
        <f>IFERROR(VLOOKUP($F295,INRIX!$A$2:$F$464,5,FALSE),"")</f>
        <v>23.035868331441499</v>
      </c>
      <c r="K295" s="126">
        <f>IFERROR(VLOOKUP($F295,INRIX!$A$2:$F$464,6,FALSE),"")</f>
        <v>65.545021344187404</v>
      </c>
      <c r="L295" s="129">
        <f>IF(G295="","",VLOOKUP($F295,abm!$B$2:$G$1701,2,FALSE))</f>
        <v>57</v>
      </c>
      <c r="M295" s="9">
        <f>IF(H295="","",VLOOKUP($F295,abm!$B$2:$G$1701,3,FALSE))</f>
        <v>47</v>
      </c>
      <c r="N295" s="129">
        <f>IF(I295="","",VLOOKUP($F295,abm!$B$2:$G$1701,4,FALSE))</f>
        <v>54</v>
      </c>
      <c r="O295" s="9">
        <f>IF(J295="","",VLOOKUP($F295,abm!$B$2:$G$1701,5,FALSE))</f>
        <v>45</v>
      </c>
      <c r="P295" s="129">
        <f>IF(K295="","",VLOOKUP($F295,abm!$B$2:$G$1701,6,FALSE))</f>
        <v>57</v>
      </c>
      <c r="Q295" s="125">
        <f t="shared" si="16"/>
        <v>-0.33006403070433799</v>
      </c>
      <c r="R295" s="131">
        <f t="shared" si="17"/>
        <v>536.19840993614798</v>
      </c>
      <c r="S295" s="125">
        <f t="shared" si="18"/>
        <v>0.95347530870281139</v>
      </c>
      <c r="T295" s="132">
        <f t="shared" si="19"/>
        <v>482.42307995377445</v>
      </c>
    </row>
    <row r="296" spans="1:20" x14ac:dyDescent="0.25">
      <c r="A296">
        <v>2</v>
      </c>
      <c r="B296" s="12" t="s">
        <v>142</v>
      </c>
      <c r="C296" s="8">
        <v>45.244725000000003</v>
      </c>
      <c r="D296" s="2">
        <v>2.3656E-2</v>
      </c>
      <c r="E296" s="12" t="s">
        <v>37</v>
      </c>
      <c r="F296" s="12">
        <v>24523</v>
      </c>
      <c r="G296" s="126">
        <f>IFERROR(VLOOKUP($F296,INRIX!$A$2:$F$464,2,FALSE),"")</f>
        <v>65.8926103136629</v>
      </c>
      <c r="H296" s="4">
        <f>IFERROR(VLOOKUP($F296,INRIX!$A$2:$F$464,3,FALSE),"")</f>
        <v>70.155958411090396</v>
      </c>
      <c r="I296" s="126">
        <f>IFERROR(VLOOKUP($F296,INRIX!$A$2:$F$464,4,FALSE),"")</f>
        <v>64.711245824570099</v>
      </c>
      <c r="J296" s="4">
        <f>IFERROR(VLOOKUP($F296,INRIX!$A$2:$F$464,5,FALSE),"")</f>
        <v>23.035868331441499</v>
      </c>
      <c r="K296" s="126">
        <f>IFERROR(VLOOKUP($F296,INRIX!$A$2:$F$464,6,FALSE),"")</f>
        <v>65.545021344187404</v>
      </c>
      <c r="L296" s="129">
        <f>IF(G296="","",VLOOKUP($F296,abm!$B$2:$G$1701,2,FALSE))</f>
        <v>57</v>
      </c>
      <c r="M296" s="9">
        <f>IF(H296="","",VLOOKUP($F296,abm!$B$2:$G$1701,3,FALSE))</f>
        <v>43</v>
      </c>
      <c r="N296" s="129">
        <f>IF(I296="","",VLOOKUP($F296,abm!$B$2:$G$1701,4,FALSE))</f>
        <v>51</v>
      </c>
      <c r="O296" s="9">
        <f>IF(J296="","",VLOOKUP($F296,abm!$B$2:$G$1701,5,FALSE))</f>
        <v>41</v>
      </c>
      <c r="P296" s="129">
        <f>IF(K296="","",VLOOKUP($F296,abm!$B$2:$G$1701,6,FALSE))</f>
        <v>57</v>
      </c>
      <c r="Q296" s="125">
        <f t="shared" si="16"/>
        <v>-0.38707985787843679</v>
      </c>
      <c r="R296" s="131">
        <f t="shared" si="17"/>
        <v>737.44607722487115</v>
      </c>
      <c r="S296" s="125">
        <f t="shared" si="18"/>
        <v>0.77983305904033928</v>
      </c>
      <c r="T296" s="132">
        <f t="shared" si="19"/>
        <v>322.71002660530644</v>
      </c>
    </row>
    <row r="297" spans="1:20" x14ac:dyDescent="0.25">
      <c r="A297">
        <v>2</v>
      </c>
      <c r="B297" s="12" t="s">
        <v>142</v>
      </c>
      <c r="C297" s="8">
        <v>46.42521</v>
      </c>
      <c r="D297" s="2">
        <v>0.50634100000000004</v>
      </c>
      <c r="E297" s="12" t="s">
        <v>193</v>
      </c>
      <c r="F297" s="12">
        <v>9335</v>
      </c>
      <c r="G297" s="126">
        <f>IFERROR(VLOOKUP($F297,INRIX!$A$2:$F$464,2,FALSE),"")</f>
        <v>65.368952684742197</v>
      </c>
      <c r="H297" s="4">
        <f>IFERROR(VLOOKUP($F297,INRIX!$A$2:$F$464,3,FALSE),"")</f>
        <v>68.634764062916602</v>
      </c>
      <c r="I297" s="126">
        <f>IFERROR(VLOOKUP($F297,INRIX!$A$2:$F$464,4,FALSE),"")</f>
        <v>65.815662501546498</v>
      </c>
      <c r="J297" s="4">
        <f>IFERROR(VLOOKUP($F297,INRIX!$A$2:$F$464,5,FALSE),"")</f>
        <v>45.265380249716202</v>
      </c>
      <c r="K297" s="126">
        <f>IFERROR(VLOOKUP($F297,INRIX!$A$2:$F$464,6,FALSE),"")</f>
        <v>64.638439392435203</v>
      </c>
      <c r="L297" s="129">
        <f>IF(G297="","",VLOOKUP($F297,abm!$B$2:$G$1701,2,FALSE))</f>
        <v>58</v>
      </c>
      <c r="M297" s="9">
        <f>IF(H297="","",VLOOKUP($F297,abm!$B$2:$G$1701,3,FALSE))</f>
        <v>45</v>
      </c>
      <c r="N297" s="129">
        <f>IF(I297="","",VLOOKUP($F297,abm!$B$2:$G$1701,4,FALSE))</f>
        <v>51</v>
      </c>
      <c r="O297" s="9">
        <f>IF(J297="","",VLOOKUP($F297,abm!$B$2:$G$1701,5,FALSE))</f>
        <v>40</v>
      </c>
      <c r="P297" s="129">
        <f>IF(K297="","",VLOOKUP($F297,abm!$B$2:$G$1701,6,FALSE))</f>
        <v>58</v>
      </c>
      <c r="Q297" s="125">
        <f t="shared" si="16"/>
        <v>-0.34435558110538445</v>
      </c>
      <c r="R297" s="131">
        <f t="shared" si="17"/>
        <v>558.60207230973413</v>
      </c>
      <c r="S297" s="125">
        <f t="shared" si="18"/>
        <v>-0.11632245704484534</v>
      </c>
      <c r="T297" s="132">
        <f t="shared" si="19"/>
        <v>27.724229174101453</v>
      </c>
    </row>
    <row r="298" spans="1:20" x14ac:dyDescent="0.25">
      <c r="A298">
        <v>2</v>
      </c>
      <c r="B298" s="12" t="s">
        <v>142</v>
      </c>
      <c r="C298" s="8">
        <v>46.996934000000003</v>
      </c>
      <c r="D298" s="2">
        <v>0.57172400000000001</v>
      </c>
      <c r="E298" s="12" t="s">
        <v>85</v>
      </c>
      <c r="F298" s="12">
        <v>9330</v>
      </c>
      <c r="G298" s="126">
        <f>IFERROR(VLOOKUP($F298,INRIX!$A$2:$F$464,2,FALSE),"")</f>
        <v>65.141148325358898</v>
      </c>
      <c r="H298" s="4">
        <f>IFERROR(VLOOKUP($F298,INRIX!$A$2:$F$464,3,FALSE),"")</f>
        <v>68.247134097574005</v>
      </c>
      <c r="I298" s="126">
        <f>IFERROR(VLOOKUP($F298,INRIX!$A$2:$F$464,4,FALSE),"")</f>
        <v>66.085116912037606</v>
      </c>
      <c r="J298" s="4">
        <f>IFERROR(VLOOKUP($F298,INRIX!$A$2:$F$464,5,FALSE),"")</f>
        <v>53.934392735527801</v>
      </c>
      <c r="K298" s="126">
        <f>IFERROR(VLOOKUP($F298,INRIX!$A$2:$F$464,6,FALSE),"")</f>
        <v>64.246103444852594</v>
      </c>
      <c r="L298" s="129">
        <f>IF(G298="","",VLOOKUP($F298,abm!$B$2:$G$1701,2,FALSE))</f>
        <v>58</v>
      </c>
      <c r="M298" s="9">
        <f>IF(H298="","",VLOOKUP($F298,abm!$B$2:$G$1701,3,FALSE))</f>
        <v>50</v>
      </c>
      <c r="N298" s="129">
        <f>IF(I298="","",VLOOKUP($F298,abm!$B$2:$G$1701,4,FALSE))</f>
        <v>54</v>
      </c>
      <c r="O298" s="9">
        <f>IF(J298="","",VLOOKUP($F298,abm!$B$2:$G$1701,5,FALSE))</f>
        <v>45</v>
      </c>
      <c r="P298" s="129">
        <f>IF(K298="","",VLOOKUP($F298,abm!$B$2:$G$1701,6,FALSE))</f>
        <v>58</v>
      </c>
      <c r="Q298" s="125">
        <f t="shared" si="16"/>
        <v>-0.2673685032910802</v>
      </c>
      <c r="R298" s="131">
        <f t="shared" si="17"/>
        <v>332.95790277484787</v>
      </c>
      <c r="S298" s="125">
        <f t="shared" si="18"/>
        <v>-0.16565297730037321</v>
      </c>
      <c r="T298" s="132">
        <f t="shared" si="19"/>
        <v>79.823373552651944</v>
      </c>
    </row>
    <row r="299" spans="1:20" x14ac:dyDescent="0.25">
      <c r="A299">
        <v>2</v>
      </c>
      <c r="B299" s="12" t="s">
        <v>142</v>
      </c>
      <c r="C299" s="8">
        <v>47.468859000000002</v>
      </c>
      <c r="D299" s="2">
        <v>0.47192499999999998</v>
      </c>
      <c r="E299" s="12" t="s">
        <v>197</v>
      </c>
      <c r="F299" s="12">
        <v>15767</v>
      </c>
      <c r="G299" s="126">
        <f>IFERROR(VLOOKUP($F299,INRIX!$A$2:$F$464,2,FALSE),"")</f>
        <v>65.141148325358898</v>
      </c>
      <c r="H299" s="4">
        <f>IFERROR(VLOOKUP($F299,INRIX!$A$2:$F$464,3,FALSE),"")</f>
        <v>68.247134097574005</v>
      </c>
      <c r="I299" s="126">
        <f>IFERROR(VLOOKUP($F299,INRIX!$A$2:$F$464,4,FALSE),"")</f>
        <v>66.085116912037606</v>
      </c>
      <c r="J299" s="4">
        <f>IFERROR(VLOOKUP($F299,INRIX!$A$2:$F$464,5,FALSE),"")</f>
        <v>53.934392735527801</v>
      </c>
      <c r="K299" s="126">
        <f>IFERROR(VLOOKUP($F299,INRIX!$A$2:$F$464,6,FALSE),"")</f>
        <v>64.246103444852594</v>
      </c>
      <c r="L299" s="129">
        <f>IF(G299="","",VLOOKUP($F299,abm!$B$2:$G$1701,2,FALSE))</f>
        <v>58</v>
      </c>
      <c r="M299" s="9">
        <f>IF(H299="","",VLOOKUP($F299,abm!$B$2:$G$1701,3,FALSE))</f>
        <v>52</v>
      </c>
      <c r="N299" s="129">
        <f>IF(I299="","",VLOOKUP($F299,abm!$B$2:$G$1701,4,FALSE))</f>
        <v>55</v>
      </c>
      <c r="O299" s="9">
        <f>IF(J299="","",VLOOKUP($F299,abm!$B$2:$G$1701,5,FALSE))</f>
        <v>46</v>
      </c>
      <c r="P299" s="129">
        <f>IF(K299="","",VLOOKUP($F299,abm!$B$2:$G$1701,6,FALSE))</f>
        <v>58</v>
      </c>
      <c r="Q299" s="125">
        <f t="shared" si="16"/>
        <v>-0.23806324342272334</v>
      </c>
      <c r="R299" s="131">
        <f t="shared" si="17"/>
        <v>263.96936638455185</v>
      </c>
      <c r="S299" s="125">
        <f t="shared" si="18"/>
        <v>-0.14711193235149267</v>
      </c>
      <c r="T299" s="132">
        <f t="shared" si="19"/>
        <v>62.954588081596341</v>
      </c>
    </row>
    <row r="300" spans="1:20" x14ac:dyDescent="0.25">
      <c r="A300">
        <v>2</v>
      </c>
      <c r="B300" s="12" t="s">
        <v>142</v>
      </c>
      <c r="C300" s="8">
        <v>47.741255000000002</v>
      </c>
      <c r="D300" s="2">
        <v>0.27239600000000003</v>
      </c>
      <c r="E300" s="12" t="s">
        <v>84</v>
      </c>
      <c r="F300" s="12">
        <v>15768</v>
      </c>
      <c r="G300" s="126">
        <f>IFERROR(VLOOKUP($F300,INRIX!$A$2:$F$464,2,FALSE),"")</f>
        <v>64.223019670388098</v>
      </c>
      <c r="H300" s="4">
        <f>IFERROR(VLOOKUP($F300,INRIX!$A$2:$F$464,3,FALSE),"")</f>
        <v>67.334577446014407</v>
      </c>
      <c r="I300" s="126">
        <f>IFERROR(VLOOKUP($F300,INRIX!$A$2:$F$464,4,FALSE),"")</f>
        <v>65.198812322157593</v>
      </c>
      <c r="J300" s="4">
        <f>IFERROR(VLOOKUP($F300,INRIX!$A$2:$F$464,5,FALSE),"")</f>
        <v>56.585698070374598</v>
      </c>
      <c r="K300" s="126">
        <f>IFERROR(VLOOKUP($F300,INRIX!$A$2:$F$464,6,FALSE),"")</f>
        <v>63.640722724113999</v>
      </c>
      <c r="L300" s="129">
        <f>IF(G300="","",VLOOKUP($F300,abm!$B$2:$G$1701,2,FALSE))</f>
        <v>58</v>
      </c>
      <c r="M300" s="9">
        <f>IF(H300="","",VLOOKUP($F300,abm!$B$2:$G$1701,3,FALSE))</f>
        <v>55</v>
      </c>
      <c r="N300" s="129">
        <f>IF(I300="","",VLOOKUP($F300,abm!$B$2:$G$1701,4,FALSE))</f>
        <v>56</v>
      </c>
      <c r="O300" s="9">
        <f>IF(J300="","",VLOOKUP($F300,abm!$B$2:$G$1701,5,FALSE))</f>
        <v>50</v>
      </c>
      <c r="P300" s="129">
        <f>IF(K300="","",VLOOKUP($F300,abm!$B$2:$G$1701,6,FALSE))</f>
        <v>58</v>
      </c>
      <c r="Q300" s="125">
        <f t="shared" si="16"/>
        <v>-0.1831834090873099</v>
      </c>
      <c r="R300" s="131">
        <f t="shared" si="17"/>
        <v>152.1418007717273</v>
      </c>
      <c r="S300" s="125">
        <f t="shared" si="18"/>
        <v>-0.11638449811441909</v>
      </c>
      <c r="T300" s="132">
        <f t="shared" si="19"/>
        <v>43.371419074135694</v>
      </c>
    </row>
    <row r="301" spans="1:20" x14ac:dyDescent="0.25">
      <c r="A301">
        <v>2</v>
      </c>
      <c r="B301" s="12" t="s">
        <v>142</v>
      </c>
      <c r="C301" s="8">
        <v>48.102324000000003</v>
      </c>
      <c r="D301" s="2">
        <v>0.14301900000000001</v>
      </c>
      <c r="E301" s="12" t="s">
        <v>33</v>
      </c>
      <c r="F301" s="12">
        <v>16126</v>
      </c>
      <c r="G301" s="126">
        <f>IFERROR(VLOOKUP($F301,INRIX!$A$2:$F$464,2,FALSE),"")</f>
        <v>62.657628920786799</v>
      </c>
      <c r="H301" s="4">
        <f>IFERROR(VLOOKUP($F301,INRIX!$A$2:$F$464,3,FALSE),"")</f>
        <v>66.394294854705393</v>
      </c>
      <c r="I301" s="126">
        <f>IFERROR(VLOOKUP($F301,INRIX!$A$2:$F$464,4,FALSE),"")</f>
        <v>64.357540517134694</v>
      </c>
      <c r="J301" s="4">
        <f>IFERROR(VLOOKUP($F301,INRIX!$A$2:$F$464,5,FALSE),"")</f>
        <v>60.154143019296299</v>
      </c>
      <c r="K301" s="126">
        <f>IFERROR(VLOOKUP($F301,INRIX!$A$2:$F$464,6,FALSE),"")</f>
        <v>62.338230914325401</v>
      </c>
      <c r="L301" s="129">
        <f>IF(G301="","",VLOOKUP($F301,abm!$B$2:$G$1701,2,FALSE))</f>
        <v>58</v>
      </c>
      <c r="M301" s="9">
        <f>IF(H301="","",VLOOKUP($F301,abm!$B$2:$G$1701,3,FALSE))</f>
        <v>56</v>
      </c>
      <c r="N301" s="129">
        <f>IF(I301="","",VLOOKUP($F301,abm!$B$2:$G$1701,4,FALSE))</f>
        <v>57</v>
      </c>
      <c r="O301" s="9">
        <f>IF(J301="","",VLOOKUP($F301,abm!$B$2:$G$1701,5,FALSE))</f>
        <v>53</v>
      </c>
      <c r="P301" s="129">
        <f>IF(K301="","",VLOOKUP($F301,abm!$B$2:$G$1701,6,FALSE))</f>
        <v>58</v>
      </c>
      <c r="Q301" s="125">
        <f t="shared" si="16"/>
        <v>-0.1565540364191208</v>
      </c>
      <c r="R301" s="131">
        <f t="shared" si="17"/>
        <v>108.04136552655501</v>
      </c>
      <c r="S301" s="125">
        <f t="shared" si="18"/>
        <v>-0.11893017937270567</v>
      </c>
      <c r="T301" s="132">
        <f t="shared" si="19"/>
        <v>51.181762340545966</v>
      </c>
    </row>
    <row r="302" spans="1:20" x14ac:dyDescent="0.25">
      <c r="A302">
        <v>2</v>
      </c>
      <c r="B302" s="12" t="s">
        <v>142</v>
      </c>
      <c r="C302" s="8">
        <v>48.139212000000001</v>
      </c>
      <c r="D302" s="2">
        <v>3.6887999999999997E-2</v>
      </c>
      <c r="E302" s="12" t="s">
        <v>33</v>
      </c>
      <c r="F302" s="12">
        <v>15775</v>
      </c>
      <c r="G302" s="126">
        <f>IFERROR(VLOOKUP($F302,INRIX!$A$2:$F$464,2,FALSE),"")</f>
        <v>62.657628920786799</v>
      </c>
      <c r="H302" s="4">
        <f>IFERROR(VLOOKUP($F302,INRIX!$A$2:$F$464,3,FALSE),"")</f>
        <v>66.394294854705393</v>
      </c>
      <c r="I302" s="126">
        <f>IFERROR(VLOOKUP($F302,INRIX!$A$2:$F$464,4,FALSE),"")</f>
        <v>64.357540517134694</v>
      </c>
      <c r="J302" s="4">
        <f>IFERROR(VLOOKUP($F302,INRIX!$A$2:$F$464,5,FALSE),"")</f>
        <v>60.154143019296299</v>
      </c>
      <c r="K302" s="126">
        <f>IFERROR(VLOOKUP($F302,INRIX!$A$2:$F$464,6,FALSE),"")</f>
        <v>62.338230914325401</v>
      </c>
      <c r="L302" s="129">
        <f>IF(G302="","",VLOOKUP($F302,abm!$B$2:$G$1701,2,FALSE))</f>
        <v>55</v>
      </c>
      <c r="M302" s="9">
        <f>IF(H302="","",VLOOKUP($F302,abm!$B$2:$G$1701,3,FALSE))</f>
        <v>54</v>
      </c>
      <c r="N302" s="129">
        <f>IF(I302="","",VLOOKUP($F302,abm!$B$2:$G$1701,4,FALSE))</f>
        <v>55</v>
      </c>
      <c r="O302" s="9">
        <f>IF(J302="","",VLOOKUP($F302,abm!$B$2:$G$1701,5,FALSE))</f>
        <v>54</v>
      </c>
      <c r="P302" s="129">
        <f>IF(K302="","",VLOOKUP($F302,abm!$B$2:$G$1701,6,FALSE))</f>
        <v>55</v>
      </c>
      <c r="Q302" s="125">
        <f t="shared" si="16"/>
        <v>-0.18667710654700931</v>
      </c>
      <c r="R302" s="131">
        <f t="shared" si="17"/>
        <v>153.61854494537658</v>
      </c>
      <c r="S302" s="125">
        <f t="shared" si="18"/>
        <v>-0.10230622049294535</v>
      </c>
      <c r="T302" s="132">
        <f t="shared" si="19"/>
        <v>37.873476301953367</v>
      </c>
    </row>
    <row r="303" spans="1:20" x14ac:dyDescent="0.25">
      <c r="A303">
        <v>2</v>
      </c>
      <c r="B303" s="12" t="s">
        <v>142</v>
      </c>
      <c r="C303" s="8">
        <v>48.328268999999999</v>
      </c>
      <c r="D303" s="2">
        <v>0.189057</v>
      </c>
      <c r="E303" s="12" t="s">
        <v>33</v>
      </c>
      <c r="F303" s="12">
        <v>7874</v>
      </c>
      <c r="G303" s="126">
        <f>IFERROR(VLOOKUP($F303,INRIX!$A$2:$F$464,2,FALSE),"")</f>
        <v>62.657628920786799</v>
      </c>
      <c r="H303" s="4">
        <f>IFERROR(VLOOKUP($F303,INRIX!$A$2:$F$464,3,FALSE),"")</f>
        <v>66.394294854705393</v>
      </c>
      <c r="I303" s="126">
        <f>IFERROR(VLOOKUP($F303,INRIX!$A$2:$F$464,4,FALSE),"")</f>
        <v>64.357540517134694</v>
      </c>
      <c r="J303" s="4">
        <f>IFERROR(VLOOKUP($F303,INRIX!$A$2:$F$464,5,FALSE),"")</f>
        <v>60.154143019296299</v>
      </c>
      <c r="K303" s="126">
        <f>IFERROR(VLOOKUP($F303,INRIX!$A$2:$F$464,6,FALSE),"")</f>
        <v>62.338230914325401</v>
      </c>
      <c r="L303" s="129">
        <f>IF(G303="","",VLOOKUP($F303,abm!$B$2:$G$1701,2,FALSE))</f>
        <v>55</v>
      </c>
      <c r="M303" s="9">
        <f>IF(H303="","",VLOOKUP($F303,abm!$B$2:$G$1701,3,FALSE))</f>
        <v>54</v>
      </c>
      <c r="N303" s="129">
        <f>IF(I303="","",VLOOKUP($F303,abm!$B$2:$G$1701,4,FALSE))</f>
        <v>54</v>
      </c>
      <c r="O303" s="9">
        <f>IF(J303="","",VLOOKUP($F303,abm!$B$2:$G$1701,5,FALSE))</f>
        <v>53</v>
      </c>
      <c r="P303" s="129">
        <f>IF(K303="","",VLOOKUP($F303,abm!$B$2:$G$1701,6,FALSE))</f>
        <v>55</v>
      </c>
      <c r="Q303" s="125">
        <f t="shared" si="16"/>
        <v>-0.18667710654700931</v>
      </c>
      <c r="R303" s="131">
        <f t="shared" si="17"/>
        <v>153.61854494537658</v>
      </c>
      <c r="S303" s="125">
        <f t="shared" si="18"/>
        <v>-0.11893017937270567</v>
      </c>
      <c r="T303" s="132">
        <f t="shared" si="19"/>
        <v>51.181762340545966</v>
      </c>
    </row>
    <row r="304" spans="1:20" x14ac:dyDescent="0.25">
      <c r="A304">
        <v>2</v>
      </c>
      <c r="B304" s="12" t="s">
        <v>142</v>
      </c>
      <c r="C304" s="8">
        <v>48.545059999999999</v>
      </c>
      <c r="D304" s="2">
        <v>0.132881</v>
      </c>
      <c r="E304" s="12" t="s">
        <v>33</v>
      </c>
      <c r="F304" s="12">
        <v>16759</v>
      </c>
      <c r="G304" s="126">
        <f>IFERROR(VLOOKUP($F304,INRIX!$A$2:$F$464,2,FALSE),"")</f>
        <v>62.620148856991001</v>
      </c>
      <c r="H304" s="4">
        <f>IFERROR(VLOOKUP($F304,INRIX!$A$2:$F$464,3,FALSE),"")</f>
        <v>66.427619301519599</v>
      </c>
      <c r="I304" s="126">
        <f>IFERROR(VLOOKUP($F304,INRIX!$A$2:$F$464,4,FALSE),"")</f>
        <v>64.359148830879604</v>
      </c>
      <c r="J304" s="4">
        <f>IFERROR(VLOOKUP($F304,INRIX!$A$2:$F$464,5,FALSE),"")</f>
        <v>60.956867196367803</v>
      </c>
      <c r="K304" s="126">
        <f>IFERROR(VLOOKUP($F304,INRIX!$A$2:$F$464,6,FALSE),"")</f>
        <v>62.292167179589001</v>
      </c>
      <c r="L304" s="129">
        <f>IF(G304="","",VLOOKUP($F304,abm!$B$2:$G$1701,2,FALSE))</f>
        <v>57</v>
      </c>
      <c r="M304" s="9">
        <f>IF(H304="","",VLOOKUP($F304,abm!$B$2:$G$1701,3,FALSE))</f>
        <v>56</v>
      </c>
      <c r="N304" s="129">
        <f>IF(I304="","",VLOOKUP($F304,abm!$B$2:$G$1701,4,FALSE))</f>
        <v>56</v>
      </c>
      <c r="O304" s="9">
        <f>IF(J304="","",VLOOKUP($F304,abm!$B$2:$G$1701,5,FALSE))</f>
        <v>52</v>
      </c>
      <c r="P304" s="129">
        <f>IF(K304="","",VLOOKUP($F304,abm!$B$2:$G$1701,6,FALSE))</f>
        <v>57</v>
      </c>
      <c r="Q304" s="125">
        <f t="shared" si="16"/>
        <v>-0.15697716418509455</v>
      </c>
      <c r="R304" s="131">
        <f t="shared" si="17"/>
        <v>108.73524429742407</v>
      </c>
      <c r="S304" s="125">
        <f t="shared" si="18"/>
        <v>-0.14693778746066377</v>
      </c>
      <c r="T304" s="132">
        <f t="shared" si="19"/>
        <v>80.225469973369627</v>
      </c>
    </row>
    <row r="305" spans="1:20" x14ac:dyDescent="0.25">
      <c r="A305">
        <v>2</v>
      </c>
      <c r="B305" s="12" t="s">
        <v>142</v>
      </c>
      <c r="C305" s="8">
        <v>49.150573999999999</v>
      </c>
      <c r="D305" s="2">
        <v>0.55165200000000003</v>
      </c>
      <c r="E305" s="12" t="s">
        <v>32</v>
      </c>
      <c r="F305" s="12">
        <v>8933</v>
      </c>
      <c r="G305" s="126">
        <f>IFERROR(VLOOKUP($F305,INRIX!$A$2:$F$464,2,FALSE),"")</f>
        <v>57.687666135034597</v>
      </c>
      <c r="H305" s="4">
        <f>IFERROR(VLOOKUP($F305,INRIX!$A$2:$F$464,3,FALSE),"")</f>
        <v>63.451079712076798</v>
      </c>
      <c r="I305" s="126">
        <f>IFERROR(VLOOKUP($F305,INRIX!$A$2:$F$464,4,FALSE),"")</f>
        <v>61.279970308053898</v>
      </c>
      <c r="J305" s="4">
        <f>IFERROR(VLOOKUP($F305,INRIX!$A$2:$F$464,5,FALSE),"")</f>
        <v>57.674006810442698</v>
      </c>
      <c r="K305" s="126">
        <f>IFERROR(VLOOKUP($F305,INRIX!$A$2:$F$464,6,FALSE),"")</f>
        <v>58.134716569045999</v>
      </c>
      <c r="L305" s="129">
        <f>IF(G305="","",VLOOKUP($F305,abm!$B$2:$G$1701,2,FALSE))</f>
        <v>56</v>
      </c>
      <c r="M305" s="9">
        <f>IF(H305="","",VLOOKUP($F305,abm!$B$2:$G$1701,3,FALSE))</f>
        <v>55</v>
      </c>
      <c r="N305" s="129">
        <f>IF(I305="","",VLOOKUP($F305,abm!$B$2:$G$1701,4,FALSE))</f>
        <v>55</v>
      </c>
      <c r="O305" s="9">
        <f>IF(J305="","",VLOOKUP($F305,abm!$B$2:$G$1701,5,FALSE))</f>
        <v>49</v>
      </c>
      <c r="P305" s="129">
        <f>IF(K305="","",VLOOKUP($F305,abm!$B$2:$G$1701,6,FALSE))</f>
        <v>56</v>
      </c>
      <c r="Q305" s="125">
        <f t="shared" si="16"/>
        <v>-0.13319047919161386</v>
      </c>
      <c r="R305" s="131">
        <f t="shared" si="17"/>
        <v>71.420748299876053</v>
      </c>
      <c r="S305" s="125">
        <f t="shared" si="18"/>
        <v>-0.15039715965897038</v>
      </c>
      <c r="T305" s="132">
        <f t="shared" si="19"/>
        <v>75.238394147606314</v>
      </c>
    </row>
    <row r="306" spans="1:20" x14ac:dyDescent="0.25">
      <c r="A306">
        <v>2</v>
      </c>
      <c r="B306" s="12" t="s">
        <v>142</v>
      </c>
      <c r="C306" s="8">
        <v>50.103780999999998</v>
      </c>
      <c r="D306" s="2">
        <v>8.9651999999999996E-2</v>
      </c>
      <c r="E306" s="12" t="s">
        <v>83</v>
      </c>
      <c r="F306" s="12">
        <v>27577</v>
      </c>
      <c r="G306" s="126">
        <f>IFERROR(VLOOKUP($F306,INRIX!$A$2:$F$464,2,FALSE),"")</f>
        <v>62.376129718234999</v>
      </c>
      <c r="H306" s="4">
        <f>IFERROR(VLOOKUP($F306,INRIX!$A$2:$F$464,3,FALSE),"")</f>
        <v>66.842442015462495</v>
      </c>
      <c r="I306" s="126">
        <f>IFERROR(VLOOKUP($F306,INRIX!$A$2:$F$464,4,FALSE),"")</f>
        <v>63.929605344550303</v>
      </c>
      <c r="J306" s="4">
        <f>IFERROR(VLOOKUP($F306,INRIX!$A$2:$F$464,5,FALSE),"")</f>
        <v>51.441770715096503</v>
      </c>
      <c r="K306" s="126">
        <f>IFERROR(VLOOKUP($F306,INRIX!$A$2:$F$464,6,FALSE),"")</f>
        <v>61.830437804030602</v>
      </c>
      <c r="L306" s="129">
        <f>IF(G306="","",VLOOKUP($F306,abm!$B$2:$G$1701,2,FALSE))</f>
        <v>58</v>
      </c>
      <c r="M306" s="9">
        <f>IF(H306="","",VLOOKUP($F306,abm!$B$2:$G$1701,3,FALSE))</f>
        <v>56</v>
      </c>
      <c r="N306" s="129">
        <f>IF(I306="","",VLOOKUP($F306,abm!$B$2:$G$1701,4,FALSE))</f>
        <v>57</v>
      </c>
      <c r="O306" s="9">
        <f>IF(J306="","",VLOOKUP($F306,abm!$B$2:$G$1701,5,FALSE))</f>
        <v>54</v>
      </c>
      <c r="P306" s="129">
        <f>IF(K306="","",VLOOKUP($F306,abm!$B$2:$G$1701,6,FALSE))</f>
        <v>58</v>
      </c>
      <c r="Q306" s="125">
        <f t="shared" si="16"/>
        <v>-0.16220894522307161</v>
      </c>
      <c r="R306" s="131">
        <f t="shared" si="17"/>
        <v>117.55854885866641</v>
      </c>
      <c r="S306" s="125">
        <f t="shared" si="18"/>
        <v>4.9730583713222254E-2</v>
      </c>
      <c r="T306" s="132">
        <f t="shared" si="19"/>
        <v>6.5445370741378586</v>
      </c>
    </row>
    <row r="307" spans="1:20" x14ac:dyDescent="0.25">
      <c r="A307">
        <v>2</v>
      </c>
      <c r="B307" s="12" t="s">
        <v>142</v>
      </c>
      <c r="C307" s="8">
        <v>50.534454999999994</v>
      </c>
      <c r="D307" s="2">
        <v>0.11036700000000001</v>
      </c>
      <c r="E307" s="12"/>
      <c r="F307" s="12">
        <v>8955</v>
      </c>
      <c r="G307" s="126">
        <f>IFERROR(VLOOKUP($F307,INRIX!$A$2:$F$464,2,FALSE),"")</f>
        <v>62.707868155236604</v>
      </c>
      <c r="H307" s="4">
        <f>IFERROR(VLOOKUP($F307,INRIX!$A$2:$F$464,3,FALSE),"")</f>
        <v>66.121834177552699</v>
      </c>
      <c r="I307" s="126">
        <f>IFERROR(VLOOKUP($F307,INRIX!$A$2:$F$464,4,FALSE),"")</f>
        <v>62.641346034888002</v>
      </c>
      <c r="J307" s="4">
        <f>IFERROR(VLOOKUP($F307,INRIX!$A$2:$F$464,5,FALSE),"")</f>
        <v>46.681498297389297</v>
      </c>
      <c r="K307" s="126">
        <f>IFERROR(VLOOKUP($F307,INRIX!$A$2:$F$464,6,FALSE),"")</f>
        <v>61.772063933287001</v>
      </c>
      <c r="L307" s="129">
        <f>IF(G307="","",VLOOKUP($F307,abm!$B$2:$G$1701,2,FALSE))</f>
        <v>58</v>
      </c>
      <c r="M307" s="9">
        <f>IF(H307="","",VLOOKUP($F307,abm!$B$2:$G$1701,3,FALSE))</f>
        <v>54</v>
      </c>
      <c r="N307" s="129">
        <f>IF(I307="","",VLOOKUP($F307,abm!$B$2:$G$1701,4,FALSE))</f>
        <v>56</v>
      </c>
      <c r="O307" s="9">
        <f>IF(J307="","",VLOOKUP($F307,abm!$B$2:$G$1701,5,FALSE))</f>
        <v>52</v>
      </c>
      <c r="P307" s="129">
        <f>IF(K307="","",VLOOKUP($F307,abm!$B$2:$G$1701,6,FALSE))</f>
        <v>58</v>
      </c>
      <c r="Q307" s="125">
        <f t="shared" si="16"/>
        <v>-0.18332573995153734</v>
      </c>
      <c r="R307" s="131">
        <f t="shared" si="17"/>
        <v>146.93886382808472</v>
      </c>
      <c r="S307" s="125">
        <f t="shared" si="18"/>
        <v>0.11393168378462581</v>
      </c>
      <c r="T307" s="132">
        <f t="shared" si="19"/>
        <v>28.286460360672951</v>
      </c>
    </row>
    <row r="308" spans="1:20" x14ac:dyDescent="0.25">
      <c r="A308">
        <v>2</v>
      </c>
      <c r="B308" s="12" t="s">
        <v>142</v>
      </c>
      <c r="C308" s="8">
        <v>51.07624599999999</v>
      </c>
      <c r="D308" s="2">
        <v>0.306585</v>
      </c>
      <c r="E308" s="12" t="s">
        <v>192</v>
      </c>
      <c r="F308" s="12">
        <v>8938</v>
      </c>
      <c r="G308" s="126">
        <f>IFERROR(VLOOKUP($F308,INRIX!$A$2:$F$464,2,FALSE),"")</f>
        <v>62.884104199893699</v>
      </c>
      <c r="H308" s="4">
        <f>IFERROR(VLOOKUP($F308,INRIX!$A$2:$F$464,3,FALSE),"")</f>
        <v>66.350839776059701</v>
      </c>
      <c r="I308" s="126">
        <f>IFERROR(VLOOKUP($F308,INRIX!$A$2:$F$464,4,FALSE),"")</f>
        <v>60.894222442162601</v>
      </c>
      <c r="J308" s="4">
        <f>IFERROR(VLOOKUP($F308,INRIX!$A$2:$F$464,5,FALSE),"")</f>
        <v>32.449489216799101</v>
      </c>
      <c r="K308" s="126">
        <f>IFERROR(VLOOKUP($F308,INRIX!$A$2:$F$464,6,FALSE),"")</f>
        <v>60.7515139481783</v>
      </c>
      <c r="L308" s="129">
        <f>IF(G308="","",VLOOKUP($F308,abm!$B$2:$G$1701,2,FALSE))</f>
        <v>58</v>
      </c>
      <c r="M308" s="9">
        <f>IF(H308="","",VLOOKUP($F308,abm!$B$2:$G$1701,3,FALSE))</f>
        <v>57</v>
      </c>
      <c r="N308" s="129">
        <f>IF(I308="","",VLOOKUP($F308,abm!$B$2:$G$1701,4,FALSE))</f>
        <v>57</v>
      </c>
      <c r="O308" s="9">
        <f>IF(J308="","",VLOOKUP($F308,abm!$B$2:$G$1701,5,FALSE))</f>
        <v>56</v>
      </c>
      <c r="P308" s="129">
        <f>IF(K308="","",VLOOKUP($F308,abm!$B$2:$G$1701,6,FALSE))</f>
        <v>58</v>
      </c>
      <c r="Q308" s="125">
        <f t="shared" si="16"/>
        <v>-0.14093024003342924</v>
      </c>
      <c r="R308" s="131">
        <f t="shared" si="17"/>
        <v>87.438204517540228</v>
      </c>
      <c r="S308" s="125">
        <f t="shared" si="18"/>
        <v>0.72575905974534716</v>
      </c>
      <c r="T308" s="132">
        <f t="shared" si="19"/>
        <v>554.62655814966183</v>
      </c>
    </row>
    <row r="309" spans="1:20" x14ac:dyDescent="0.25">
      <c r="A309">
        <v>2</v>
      </c>
      <c r="B309" s="12" t="s">
        <v>142</v>
      </c>
      <c r="C309" s="8">
        <v>51.63980999999999</v>
      </c>
      <c r="D309" s="2">
        <v>0.56356399999999995</v>
      </c>
      <c r="E309" s="12" t="s">
        <v>135</v>
      </c>
      <c r="F309" s="12">
        <v>22757</v>
      </c>
      <c r="G309" s="126">
        <f>IFERROR(VLOOKUP($F309,INRIX!$A$2:$F$464,2,FALSE),"")</f>
        <v>66.022062732589006</v>
      </c>
      <c r="H309" s="4">
        <f>IFERROR(VLOOKUP($F309,INRIX!$A$2:$F$464,3,FALSE),"")</f>
        <v>68.788856304985302</v>
      </c>
      <c r="I309" s="126">
        <f>IFERROR(VLOOKUP($F309,INRIX!$A$2:$F$464,4,FALSE),"")</f>
        <v>66.160831374489703</v>
      </c>
      <c r="J309" s="4">
        <f>IFERROR(VLOOKUP($F309,INRIX!$A$2:$F$464,5,FALSE),"")</f>
        <v>51.008172531214498</v>
      </c>
      <c r="K309" s="126">
        <f>IFERROR(VLOOKUP($F309,INRIX!$A$2:$F$464,6,FALSE),"")</f>
        <v>64.6074655018366</v>
      </c>
      <c r="L309" s="129">
        <f>IF(G309="","",VLOOKUP($F309,abm!$B$2:$G$1701,2,FALSE))</f>
        <v>53</v>
      </c>
      <c r="M309" s="9">
        <f>IF(H309="","",VLOOKUP($F309,abm!$B$2:$G$1701,3,FALSE))</f>
        <v>53</v>
      </c>
      <c r="N309" s="129">
        <f>IF(I309="","",VLOOKUP($F309,abm!$B$2:$G$1701,4,FALSE))</f>
        <v>53</v>
      </c>
      <c r="O309" s="9">
        <f>IF(J309="","",VLOOKUP($F309,abm!$B$2:$G$1701,5,FALSE))</f>
        <v>53</v>
      </c>
      <c r="P309" s="129">
        <f>IF(K309="","",VLOOKUP($F309,abm!$B$2:$G$1701,6,FALSE))</f>
        <v>53</v>
      </c>
      <c r="Q309" s="125">
        <f t="shared" si="16"/>
        <v>-0.22952636739565979</v>
      </c>
      <c r="R309" s="131">
        <f t="shared" si="17"/>
        <v>249.28798341947413</v>
      </c>
      <c r="S309" s="125">
        <f t="shared" si="18"/>
        <v>3.9049183100347218E-2</v>
      </c>
      <c r="T309" s="132">
        <f t="shared" si="19"/>
        <v>3.9673766654084588</v>
      </c>
    </row>
    <row r="310" spans="1:20" x14ac:dyDescent="0.25">
      <c r="A310">
        <v>2</v>
      </c>
      <c r="B310" s="12" t="s">
        <v>142</v>
      </c>
      <c r="C310" s="8">
        <v>51.906110999999989</v>
      </c>
      <c r="D310" s="2">
        <v>0.26630100000000001</v>
      </c>
      <c r="E310" s="12" t="s">
        <v>135</v>
      </c>
      <c r="F310" s="12">
        <v>15917</v>
      </c>
      <c r="G310" s="126">
        <f>IFERROR(VLOOKUP($F310,INRIX!$A$2:$F$464,2,FALSE),"")</f>
        <v>66.022062732589006</v>
      </c>
      <c r="H310" s="4">
        <f>IFERROR(VLOOKUP($F310,INRIX!$A$2:$F$464,3,FALSE),"")</f>
        <v>68.788856304985302</v>
      </c>
      <c r="I310" s="126">
        <f>IFERROR(VLOOKUP($F310,INRIX!$A$2:$F$464,4,FALSE),"")</f>
        <v>66.160831374489703</v>
      </c>
      <c r="J310" s="4">
        <f>IFERROR(VLOOKUP($F310,INRIX!$A$2:$F$464,5,FALSE),"")</f>
        <v>51.008172531214498</v>
      </c>
      <c r="K310" s="126">
        <f>IFERROR(VLOOKUP($F310,INRIX!$A$2:$F$464,6,FALSE),"")</f>
        <v>64.6074655018366</v>
      </c>
      <c r="L310" s="129">
        <f>IF(G310="","",VLOOKUP($F310,abm!$B$2:$G$1701,2,FALSE))</f>
        <v>53</v>
      </c>
      <c r="M310" s="9">
        <f>IF(H310="","",VLOOKUP($F310,abm!$B$2:$G$1701,3,FALSE))</f>
        <v>48</v>
      </c>
      <c r="N310" s="129">
        <f>IF(I310="","",VLOOKUP($F310,abm!$B$2:$G$1701,4,FALSE))</f>
        <v>50</v>
      </c>
      <c r="O310" s="9">
        <f>IF(J310="","",VLOOKUP($F310,abm!$B$2:$G$1701,5,FALSE))</f>
        <v>50</v>
      </c>
      <c r="P310" s="129">
        <f>IF(K310="","",VLOOKUP($F310,abm!$B$2:$G$1701,6,FALSE))</f>
        <v>53</v>
      </c>
      <c r="Q310" s="125">
        <f t="shared" si="16"/>
        <v>-0.30221255915078615</v>
      </c>
      <c r="R310" s="131">
        <f t="shared" si="17"/>
        <v>432.17654646932715</v>
      </c>
      <c r="S310" s="125">
        <f t="shared" si="18"/>
        <v>-1.9764921603445895E-2</v>
      </c>
      <c r="T310" s="132">
        <f t="shared" si="19"/>
        <v>1.0164118526954484</v>
      </c>
    </row>
    <row r="311" spans="1:20" x14ac:dyDescent="0.25">
      <c r="A311">
        <v>2</v>
      </c>
      <c r="B311" s="12" t="s">
        <v>142</v>
      </c>
      <c r="C311" s="8">
        <v>53.026810999999988</v>
      </c>
      <c r="D311" s="2">
        <v>0.314969</v>
      </c>
      <c r="E311" s="12" t="s">
        <v>28</v>
      </c>
      <c r="F311" s="12">
        <v>11326</v>
      </c>
      <c r="G311" s="126">
        <f>IFERROR(VLOOKUP($F311,INRIX!$A$2:$F$464,2,FALSE),"")</f>
        <v>63.732854864433797</v>
      </c>
      <c r="H311" s="4">
        <f>IFERROR(VLOOKUP($F311,INRIX!$A$2:$F$464,3,FALSE),"")</f>
        <v>64.972007464676096</v>
      </c>
      <c r="I311" s="126">
        <f>IFERROR(VLOOKUP($F311,INRIX!$A$2:$F$464,4,FALSE),"")</f>
        <v>64.192873932945702</v>
      </c>
      <c r="J311" s="4">
        <f>IFERROR(VLOOKUP($F311,INRIX!$A$2:$F$464,5,FALSE),"")</f>
        <v>54.978660612939798</v>
      </c>
      <c r="K311" s="126">
        <f>IFERROR(VLOOKUP($F311,INRIX!$A$2:$F$464,6,FALSE),"")</f>
        <v>63.027201429564201</v>
      </c>
      <c r="L311" s="129">
        <f>IF(G311="","",VLOOKUP($F311,abm!$B$2:$G$1701,2,FALSE))</f>
        <v>53</v>
      </c>
      <c r="M311" s="9">
        <f>IF(H311="","",VLOOKUP($F311,abm!$B$2:$G$1701,3,FALSE))</f>
        <v>36</v>
      </c>
      <c r="N311" s="129">
        <f>IF(I311="","",VLOOKUP($F311,abm!$B$2:$G$1701,4,FALSE))</f>
        <v>49</v>
      </c>
      <c r="O311" s="9">
        <f>IF(J311="","",VLOOKUP($F311,abm!$B$2:$G$1701,5,FALSE))</f>
        <v>39</v>
      </c>
      <c r="P311" s="129">
        <f>IF(K311="","",VLOOKUP($F311,abm!$B$2:$G$1701,6,FALSE))</f>
        <v>53</v>
      </c>
      <c r="Q311" s="125">
        <f t="shared" si="16"/>
        <v>-0.44591522711419318</v>
      </c>
      <c r="R311" s="131">
        <f t="shared" si="17"/>
        <v>839.37721653324741</v>
      </c>
      <c r="S311" s="125">
        <f t="shared" si="18"/>
        <v>-0.29063386475404707</v>
      </c>
      <c r="T311" s="132">
        <f t="shared" si="19"/>
        <v>255.31759498351366</v>
      </c>
    </row>
    <row r="312" spans="1:20" x14ac:dyDescent="0.25">
      <c r="A312">
        <v>2</v>
      </c>
      <c r="B312" s="12" t="s">
        <v>135</v>
      </c>
      <c r="C312" s="8">
        <v>1.377591</v>
      </c>
      <c r="D312" s="2">
        <v>9.783E-2</v>
      </c>
      <c r="E312" s="12" t="s">
        <v>45</v>
      </c>
      <c r="F312" s="12">
        <v>25742</v>
      </c>
      <c r="G312" s="126">
        <f>IFERROR(VLOOKUP($F312,INRIX!$A$2:$F$464,2,FALSE),"")</f>
        <v>61.702286018075498</v>
      </c>
      <c r="H312" s="4">
        <f>IFERROR(VLOOKUP($F312,INRIX!$A$2:$F$464,3,FALSE),"")</f>
        <v>67.6715542521994</v>
      </c>
      <c r="I312" s="126">
        <f>IFERROR(VLOOKUP($F312,INRIX!$A$2:$F$464,4,FALSE),"")</f>
        <v>65.403315600643296</v>
      </c>
      <c r="J312" s="4">
        <f>IFERROR(VLOOKUP($F312,INRIX!$A$2:$F$464,5,FALSE),"")</f>
        <v>47.569807037457402</v>
      </c>
      <c r="K312" s="126">
        <f>IFERROR(VLOOKUP($F312,INRIX!$A$2:$F$464,6,FALSE),"")</f>
        <v>64.336443959098602</v>
      </c>
      <c r="L312" s="129">
        <f>IF(G312="","",VLOOKUP($F312,abm!$B$2:$G$1701,2,FALSE))</f>
        <v>53</v>
      </c>
      <c r="M312" s="9">
        <f>IF(H312="","",VLOOKUP($F312,abm!$B$2:$G$1701,3,FALSE))</f>
        <v>35</v>
      </c>
      <c r="N312" s="129">
        <f>IF(I312="","",VLOOKUP($F312,abm!$B$2:$G$1701,4,FALSE))</f>
        <v>52</v>
      </c>
      <c r="O312" s="9">
        <f>IF(J312="","",VLOOKUP($F312,abm!$B$2:$G$1701,5,FALSE))</f>
        <v>50</v>
      </c>
      <c r="P312" s="129">
        <f>IF(K312="","",VLOOKUP($F312,abm!$B$2:$G$1701,6,FALSE))</f>
        <v>53</v>
      </c>
      <c r="Q312" s="125">
        <f t="shared" si="16"/>
        <v>-0.4827959785058068</v>
      </c>
      <c r="R312" s="131">
        <f t="shared" si="17"/>
        <v>1067.4304572544086</v>
      </c>
      <c r="S312" s="125">
        <f t="shared" si="18"/>
        <v>5.1086878713403561E-2</v>
      </c>
      <c r="T312" s="132">
        <f t="shared" si="19"/>
        <v>5.905837835191571</v>
      </c>
    </row>
    <row r="313" spans="1:20" x14ac:dyDescent="0.25">
      <c r="A313">
        <v>2</v>
      </c>
      <c r="B313" s="12" t="s">
        <v>135</v>
      </c>
      <c r="C313" s="8">
        <v>1.5948519999999999</v>
      </c>
      <c r="D313" s="2">
        <v>0.21726100000000001</v>
      </c>
      <c r="E313" s="12" t="s">
        <v>45</v>
      </c>
      <c r="F313" s="12">
        <v>28798</v>
      </c>
      <c r="G313" s="126">
        <f>IFERROR(VLOOKUP($F313,INRIX!$A$2:$F$464,2,FALSE),"")</f>
        <v>61.702286018075498</v>
      </c>
      <c r="H313" s="4">
        <f>IFERROR(VLOOKUP($F313,INRIX!$A$2:$F$464,3,FALSE),"")</f>
        <v>67.6715542521994</v>
      </c>
      <c r="I313" s="126">
        <f>IFERROR(VLOOKUP($F313,INRIX!$A$2:$F$464,4,FALSE),"")</f>
        <v>65.403315600643296</v>
      </c>
      <c r="J313" s="4">
        <f>IFERROR(VLOOKUP($F313,INRIX!$A$2:$F$464,5,FALSE),"")</f>
        <v>47.569807037457402</v>
      </c>
      <c r="K313" s="126">
        <f>IFERROR(VLOOKUP($F313,INRIX!$A$2:$F$464,6,FALSE),"")</f>
        <v>64.336443959098602</v>
      </c>
      <c r="L313" s="129">
        <f>IF(G313="","",VLOOKUP($F313,abm!$B$2:$G$1701,2,FALSE))</f>
        <v>53</v>
      </c>
      <c r="M313" s="9">
        <f>IF(H313="","",VLOOKUP($F313,abm!$B$2:$G$1701,3,FALSE))</f>
        <v>34</v>
      </c>
      <c r="N313" s="129">
        <f>IF(I313="","",VLOOKUP($F313,abm!$B$2:$G$1701,4,FALSE))</f>
        <v>52</v>
      </c>
      <c r="O313" s="9">
        <f>IF(J313="","",VLOOKUP($F313,abm!$B$2:$G$1701,5,FALSE))</f>
        <v>49</v>
      </c>
      <c r="P313" s="129">
        <f>IF(K313="","",VLOOKUP($F313,abm!$B$2:$G$1701,6,FALSE))</f>
        <v>53</v>
      </c>
      <c r="Q313" s="125">
        <f t="shared" si="16"/>
        <v>-0.49757323626278371</v>
      </c>
      <c r="R313" s="131">
        <f t="shared" si="17"/>
        <v>1133.7735657588075</v>
      </c>
      <c r="S313" s="125">
        <f t="shared" si="18"/>
        <v>3.0065141139135498E-2</v>
      </c>
      <c r="T313" s="132">
        <f t="shared" si="19"/>
        <v>2.0454519101063742</v>
      </c>
    </row>
    <row r="314" spans="1:20" x14ac:dyDescent="0.25">
      <c r="A314">
        <v>2</v>
      </c>
      <c r="B314" s="12" t="s">
        <v>135</v>
      </c>
      <c r="C314" s="8">
        <v>1.8488249999999999</v>
      </c>
      <c r="D314" s="2">
        <v>0.253973</v>
      </c>
      <c r="E314" s="12" t="s">
        <v>45</v>
      </c>
      <c r="F314" s="12">
        <v>8802</v>
      </c>
      <c r="G314" s="126">
        <f>IFERROR(VLOOKUP($F314,INRIX!$A$2:$F$464,2,FALSE),"")</f>
        <v>61.702286018075498</v>
      </c>
      <c r="H314" s="4">
        <f>IFERROR(VLOOKUP($F314,INRIX!$A$2:$F$464,3,FALSE),"")</f>
        <v>67.6715542521994</v>
      </c>
      <c r="I314" s="126">
        <f>IFERROR(VLOOKUP($F314,INRIX!$A$2:$F$464,4,FALSE),"")</f>
        <v>65.403315600643296</v>
      </c>
      <c r="J314" s="4">
        <f>IFERROR(VLOOKUP($F314,INRIX!$A$2:$F$464,5,FALSE),"")</f>
        <v>47.569807037457402</v>
      </c>
      <c r="K314" s="126">
        <f>IFERROR(VLOOKUP($F314,INRIX!$A$2:$F$464,6,FALSE),"")</f>
        <v>64.336443959098602</v>
      </c>
      <c r="L314" s="129">
        <f>IF(G314="","",VLOOKUP($F314,abm!$B$2:$G$1701,2,FALSE))</f>
        <v>53</v>
      </c>
      <c r="M314" s="9">
        <f>IF(H314="","",VLOOKUP($F314,abm!$B$2:$G$1701,3,FALSE))</f>
        <v>43</v>
      </c>
      <c r="N314" s="129">
        <f>IF(I314="","",VLOOKUP($F314,abm!$B$2:$G$1701,4,FALSE))</f>
        <v>53</v>
      </c>
      <c r="O314" s="9">
        <f>IF(J314="","",VLOOKUP($F314,abm!$B$2:$G$1701,5,FALSE))</f>
        <v>50</v>
      </c>
      <c r="P314" s="129">
        <f>IF(K314="","",VLOOKUP($F314,abm!$B$2:$G$1701,6,FALSE))</f>
        <v>53</v>
      </c>
      <c r="Q314" s="125">
        <f t="shared" ref="Q314:Q377" si="20">IFERROR(M314/H314-1,"")</f>
        <v>-0.36457791644999116</v>
      </c>
      <c r="R314" s="131">
        <f t="shared" ref="R314:R377" si="21">IFERROR(POWER((M314-H314),2),"")</f>
        <v>608.68558921921829</v>
      </c>
      <c r="S314" s="125">
        <f t="shared" ref="S314:S377" si="22">IFERROR(O314/J314-1,"")</f>
        <v>5.1086878713403561E-2</v>
      </c>
      <c r="T314" s="132">
        <f t="shared" ref="T314:T377" si="23">IFERROR(POWER((O314-J314),2),"")</f>
        <v>5.905837835191571</v>
      </c>
    </row>
    <row r="315" spans="1:20" x14ac:dyDescent="0.25">
      <c r="A315">
        <v>2</v>
      </c>
      <c r="B315" s="12" t="s">
        <v>135</v>
      </c>
      <c r="C315" s="8">
        <v>2.1375169999999999</v>
      </c>
      <c r="D315" s="2">
        <v>0.288692</v>
      </c>
      <c r="E315" s="12" t="s">
        <v>45</v>
      </c>
      <c r="F315" s="12">
        <v>28479</v>
      </c>
      <c r="G315" s="126">
        <f>IFERROR(VLOOKUP($F315,INRIX!$A$2:$F$464,2,FALSE),"")</f>
        <v>58.719829877724599</v>
      </c>
      <c r="H315" s="4">
        <f>IFERROR(VLOOKUP($F315,INRIX!$A$2:$F$464,3,FALSE),"")</f>
        <v>65.380431884830699</v>
      </c>
      <c r="I315" s="126">
        <f>IFERROR(VLOOKUP($F315,INRIX!$A$2:$F$464,4,FALSE),"")</f>
        <v>60.270567858468397</v>
      </c>
      <c r="J315" s="4">
        <f>IFERROR(VLOOKUP($F315,INRIX!$A$2:$F$464,5,FALSE),"")</f>
        <v>35.445629965947802</v>
      </c>
      <c r="K315" s="126">
        <f>IFERROR(VLOOKUP($F315,INRIX!$A$2:$F$464,6,FALSE),"")</f>
        <v>61.871041397796098</v>
      </c>
      <c r="L315" s="129">
        <f>IF(G315="","",VLOOKUP($F315,abm!$B$2:$G$1701,2,FALSE))</f>
        <v>53</v>
      </c>
      <c r="M315" s="9">
        <f>IF(H315="","",VLOOKUP($F315,abm!$B$2:$G$1701,3,FALSE))</f>
        <v>44</v>
      </c>
      <c r="N315" s="129">
        <f>IF(I315="","",VLOOKUP($F315,abm!$B$2:$G$1701,4,FALSE))</f>
        <v>52</v>
      </c>
      <c r="O315" s="9">
        <f>IF(J315="","",VLOOKUP($F315,abm!$B$2:$G$1701,5,FALSE))</f>
        <v>49</v>
      </c>
      <c r="P315" s="129">
        <f>IF(K315="","",VLOOKUP($F315,abm!$B$2:$G$1701,6,FALSE))</f>
        <v>53</v>
      </c>
      <c r="Q315" s="125">
        <f t="shared" si="20"/>
        <v>-0.32701576402084453</v>
      </c>
      <c r="R315" s="131">
        <f t="shared" si="21"/>
        <v>457.1228675818852</v>
      </c>
      <c r="S315" s="125">
        <f t="shared" si="22"/>
        <v>0.3823989035340527</v>
      </c>
      <c r="T315" s="132">
        <f t="shared" si="23"/>
        <v>183.72094702001218</v>
      </c>
    </row>
    <row r="316" spans="1:20" x14ac:dyDescent="0.25">
      <c r="A316">
        <v>2</v>
      </c>
      <c r="B316" s="12" t="s">
        <v>135</v>
      </c>
      <c r="C316" s="8">
        <v>2.3338510000000001</v>
      </c>
      <c r="D316" s="2">
        <v>0.19633400000000001</v>
      </c>
      <c r="E316" s="12" t="s">
        <v>45</v>
      </c>
      <c r="F316" s="12">
        <v>26791</v>
      </c>
      <c r="G316" s="126">
        <f>IFERROR(VLOOKUP($F316,INRIX!$A$2:$F$464,2,FALSE),"")</f>
        <v>58.719829877724599</v>
      </c>
      <c r="H316" s="4">
        <f>IFERROR(VLOOKUP($F316,INRIX!$A$2:$F$464,3,FALSE),"")</f>
        <v>65.380431884830699</v>
      </c>
      <c r="I316" s="126">
        <f>IFERROR(VLOOKUP($F316,INRIX!$A$2:$F$464,4,FALSE),"")</f>
        <v>60.270567858468397</v>
      </c>
      <c r="J316" s="4">
        <f>IFERROR(VLOOKUP($F316,INRIX!$A$2:$F$464,5,FALSE),"")</f>
        <v>35.445629965947802</v>
      </c>
      <c r="K316" s="126">
        <f>IFERROR(VLOOKUP($F316,INRIX!$A$2:$F$464,6,FALSE),"")</f>
        <v>61.871041397796098</v>
      </c>
      <c r="L316" s="129">
        <f>IF(G316="","",VLOOKUP($F316,abm!$B$2:$G$1701,2,FALSE))</f>
        <v>53</v>
      </c>
      <c r="M316" s="9">
        <f>IF(H316="","",VLOOKUP($F316,abm!$B$2:$G$1701,3,FALSE))</f>
        <v>44</v>
      </c>
      <c r="N316" s="129">
        <f>IF(I316="","",VLOOKUP($F316,abm!$B$2:$G$1701,4,FALSE))</f>
        <v>52</v>
      </c>
      <c r="O316" s="9">
        <f>IF(J316="","",VLOOKUP($F316,abm!$B$2:$G$1701,5,FALSE))</f>
        <v>49</v>
      </c>
      <c r="P316" s="129">
        <f>IF(K316="","",VLOOKUP($F316,abm!$B$2:$G$1701,6,FALSE))</f>
        <v>53</v>
      </c>
      <c r="Q316" s="125">
        <f t="shared" si="20"/>
        <v>-0.32701576402084453</v>
      </c>
      <c r="R316" s="131">
        <f t="shared" si="21"/>
        <v>457.1228675818852</v>
      </c>
      <c r="S316" s="125">
        <f t="shared" si="22"/>
        <v>0.3823989035340527</v>
      </c>
      <c r="T316" s="132">
        <f t="shared" si="23"/>
        <v>183.72094702001218</v>
      </c>
    </row>
    <row r="317" spans="1:20" x14ac:dyDescent="0.25">
      <c r="A317">
        <v>2</v>
      </c>
      <c r="B317" s="12" t="s">
        <v>135</v>
      </c>
      <c r="C317" s="8">
        <v>2.474199</v>
      </c>
      <c r="D317" s="2">
        <v>0.140348</v>
      </c>
      <c r="E317" s="12" t="s">
        <v>45</v>
      </c>
      <c r="F317" s="12">
        <v>14271</v>
      </c>
      <c r="G317" s="126">
        <f>IFERROR(VLOOKUP($F317,INRIX!$A$2:$F$464,2,FALSE),"")</f>
        <v>58.719829877724599</v>
      </c>
      <c r="H317" s="4">
        <f>IFERROR(VLOOKUP($F317,INRIX!$A$2:$F$464,3,FALSE),"")</f>
        <v>65.380431884830699</v>
      </c>
      <c r="I317" s="126">
        <f>IFERROR(VLOOKUP($F317,INRIX!$A$2:$F$464,4,FALSE),"")</f>
        <v>60.270567858468397</v>
      </c>
      <c r="J317" s="4">
        <f>IFERROR(VLOOKUP($F317,INRIX!$A$2:$F$464,5,FALSE),"")</f>
        <v>35.445629965947802</v>
      </c>
      <c r="K317" s="126">
        <f>IFERROR(VLOOKUP($F317,INRIX!$A$2:$F$464,6,FALSE),"")</f>
        <v>61.871041397796098</v>
      </c>
      <c r="L317" s="129">
        <f>IF(G317="","",VLOOKUP($F317,abm!$B$2:$G$1701,2,FALSE))</f>
        <v>53</v>
      </c>
      <c r="M317" s="9">
        <f>IF(H317="","",VLOOKUP($F317,abm!$B$2:$G$1701,3,FALSE))</f>
        <v>44</v>
      </c>
      <c r="N317" s="129">
        <f>IF(I317="","",VLOOKUP($F317,abm!$B$2:$G$1701,4,FALSE))</f>
        <v>52</v>
      </c>
      <c r="O317" s="9">
        <f>IF(J317="","",VLOOKUP($F317,abm!$B$2:$G$1701,5,FALSE))</f>
        <v>49</v>
      </c>
      <c r="P317" s="129">
        <f>IF(K317="","",VLOOKUP($F317,abm!$B$2:$G$1701,6,FALSE))</f>
        <v>54</v>
      </c>
      <c r="Q317" s="125">
        <f t="shared" si="20"/>
        <v>-0.32701576402084453</v>
      </c>
      <c r="R317" s="131">
        <f t="shared" si="21"/>
        <v>457.1228675818852</v>
      </c>
      <c r="S317" s="125">
        <f t="shared" si="22"/>
        <v>0.3823989035340527</v>
      </c>
      <c r="T317" s="132">
        <f t="shared" si="23"/>
        <v>183.72094702001218</v>
      </c>
    </row>
    <row r="318" spans="1:20" x14ac:dyDescent="0.25">
      <c r="A318">
        <v>2</v>
      </c>
      <c r="B318" s="12" t="s">
        <v>135</v>
      </c>
      <c r="C318" s="8">
        <v>3.1212360000000001</v>
      </c>
      <c r="D318" s="2">
        <v>9.6825999999999995E-2</v>
      </c>
      <c r="E318" s="12" t="s">
        <v>42</v>
      </c>
      <c r="F318" s="12">
        <v>10913</v>
      </c>
      <c r="G318" s="126">
        <f>IFERROR(VLOOKUP($F318,INRIX!$A$2:$F$464,2,FALSE),"")</f>
        <v>61.534024455077102</v>
      </c>
      <c r="H318" s="4">
        <f>IFERROR(VLOOKUP($F318,INRIX!$A$2:$F$464,3,FALSE),"")</f>
        <v>69.0447880565183</v>
      </c>
      <c r="I318" s="126">
        <f>IFERROR(VLOOKUP($F318,INRIX!$A$2:$F$464,4,FALSE),"")</f>
        <v>62.0967462575776</v>
      </c>
      <c r="J318" s="4">
        <f>IFERROR(VLOOKUP($F318,INRIX!$A$2:$F$464,5,FALSE),"")</f>
        <v>28.913053348467599</v>
      </c>
      <c r="K318" s="126">
        <f>IFERROR(VLOOKUP($F318,INRIX!$A$2:$F$464,6,FALSE),"")</f>
        <v>64.760746550183697</v>
      </c>
      <c r="L318" s="129">
        <f>IF(G318="","",VLOOKUP($F318,abm!$B$2:$G$1701,2,FALSE))</f>
        <v>53</v>
      </c>
      <c r="M318" s="9">
        <f>IF(H318="","",VLOOKUP($F318,abm!$B$2:$G$1701,3,FALSE))</f>
        <v>47</v>
      </c>
      <c r="N318" s="129">
        <f>IF(I318="","",VLOOKUP($F318,abm!$B$2:$G$1701,4,FALSE))</f>
        <v>52</v>
      </c>
      <c r="O318" s="9">
        <f>IF(J318="","",VLOOKUP($F318,abm!$B$2:$G$1701,5,FALSE))</f>
        <v>46</v>
      </c>
      <c r="P318" s="129">
        <f>IF(K318="","",VLOOKUP($F318,abm!$B$2:$G$1701,6,FALSE))</f>
        <v>53</v>
      </c>
      <c r="Q318" s="125">
        <f t="shared" si="20"/>
        <v>-0.31928243502569664</v>
      </c>
      <c r="R318" s="131">
        <f t="shared" si="21"/>
        <v>485.97268045681187</v>
      </c>
      <c r="S318" s="125">
        <f t="shared" si="22"/>
        <v>0.59097690048837448</v>
      </c>
      <c r="T318" s="132">
        <f t="shared" si="23"/>
        <v>291.96374587231429</v>
      </c>
    </row>
    <row r="319" spans="1:20" x14ac:dyDescent="0.25">
      <c r="A319">
        <v>2</v>
      </c>
      <c r="B319" s="12" t="s">
        <v>135</v>
      </c>
      <c r="C319" s="8">
        <v>4.3986810000000007</v>
      </c>
      <c r="D319" s="2">
        <v>0.38782299999999997</v>
      </c>
      <c r="E319" s="12" t="s">
        <v>113</v>
      </c>
      <c r="F319" s="12">
        <v>24704</v>
      </c>
      <c r="G319" s="126">
        <f>IFERROR(VLOOKUP($F319,INRIX!$A$2:$F$464,2,FALSE),"")</f>
        <v>63.458798511430103</v>
      </c>
      <c r="H319" s="4">
        <f>IFERROR(VLOOKUP($F319,INRIX!$A$2:$F$464,3,FALSE),"")</f>
        <v>67.867235403892295</v>
      </c>
      <c r="I319" s="126">
        <f>IFERROR(VLOOKUP($F319,INRIX!$A$2:$F$464,4,FALSE),"")</f>
        <v>63.888778918718302</v>
      </c>
      <c r="J319" s="4">
        <f>IFERROR(VLOOKUP($F319,INRIX!$A$2:$F$464,5,FALSE),"")</f>
        <v>33.083087400681002</v>
      </c>
      <c r="K319" s="126">
        <f>IFERROR(VLOOKUP($F319,INRIX!$A$2:$F$464,6,FALSE),"")</f>
        <v>65.642807505211906</v>
      </c>
      <c r="L319" s="129">
        <f>IF(G319="","",VLOOKUP($F319,abm!$B$2:$G$1701,2,FALSE))</f>
        <v>53</v>
      </c>
      <c r="M319" s="9">
        <f>IF(H319="","",VLOOKUP($F319,abm!$B$2:$G$1701,3,FALSE))</f>
        <v>37</v>
      </c>
      <c r="N319" s="129">
        <f>IF(I319="","",VLOOKUP($F319,abm!$B$2:$G$1701,4,FALSE))</f>
        <v>42</v>
      </c>
      <c r="O319" s="9">
        <f>IF(J319="","",VLOOKUP($F319,abm!$B$2:$G$1701,5,FALSE))</f>
        <v>31</v>
      </c>
      <c r="P319" s="129">
        <f>IF(K319="","",VLOOKUP($F319,abm!$B$2:$G$1701,6,FALSE))</f>
        <v>53</v>
      </c>
      <c r="Q319" s="125">
        <f t="shared" si="20"/>
        <v>-0.45481792827120238</v>
      </c>
      <c r="R319" s="131">
        <f t="shared" si="21"/>
        <v>952.78622147930196</v>
      </c>
      <c r="S319" s="125">
        <f t="shared" si="22"/>
        <v>-6.2965326526269849E-2</v>
      </c>
      <c r="T319" s="132">
        <f t="shared" si="23"/>
        <v>4.3392531188759333</v>
      </c>
    </row>
    <row r="320" spans="1:20" x14ac:dyDescent="0.25">
      <c r="A320">
        <v>2</v>
      </c>
      <c r="B320" s="12" t="s">
        <v>135</v>
      </c>
      <c r="C320" s="8">
        <v>4.4695310000000008</v>
      </c>
      <c r="D320" s="2">
        <v>7.0849999999999996E-2</v>
      </c>
      <c r="E320" s="12" t="s">
        <v>113</v>
      </c>
      <c r="F320" s="12">
        <v>15083</v>
      </c>
      <c r="G320" s="126">
        <f>IFERROR(VLOOKUP($F320,INRIX!$A$2:$F$464,2,FALSE),"")</f>
        <v>63.458798511430103</v>
      </c>
      <c r="H320" s="4">
        <f>IFERROR(VLOOKUP($F320,INRIX!$A$2:$F$464,3,FALSE),"")</f>
        <v>67.867235403892295</v>
      </c>
      <c r="I320" s="126">
        <f>IFERROR(VLOOKUP($F320,INRIX!$A$2:$F$464,4,FALSE),"")</f>
        <v>63.888778918718302</v>
      </c>
      <c r="J320" s="4">
        <f>IFERROR(VLOOKUP($F320,INRIX!$A$2:$F$464,5,FALSE),"")</f>
        <v>33.083087400681002</v>
      </c>
      <c r="K320" s="126">
        <f>IFERROR(VLOOKUP($F320,INRIX!$A$2:$F$464,6,FALSE),"")</f>
        <v>65.642807505211906</v>
      </c>
      <c r="L320" s="129">
        <f>IF(G320="","",VLOOKUP($F320,abm!$B$2:$G$1701,2,FALSE))</f>
        <v>53</v>
      </c>
      <c r="M320" s="9">
        <f>IF(H320="","",VLOOKUP($F320,abm!$B$2:$G$1701,3,FALSE))</f>
        <v>37</v>
      </c>
      <c r="N320" s="129">
        <f>IF(I320="","",VLOOKUP($F320,abm!$B$2:$G$1701,4,FALSE))</f>
        <v>42</v>
      </c>
      <c r="O320" s="9">
        <f>IF(J320="","",VLOOKUP($F320,abm!$B$2:$G$1701,5,FALSE))</f>
        <v>31</v>
      </c>
      <c r="P320" s="129">
        <f>IF(K320="","",VLOOKUP($F320,abm!$B$2:$G$1701,6,FALSE))</f>
        <v>53</v>
      </c>
      <c r="Q320" s="125">
        <f t="shared" si="20"/>
        <v>-0.45481792827120238</v>
      </c>
      <c r="R320" s="131">
        <f t="shared" si="21"/>
        <v>952.78622147930196</v>
      </c>
      <c r="S320" s="125">
        <f t="shared" si="22"/>
        <v>-6.2965326526269849E-2</v>
      </c>
      <c r="T320" s="132">
        <f t="shared" si="23"/>
        <v>4.3392531188759333</v>
      </c>
    </row>
    <row r="321" spans="1:20" x14ac:dyDescent="0.25">
      <c r="A321">
        <v>2</v>
      </c>
      <c r="B321" s="12" t="s">
        <v>135</v>
      </c>
      <c r="C321" s="8">
        <v>5.0454440000000007</v>
      </c>
      <c r="D321" s="2">
        <v>0.29489900000000002</v>
      </c>
      <c r="E321" s="12" t="s">
        <v>38</v>
      </c>
      <c r="F321" s="12">
        <v>769</v>
      </c>
      <c r="G321" s="126">
        <f>IFERROR(VLOOKUP($F321,INRIX!$A$2:$F$464,2,FALSE),"")</f>
        <v>65.077884104199896</v>
      </c>
      <c r="H321" s="4">
        <f>IFERROR(VLOOKUP($F321,INRIX!$A$2:$F$464,3,FALSE),"")</f>
        <v>69.775793121834198</v>
      </c>
      <c r="I321" s="126">
        <f>IFERROR(VLOOKUP($F321,INRIX!$A$2:$F$464,4,FALSE),"")</f>
        <v>67.603488803662003</v>
      </c>
      <c r="J321" s="4">
        <f>IFERROR(VLOOKUP($F321,INRIX!$A$2:$F$464,5,FALSE),"")</f>
        <v>27.7264472190692</v>
      </c>
      <c r="K321" s="126">
        <f>IFERROR(VLOOKUP($F321,INRIX!$A$2:$F$464,6,FALSE),"")</f>
        <v>67.252556338727302</v>
      </c>
      <c r="L321" s="129">
        <f>IF(G321="","",VLOOKUP($F321,abm!$B$2:$G$1701,2,FALSE))</f>
        <v>51</v>
      </c>
      <c r="M321" s="9">
        <f>IF(H321="","",VLOOKUP($F321,abm!$B$2:$G$1701,3,FALSE))</f>
        <v>43</v>
      </c>
      <c r="N321" s="129">
        <f>IF(I321="","",VLOOKUP($F321,abm!$B$2:$G$1701,4,FALSE))</f>
        <v>48</v>
      </c>
      <c r="O321" s="9">
        <f>IF(J321="","",VLOOKUP($F321,abm!$B$2:$G$1701,5,FALSE))</f>
        <v>39</v>
      </c>
      <c r="P321" s="129">
        <f>IF(K321="","",VLOOKUP($F321,abm!$B$2:$G$1701,6,FALSE))</f>
        <v>51</v>
      </c>
      <c r="Q321" s="125">
        <f t="shared" si="20"/>
        <v>-0.38374043380748812</v>
      </c>
      <c r="R321" s="131">
        <f t="shared" si="21"/>
        <v>716.94309730326358</v>
      </c>
      <c r="S321" s="125">
        <f t="shared" si="22"/>
        <v>0.40659925492283322</v>
      </c>
      <c r="T321" s="132">
        <f t="shared" si="23"/>
        <v>127.09299230443257</v>
      </c>
    </row>
    <row r="322" spans="1:20" x14ac:dyDescent="0.25">
      <c r="A322">
        <v>2</v>
      </c>
      <c r="B322" s="12" t="s">
        <v>135</v>
      </c>
      <c r="C322" s="8">
        <v>5.7814080000000008</v>
      </c>
      <c r="D322" s="2">
        <v>0.41744700000000001</v>
      </c>
      <c r="E322" s="12" t="s">
        <v>39</v>
      </c>
      <c r="F322" s="12">
        <v>771</v>
      </c>
      <c r="G322" s="126">
        <f>IFERROR(VLOOKUP($F322,INRIX!$A$2:$F$464,2,FALSE),"")</f>
        <v>64.363902179691706</v>
      </c>
      <c r="H322" s="4">
        <f>IFERROR(VLOOKUP($F322,INRIX!$A$2:$F$464,3,FALSE),"")</f>
        <v>68.898160490535901</v>
      </c>
      <c r="I322" s="126">
        <f>IFERROR(VLOOKUP($F322,INRIX!$A$2:$F$464,4,FALSE),"")</f>
        <v>65.862056167264598</v>
      </c>
      <c r="J322" s="4">
        <f>IFERROR(VLOOKUP($F322,INRIX!$A$2:$F$464,5,FALSE),"")</f>
        <v>24.1661748013621</v>
      </c>
      <c r="K322" s="126">
        <f>IFERROR(VLOOKUP($F322,INRIX!$A$2:$F$464,6,FALSE),"")</f>
        <v>66.064926039908698</v>
      </c>
      <c r="L322" s="129">
        <f>IF(G322="","",VLOOKUP($F322,abm!$B$2:$G$1701,2,FALSE))</f>
        <v>53</v>
      </c>
      <c r="M322" s="9">
        <f>IF(H322="","",VLOOKUP($F322,abm!$B$2:$G$1701,3,FALSE))</f>
        <v>43</v>
      </c>
      <c r="N322" s="129">
        <f>IF(I322="","",VLOOKUP($F322,abm!$B$2:$G$1701,4,FALSE))</f>
        <v>50</v>
      </c>
      <c r="O322" s="9">
        <f>IF(J322="","",VLOOKUP($F322,abm!$B$2:$G$1701,5,FALSE))</f>
        <v>40</v>
      </c>
      <c r="P322" s="129">
        <f>IF(K322="","",VLOOKUP($F322,abm!$B$2:$G$1701,6,FALSE))</f>
        <v>53</v>
      </c>
      <c r="Q322" s="125">
        <f t="shared" si="20"/>
        <v>-0.37589044912299752</v>
      </c>
      <c r="R322" s="131">
        <f t="shared" si="21"/>
        <v>670.71471679355477</v>
      </c>
      <c r="S322" s="125">
        <f t="shared" si="22"/>
        <v>0.65520610228083931</v>
      </c>
      <c r="T322" s="132">
        <f t="shared" si="23"/>
        <v>250.71002042102054</v>
      </c>
    </row>
    <row r="323" spans="1:20" x14ac:dyDescent="0.25">
      <c r="A323">
        <v>2</v>
      </c>
      <c r="B323" s="12" t="s">
        <v>135</v>
      </c>
      <c r="C323" s="8">
        <v>6.2548540000000008</v>
      </c>
      <c r="D323" s="2">
        <v>0.47344599999999998</v>
      </c>
      <c r="E323" s="12" t="s">
        <v>86</v>
      </c>
      <c r="F323" s="12">
        <v>772</v>
      </c>
      <c r="G323" s="126">
        <f>IFERROR(VLOOKUP($F323,INRIX!$A$2:$F$464,2,FALSE),"")</f>
        <v>64.094364699627903</v>
      </c>
      <c r="H323" s="4">
        <f>IFERROR(VLOOKUP($F323,INRIX!$A$2:$F$464,3,FALSE),"")</f>
        <v>68.402825913089799</v>
      </c>
      <c r="I323" s="126">
        <f>IFERROR(VLOOKUP($F323,INRIX!$A$2:$F$464,4,FALSE),"")</f>
        <v>64.831374489669699</v>
      </c>
      <c r="J323" s="4">
        <f>IFERROR(VLOOKUP($F323,INRIX!$A$2:$F$464,5,FALSE),"")</f>
        <v>20.869239500567499</v>
      </c>
      <c r="K323" s="126">
        <f>IFERROR(VLOOKUP($F323,INRIX!$A$2:$F$464,6,FALSE),"")</f>
        <v>65.634269830239205</v>
      </c>
      <c r="L323" s="129">
        <f>IF(G323="","",VLOOKUP($F323,abm!$B$2:$G$1701,2,FALSE))</f>
        <v>53</v>
      </c>
      <c r="M323" s="9">
        <f>IF(H323="","",VLOOKUP($F323,abm!$B$2:$G$1701,3,FALSE))</f>
        <v>44</v>
      </c>
      <c r="N323" s="129">
        <f>IF(I323="","",VLOOKUP($F323,abm!$B$2:$G$1701,4,FALSE))</f>
        <v>50</v>
      </c>
      <c r="O323" s="9">
        <f>IF(J323="","",VLOOKUP($F323,abm!$B$2:$G$1701,5,FALSE))</f>
        <v>39</v>
      </c>
      <c r="P323" s="129">
        <f>IF(K323="","",VLOOKUP($F323,abm!$B$2:$G$1701,6,FALSE))</f>
        <v>53</v>
      </c>
      <c r="Q323" s="125">
        <f t="shared" si="20"/>
        <v>-0.35675172169195413</v>
      </c>
      <c r="R323" s="131">
        <f t="shared" si="21"/>
        <v>595.49791254456704</v>
      </c>
      <c r="S323" s="125">
        <f t="shared" si="22"/>
        <v>0.86877916653069565</v>
      </c>
      <c r="T323" s="132">
        <f t="shared" si="23"/>
        <v>328.7244762877819</v>
      </c>
    </row>
    <row r="324" spans="1:20" x14ac:dyDescent="0.25">
      <c r="A324">
        <v>2</v>
      </c>
      <c r="B324" s="12" t="s">
        <v>135</v>
      </c>
      <c r="C324" s="8">
        <v>6.7497270000000009</v>
      </c>
      <c r="D324" s="2">
        <v>0.244172</v>
      </c>
      <c r="E324" s="12" t="s">
        <v>86</v>
      </c>
      <c r="F324" s="12">
        <v>774</v>
      </c>
      <c r="G324" s="126">
        <f>IFERROR(VLOOKUP($F324,INRIX!$A$2:$F$464,2,FALSE),"")</f>
        <v>63.120414673046298</v>
      </c>
      <c r="H324" s="4">
        <f>IFERROR(VLOOKUP($F324,INRIX!$A$2:$F$464,3,FALSE),"")</f>
        <v>67.334310850439905</v>
      </c>
      <c r="I324" s="126">
        <f>IFERROR(VLOOKUP($F324,INRIX!$A$2:$F$464,4,FALSE),"")</f>
        <v>63.333786960287</v>
      </c>
      <c r="J324" s="4">
        <f>IFERROR(VLOOKUP($F324,INRIX!$A$2:$F$464,5,FALSE),"")</f>
        <v>20.093303064699199</v>
      </c>
      <c r="K324" s="126">
        <f>IFERROR(VLOOKUP($F324,INRIX!$A$2:$F$464,6,FALSE),"")</f>
        <v>64.868758066117294</v>
      </c>
      <c r="L324" s="129">
        <f>IF(G324="","",VLOOKUP($F324,abm!$B$2:$G$1701,2,FALSE))</f>
        <v>53</v>
      </c>
      <c r="M324" s="9">
        <f>IF(H324="","",VLOOKUP($F324,abm!$B$2:$G$1701,3,FALSE))</f>
        <v>46</v>
      </c>
      <c r="N324" s="129">
        <f>IF(I324="","",VLOOKUP($F324,abm!$B$2:$G$1701,4,FALSE))</f>
        <v>50</v>
      </c>
      <c r="O324" s="9">
        <f>IF(J324="","",VLOOKUP($F324,abm!$B$2:$G$1701,5,FALSE))</f>
        <v>40</v>
      </c>
      <c r="P324" s="129">
        <f>IF(K324="","",VLOOKUP($F324,abm!$B$2:$G$1701,6,FALSE))</f>
        <v>53</v>
      </c>
      <c r="Q324" s="125">
        <f t="shared" si="20"/>
        <v>-0.31684160097556746</v>
      </c>
      <c r="R324" s="131">
        <f t="shared" si="21"/>
        <v>455.15281946319789</v>
      </c>
      <c r="S324" s="125">
        <f t="shared" si="22"/>
        <v>0.9907130187208375</v>
      </c>
      <c r="T324" s="132">
        <f t="shared" si="23"/>
        <v>396.27658287391426</v>
      </c>
    </row>
    <row r="325" spans="1:20" x14ac:dyDescent="0.25">
      <c r="A325">
        <v>2</v>
      </c>
      <c r="B325" s="12" t="s">
        <v>135</v>
      </c>
      <c r="C325" s="8">
        <v>7.8516980000000007</v>
      </c>
      <c r="D325" s="2">
        <v>0.46066600000000002</v>
      </c>
      <c r="E325" s="12" t="s">
        <v>37</v>
      </c>
      <c r="F325" s="12">
        <v>777</v>
      </c>
      <c r="G325" s="126">
        <f>IFERROR(VLOOKUP($F325,INRIX!$A$2:$F$464,2,FALSE),"")</f>
        <v>63.919191919191903</v>
      </c>
      <c r="H325" s="4">
        <f>IFERROR(VLOOKUP($F325,INRIX!$A$2:$F$464,3,FALSE),"")</f>
        <v>67.959744068248497</v>
      </c>
      <c r="I325" s="126">
        <f>IFERROR(VLOOKUP($F325,INRIX!$A$2:$F$464,4,FALSE),"")</f>
        <v>64.998267969813199</v>
      </c>
      <c r="J325" s="4">
        <f>IFERROR(VLOOKUP($F325,INRIX!$A$2:$F$464,5,FALSE),"")</f>
        <v>23.175936435868302</v>
      </c>
      <c r="K325" s="126">
        <f>IFERROR(VLOOKUP($F325,INRIX!$A$2:$F$464,6,FALSE),"")</f>
        <v>65.509580065521703</v>
      </c>
      <c r="L325" s="129">
        <f>IF(G325="","",VLOOKUP($F325,abm!$B$2:$G$1701,2,FALSE))</f>
        <v>53</v>
      </c>
      <c r="M325" s="9">
        <f>IF(H325="","",VLOOKUP($F325,abm!$B$2:$G$1701,3,FALSE))</f>
        <v>51</v>
      </c>
      <c r="N325" s="129">
        <f>IF(I325="","",VLOOKUP($F325,abm!$B$2:$G$1701,4,FALSE))</f>
        <v>52</v>
      </c>
      <c r="O325" s="9">
        <f>IF(J325="","",VLOOKUP($F325,abm!$B$2:$G$1701,5,FALSE))</f>
        <v>44</v>
      </c>
      <c r="P325" s="129">
        <f>IF(K325="","",VLOOKUP($F325,abm!$B$2:$G$1701,6,FALSE))</f>
        <v>53</v>
      </c>
      <c r="Q325" s="125">
        <f t="shared" si="20"/>
        <v>-0.24955573774993467</v>
      </c>
      <c r="R325" s="131">
        <f t="shared" si="21"/>
        <v>287.63291886049007</v>
      </c>
      <c r="S325" s="125">
        <f t="shared" si="22"/>
        <v>0.89852091291997493</v>
      </c>
      <c r="T325" s="132">
        <f t="shared" si="23"/>
        <v>433.64162332299736</v>
      </c>
    </row>
    <row r="326" spans="1:20" x14ac:dyDescent="0.25">
      <c r="A326">
        <v>2</v>
      </c>
      <c r="B326" s="12" t="s">
        <v>135</v>
      </c>
      <c r="C326" s="8">
        <v>8.4533149999999999</v>
      </c>
      <c r="D326" s="2">
        <v>0.55141300000000004</v>
      </c>
      <c r="E326" s="12" t="s">
        <v>29</v>
      </c>
      <c r="F326" s="12">
        <v>778</v>
      </c>
      <c r="G326" s="126">
        <f>IFERROR(VLOOKUP($F326,INRIX!$A$2:$F$464,2,FALSE),"")</f>
        <v>64.357256778309406</v>
      </c>
      <c r="H326" s="4">
        <f>IFERROR(VLOOKUP($F326,INRIX!$A$2:$F$464,3,FALSE),"")</f>
        <v>68.825379898693697</v>
      </c>
      <c r="I326" s="126">
        <f>IFERROR(VLOOKUP($F326,INRIX!$A$2:$F$464,4,FALSE),"")</f>
        <v>65.864901645428702</v>
      </c>
      <c r="J326" s="4">
        <f>IFERROR(VLOOKUP($F326,INRIX!$A$2:$F$464,5,FALSE),"")</f>
        <v>19.8774120317821</v>
      </c>
      <c r="K326" s="126">
        <f>IFERROR(VLOOKUP($F326,INRIX!$A$2:$F$464,6,FALSE),"")</f>
        <v>66.090936165988296</v>
      </c>
      <c r="L326" s="129">
        <f>IF(G326="","",VLOOKUP($F326,abm!$B$2:$G$1701,2,FALSE))</f>
        <v>52</v>
      </c>
      <c r="M326" s="9">
        <f>IF(H326="","",VLOOKUP($F326,abm!$B$2:$G$1701,3,FALSE))</f>
        <v>50</v>
      </c>
      <c r="N326" s="129">
        <f>IF(I326="","",VLOOKUP($F326,abm!$B$2:$G$1701,4,FALSE))</f>
        <v>52</v>
      </c>
      <c r="O326" s="9">
        <f>IF(J326="","",VLOOKUP($F326,abm!$B$2:$G$1701,5,FALSE))</f>
        <v>43</v>
      </c>
      <c r="P326" s="129">
        <f>IF(K326="","",VLOOKUP($F326,abm!$B$2:$G$1701,6,FALSE))</f>
        <v>52</v>
      </c>
      <c r="Q326" s="125">
        <f t="shared" si="20"/>
        <v>-0.27352380657256647</v>
      </c>
      <c r="R326" s="131">
        <f t="shared" si="21"/>
        <v>354.39492833014071</v>
      </c>
      <c r="S326" s="125">
        <f t="shared" si="22"/>
        <v>1.1632594792142492</v>
      </c>
      <c r="T326" s="132">
        <f t="shared" si="23"/>
        <v>534.65407434797521</v>
      </c>
    </row>
    <row r="327" spans="1:20" x14ac:dyDescent="0.25">
      <c r="A327">
        <v>2</v>
      </c>
      <c r="B327" s="12" t="s">
        <v>135</v>
      </c>
      <c r="C327" s="8">
        <v>10.180047000000002</v>
      </c>
      <c r="D327" s="2">
        <v>0.59174800000000005</v>
      </c>
      <c r="E327" s="12" t="s">
        <v>111</v>
      </c>
      <c r="F327" s="12">
        <v>787</v>
      </c>
      <c r="G327" s="126">
        <f>IFERROR(VLOOKUP($F327,INRIX!$A$2:$F$464,2,FALSE),"")</f>
        <v>64.001860712387</v>
      </c>
      <c r="H327" s="4">
        <f>IFERROR(VLOOKUP($F327,INRIX!$A$2:$F$464,3,FALSE),"")</f>
        <v>67.033857637963195</v>
      </c>
      <c r="I327" s="126">
        <f>IFERROR(VLOOKUP($F327,INRIX!$A$2:$F$464,4,FALSE),"")</f>
        <v>65.086725225782502</v>
      </c>
      <c r="J327" s="4">
        <f>IFERROR(VLOOKUP($F327,INRIX!$A$2:$F$464,5,FALSE),"")</f>
        <v>28.896254256526699</v>
      </c>
      <c r="K327" s="126">
        <f>IFERROR(VLOOKUP($F327,INRIX!$A$2:$F$464,6,FALSE),"")</f>
        <v>64.953142062940501</v>
      </c>
      <c r="L327" s="129">
        <f>IF(G327="","",VLOOKUP($F327,abm!$B$2:$G$1701,2,FALSE))</f>
        <v>53</v>
      </c>
      <c r="M327" s="9">
        <f>IF(H327="","",VLOOKUP($F327,abm!$B$2:$G$1701,3,FALSE))</f>
        <v>51</v>
      </c>
      <c r="N327" s="129">
        <f>IF(I327="","",VLOOKUP($F327,abm!$B$2:$G$1701,4,FALSE))</f>
        <v>52</v>
      </c>
      <c r="O327" s="9">
        <f>IF(J327="","",VLOOKUP($F327,abm!$B$2:$G$1701,5,FALSE))</f>
        <v>37</v>
      </c>
      <c r="P327" s="129">
        <f>IF(K327="","",VLOOKUP($F327,abm!$B$2:$G$1701,6,FALSE))</f>
        <v>53</v>
      </c>
      <c r="Q327" s="125">
        <f t="shared" si="20"/>
        <v>-0.23919043604142454</v>
      </c>
      <c r="R327" s="131">
        <f t="shared" si="21"/>
        <v>257.0845907544707</v>
      </c>
      <c r="S327" s="125">
        <f t="shared" si="22"/>
        <v>0.28044277543837492</v>
      </c>
      <c r="T327" s="132">
        <f t="shared" si="23"/>
        <v>65.670695074861641</v>
      </c>
    </row>
    <row r="328" spans="1:20" x14ac:dyDescent="0.25">
      <c r="A328">
        <v>2</v>
      </c>
      <c r="B328" s="12" t="s">
        <v>135</v>
      </c>
      <c r="C328" s="8">
        <v>11.466507000000002</v>
      </c>
      <c r="D328" s="2">
        <v>0.71871399999999996</v>
      </c>
      <c r="E328" s="12" t="s">
        <v>33</v>
      </c>
      <c r="F328" s="12">
        <v>20782</v>
      </c>
      <c r="G328" s="126">
        <f>IFERROR(VLOOKUP($F328,INRIX!$A$2:$F$464,2,FALSE),"")</f>
        <v>62.163742690058498</v>
      </c>
      <c r="H328" s="4">
        <f>IFERROR(VLOOKUP($F328,INRIX!$A$2:$F$464,3,FALSE),"")</f>
        <v>66.437216742202096</v>
      </c>
      <c r="I328" s="126">
        <f>IFERROR(VLOOKUP($F328,INRIX!$A$2:$F$464,4,FALSE),"")</f>
        <v>64.634294197698907</v>
      </c>
      <c r="J328" s="4">
        <f>IFERROR(VLOOKUP($F328,INRIX!$A$2:$F$464,5,FALSE),"")</f>
        <v>29.976163450624298</v>
      </c>
      <c r="K328" s="126">
        <f>IFERROR(VLOOKUP($F328,INRIX!$A$2:$F$464,6,FALSE),"")</f>
        <v>64.471656904596401</v>
      </c>
      <c r="L328" s="129">
        <f>IF(G328="","",VLOOKUP($F328,abm!$B$2:$G$1701,2,FALSE))</f>
        <v>53</v>
      </c>
      <c r="M328" s="9">
        <f>IF(H328="","",VLOOKUP($F328,abm!$B$2:$G$1701,3,FALSE))</f>
        <v>52</v>
      </c>
      <c r="N328" s="129">
        <f>IF(I328="","",VLOOKUP($F328,abm!$B$2:$G$1701,4,FALSE))</f>
        <v>52</v>
      </c>
      <c r="O328" s="9">
        <f>IF(J328="","",VLOOKUP($F328,abm!$B$2:$G$1701,5,FALSE))</f>
        <v>41</v>
      </c>
      <c r="P328" s="129">
        <f>IF(K328="","",VLOOKUP($F328,abm!$B$2:$G$1701,6,FALSE))</f>
        <v>53</v>
      </c>
      <c r="Q328" s="125">
        <f t="shared" si="20"/>
        <v>-0.21730616437806494</v>
      </c>
      <c r="R328" s="131">
        <f t="shared" si="21"/>
        <v>208.43322726132052</v>
      </c>
      <c r="S328" s="125">
        <f t="shared" si="22"/>
        <v>0.36775341739558454</v>
      </c>
      <c r="T328" s="132">
        <f t="shared" si="23"/>
        <v>121.52497226735157</v>
      </c>
    </row>
    <row r="329" spans="1:20" x14ac:dyDescent="0.25">
      <c r="A329">
        <v>2</v>
      </c>
      <c r="B329" s="12" t="s">
        <v>135</v>
      </c>
      <c r="C329" s="8">
        <v>12.991437000000001</v>
      </c>
      <c r="D329" s="2">
        <v>0.22603300000000001</v>
      </c>
      <c r="E329" s="12" t="s">
        <v>82</v>
      </c>
      <c r="F329" s="12">
        <v>799</v>
      </c>
      <c r="G329" s="126">
        <f>IFERROR(VLOOKUP($F329,INRIX!$A$2:$F$464,2,FALSE),"")</f>
        <v>63.8003721424774</v>
      </c>
      <c r="H329" s="4">
        <f>IFERROR(VLOOKUP($F329,INRIX!$A$2:$F$464,3,FALSE),"")</f>
        <v>67.845641162356699</v>
      </c>
      <c r="I329" s="126">
        <f>IFERROR(VLOOKUP($F329,INRIX!$A$2:$F$464,4,FALSE),"")</f>
        <v>65.745267846096795</v>
      </c>
      <c r="J329" s="4">
        <f>IFERROR(VLOOKUP($F329,INRIX!$A$2:$F$464,5,FALSE),"")</f>
        <v>26.087627695800201</v>
      </c>
      <c r="K329" s="126">
        <f>IFERROR(VLOOKUP($F329,INRIX!$A$2:$F$464,6,FALSE),"")</f>
        <v>65.746450908368899</v>
      </c>
      <c r="L329" s="129">
        <f>IF(G329="","",VLOOKUP($F329,abm!$B$2:$G$1701,2,FALSE))</f>
        <v>53</v>
      </c>
      <c r="M329" s="9">
        <f>IF(H329="","",VLOOKUP($F329,abm!$B$2:$G$1701,3,FALSE))</f>
        <v>53</v>
      </c>
      <c r="N329" s="129">
        <f>IF(I329="","",VLOOKUP($F329,abm!$B$2:$G$1701,4,FALSE))</f>
        <v>53</v>
      </c>
      <c r="O329" s="9">
        <f>IF(J329="","",VLOOKUP($F329,abm!$B$2:$G$1701,5,FALSE))</f>
        <v>44</v>
      </c>
      <c r="P329" s="129">
        <f>IF(K329="","",VLOOKUP($F329,abm!$B$2:$G$1701,6,FALSE))</f>
        <v>53</v>
      </c>
      <c r="Q329" s="125">
        <f t="shared" si="20"/>
        <v>-0.21881495860331879</v>
      </c>
      <c r="R329" s="131">
        <f t="shared" si="21"/>
        <v>220.39306152145957</v>
      </c>
      <c r="S329" s="125">
        <f t="shared" si="22"/>
        <v>0.68662327265132972</v>
      </c>
      <c r="T329" s="132">
        <f t="shared" si="23"/>
        <v>320.85308156426402</v>
      </c>
    </row>
    <row r="330" spans="1:20" x14ac:dyDescent="0.25">
      <c r="A330">
        <v>2</v>
      </c>
      <c r="B330" s="12" t="s">
        <v>135</v>
      </c>
      <c r="C330" s="8">
        <v>13.804287000000002</v>
      </c>
      <c r="D330" s="2">
        <v>0.30027799999999999</v>
      </c>
      <c r="E330" s="12" t="s">
        <v>23</v>
      </c>
      <c r="F330" s="12">
        <v>15874</v>
      </c>
      <c r="G330" s="126">
        <f>IFERROR(VLOOKUP($F330,INRIX!$A$2:$F$464,2,FALSE),"")</f>
        <v>63.4688995215311</v>
      </c>
      <c r="H330" s="4">
        <f>IFERROR(VLOOKUP($F330,INRIX!$A$2:$F$464,3,FALSE),"")</f>
        <v>67.117035457211401</v>
      </c>
      <c r="I330" s="126">
        <f>IFERROR(VLOOKUP($F330,INRIX!$A$2:$F$464,4,FALSE),"")</f>
        <v>63.9455647655573</v>
      </c>
      <c r="J330" s="4">
        <f>IFERROR(VLOOKUP($F330,INRIX!$A$2:$F$464,5,FALSE),"")</f>
        <v>32.010896708285998</v>
      </c>
      <c r="K330" s="126">
        <f>IFERROR(VLOOKUP($F330,INRIX!$A$2:$F$464,6,FALSE),"")</f>
        <v>64.549985108706394</v>
      </c>
      <c r="L330" s="129">
        <f>IF(G330="","",VLOOKUP($F330,abm!$B$2:$G$1701,2,FALSE))</f>
        <v>53</v>
      </c>
      <c r="M330" s="9">
        <f>IF(H330="","",VLOOKUP($F330,abm!$B$2:$G$1701,3,FALSE))</f>
        <v>52</v>
      </c>
      <c r="N330" s="129">
        <f>IF(I330="","",VLOOKUP($F330,abm!$B$2:$G$1701,4,FALSE))</f>
        <v>52</v>
      </c>
      <c r="O330" s="9">
        <f>IF(J330="","",VLOOKUP($F330,abm!$B$2:$G$1701,5,FALSE))</f>
        <v>39</v>
      </c>
      <c r="P330" s="129">
        <f>IF(K330="","",VLOOKUP($F330,abm!$B$2:$G$1701,6,FALSE))</f>
        <v>53</v>
      </c>
      <c r="Q330" s="125">
        <f t="shared" si="20"/>
        <v>-0.22523395668822177</v>
      </c>
      <c r="R330" s="131">
        <f t="shared" si="21"/>
        <v>228.52476101458672</v>
      </c>
      <c r="S330" s="125">
        <f t="shared" si="22"/>
        <v>0.21833512992170823</v>
      </c>
      <c r="T330" s="132">
        <f t="shared" si="23"/>
        <v>48.847564822247506</v>
      </c>
    </row>
    <row r="331" spans="1:20" x14ac:dyDescent="0.25">
      <c r="A331">
        <v>2</v>
      </c>
      <c r="B331" s="12" t="s">
        <v>135</v>
      </c>
      <c r="C331" s="8">
        <v>13.963954000000003</v>
      </c>
      <c r="D331" s="2">
        <v>0.159667</v>
      </c>
      <c r="E331" s="12" t="s">
        <v>23</v>
      </c>
      <c r="F331" s="12">
        <v>801</v>
      </c>
      <c r="G331" s="126">
        <f>IFERROR(VLOOKUP($F331,INRIX!$A$2:$F$464,2,FALSE),"")</f>
        <v>63.4688995215311</v>
      </c>
      <c r="H331" s="4">
        <f>IFERROR(VLOOKUP($F331,INRIX!$A$2:$F$464,3,FALSE),"")</f>
        <v>67.117035457211401</v>
      </c>
      <c r="I331" s="126">
        <f>IFERROR(VLOOKUP($F331,INRIX!$A$2:$F$464,4,FALSE),"")</f>
        <v>63.9455647655573</v>
      </c>
      <c r="J331" s="4">
        <f>IFERROR(VLOOKUP($F331,INRIX!$A$2:$F$464,5,FALSE),"")</f>
        <v>32.010896708285998</v>
      </c>
      <c r="K331" s="126">
        <f>IFERROR(VLOOKUP($F331,INRIX!$A$2:$F$464,6,FALSE),"")</f>
        <v>64.549985108706394</v>
      </c>
      <c r="L331" s="129">
        <f>IF(G331="","",VLOOKUP($F331,abm!$B$2:$G$1701,2,FALSE))</f>
        <v>52</v>
      </c>
      <c r="M331" s="9">
        <f>IF(H331="","",VLOOKUP($F331,abm!$B$2:$G$1701,3,FALSE))</f>
        <v>51</v>
      </c>
      <c r="N331" s="129">
        <f>IF(I331="","",VLOOKUP($F331,abm!$B$2:$G$1701,4,FALSE))</f>
        <v>51</v>
      </c>
      <c r="O331" s="9">
        <f>IF(J331="","",VLOOKUP($F331,abm!$B$2:$G$1701,5,FALSE))</f>
        <v>39</v>
      </c>
      <c r="P331" s="129">
        <f>IF(K331="","",VLOOKUP($F331,abm!$B$2:$G$1701,6,FALSE))</f>
        <v>52</v>
      </c>
      <c r="Q331" s="125">
        <f t="shared" si="20"/>
        <v>-0.24013330367498675</v>
      </c>
      <c r="R331" s="131">
        <f t="shared" si="21"/>
        <v>259.75883192900949</v>
      </c>
      <c r="S331" s="125">
        <f t="shared" si="22"/>
        <v>0.21833512992170823</v>
      </c>
      <c r="T331" s="132">
        <f t="shared" si="23"/>
        <v>48.847564822247506</v>
      </c>
    </row>
    <row r="332" spans="1:20" x14ac:dyDescent="0.25">
      <c r="A332">
        <v>2</v>
      </c>
      <c r="B332" s="12" t="s">
        <v>135</v>
      </c>
      <c r="C332" s="8">
        <v>14.718591000000004</v>
      </c>
      <c r="D332" s="2">
        <v>0.25722499999999998</v>
      </c>
      <c r="E332" s="12" t="s">
        <v>109</v>
      </c>
      <c r="F332" s="12">
        <v>803</v>
      </c>
      <c r="G332" s="126">
        <f>IFERROR(VLOOKUP($F332,INRIX!$A$2:$F$464,2,FALSE),"")</f>
        <v>64.569112174375306</v>
      </c>
      <c r="H332" s="4">
        <f>IFERROR(VLOOKUP($F332,INRIX!$A$2:$F$464,3,FALSE),"")</f>
        <v>66.639829378832303</v>
      </c>
      <c r="I332" s="126">
        <f>IFERROR(VLOOKUP($F332,INRIX!$A$2:$F$464,4,FALSE),"")</f>
        <v>66.115551156748694</v>
      </c>
      <c r="J332" s="4">
        <f>IFERROR(VLOOKUP($F332,INRIX!$A$2:$F$464,5,FALSE),"")</f>
        <v>56.271963677639</v>
      </c>
      <c r="K332" s="126">
        <f>IFERROR(VLOOKUP($F332,INRIX!$A$2:$F$464,6,FALSE),"")</f>
        <v>65.154174525960499</v>
      </c>
      <c r="L332" s="129">
        <f>IF(G332="","",VLOOKUP($F332,abm!$B$2:$G$1701,2,FALSE))</f>
        <v>62</v>
      </c>
      <c r="M332" s="9">
        <f>IF(H332="","",VLOOKUP($F332,abm!$B$2:$G$1701,3,FALSE))</f>
        <v>55</v>
      </c>
      <c r="N332" s="129">
        <f>IF(I332="","",VLOOKUP($F332,abm!$B$2:$G$1701,4,FALSE))</f>
        <v>54</v>
      </c>
      <c r="O332" s="9">
        <f>IF(J332="","",VLOOKUP($F332,abm!$B$2:$G$1701,5,FALSE))</f>
        <v>32</v>
      </c>
      <c r="P332" s="129">
        <f>IF(K332="","",VLOOKUP($F332,abm!$B$2:$G$1701,6,FALSE))</f>
        <v>62</v>
      </c>
      <c r="Q332" s="125">
        <f t="shared" si="20"/>
        <v>-0.17466775481465469</v>
      </c>
      <c r="R332" s="131">
        <f t="shared" si="21"/>
        <v>135.48562796832761</v>
      </c>
      <c r="S332" s="125">
        <f t="shared" si="22"/>
        <v>-0.43133315582665621</v>
      </c>
      <c r="T332" s="132">
        <f t="shared" si="23"/>
        <v>589.12822076862699</v>
      </c>
    </row>
    <row r="333" spans="1:20" x14ac:dyDescent="0.25">
      <c r="A333">
        <v>2</v>
      </c>
      <c r="B333" s="12" t="s">
        <v>135</v>
      </c>
      <c r="C333" s="8">
        <v>15.463309000000004</v>
      </c>
      <c r="D333" s="2">
        <v>0.149284</v>
      </c>
      <c r="E333" s="12" t="s">
        <v>87</v>
      </c>
      <c r="F333" s="12">
        <v>3221</v>
      </c>
      <c r="G333" s="126">
        <f>IFERROR(VLOOKUP($F333,INRIX!$A$2:$F$464,2,FALSE),"")</f>
        <v>63.885699096225402</v>
      </c>
      <c r="H333" s="4">
        <f>IFERROR(VLOOKUP($F333,INRIX!$A$2:$F$464,3,FALSE),"")</f>
        <v>66.979472140762496</v>
      </c>
      <c r="I333" s="126">
        <f>IFERROR(VLOOKUP($F333,INRIX!$A$2:$F$464,4,FALSE),"")</f>
        <v>66.409625139181003</v>
      </c>
      <c r="J333" s="4">
        <f>IFERROR(VLOOKUP($F333,INRIX!$A$2:$F$464,5,FALSE),"")</f>
        <v>58.971396140749199</v>
      </c>
      <c r="K333" s="126">
        <f>IFERROR(VLOOKUP($F333,INRIX!$A$2:$F$464,6,FALSE),"")</f>
        <v>64.974188424501094</v>
      </c>
      <c r="L333" s="129">
        <f>IF(G333="","",VLOOKUP($F333,abm!$B$2:$G$1701,2,FALSE))</f>
        <v>62</v>
      </c>
      <c r="M333" s="9">
        <f>IF(H333="","",VLOOKUP($F333,abm!$B$2:$G$1701,3,FALSE))</f>
        <v>57</v>
      </c>
      <c r="N333" s="129">
        <f>IF(I333="","",VLOOKUP($F333,abm!$B$2:$G$1701,4,FALSE))</f>
        <v>60</v>
      </c>
      <c r="O333" s="9">
        <f>IF(J333="","",VLOOKUP($F333,abm!$B$2:$G$1701,5,FALSE))</f>
        <v>43</v>
      </c>
      <c r="P333" s="129">
        <f>IF(K333="","",VLOOKUP($F333,abm!$B$2:$G$1701,6,FALSE))</f>
        <v>62</v>
      </c>
      <c r="Q333" s="125">
        <f t="shared" si="20"/>
        <v>-0.14899299474605998</v>
      </c>
      <c r="R333" s="131">
        <f t="shared" si="21"/>
        <v>99.589864208254795</v>
      </c>
      <c r="S333" s="125">
        <f t="shared" si="22"/>
        <v>-0.27083293233603767</v>
      </c>
      <c r="T333" s="132">
        <f t="shared" si="23"/>
        <v>255.08549468473842</v>
      </c>
    </row>
    <row r="334" spans="1:20" x14ac:dyDescent="0.25">
      <c r="A334">
        <v>2</v>
      </c>
      <c r="B334" s="12" t="s">
        <v>135</v>
      </c>
      <c r="C334" s="8">
        <v>15.726870000000003</v>
      </c>
      <c r="D334" s="2">
        <v>0.26356099999999999</v>
      </c>
      <c r="E334" s="12" t="s">
        <v>87</v>
      </c>
      <c r="F334" s="12">
        <v>806</v>
      </c>
      <c r="G334" s="126">
        <f>IFERROR(VLOOKUP($F334,INRIX!$A$2:$F$464,2,FALSE),"")</f>
        <v>63.885699096225402</v>
      </c>
      <c r="H334" s="4">
        <f>IFERROR(VLOOKUP($F334,INRIX!$A$2:$F$464,3,FALSE),"")</f>
        <v>66.979472140762496</v>
      </c>
      <c r="I334" s="126">
        <f>IFERROR(VLOOKUP($F334,INRIX!$A$2:$F$464,4,FALSE),"")</f>
        <v>66.409625139181003</v>
      </c>
      <c r="J334" s="4">
        <f>IFERROR(VLOOKUP($F334,INRIX!$A$2:$F$464,5,FALSE),"")</f>
        <v>58.971396140749199</v>
      </c>
      <c r="K334" s="126">
        <f>IFERROR(VLOOKUP($F334,INRIX!$A$2:$F$464,6,FALSE),"")</f>
        <v>64.974188424501094</v>
      </c>
      <c r="L334" s="129">
        <f>IF(G334="","",VLOOKUP($F334,abm!$B$2:$G$1701,2,FALSE))</f>
        <v>62</v>
      </c>
      <c r="M334" s="9">
        <f>IF(H334="","",VLOOKUP($F334,abm!$B$2:$G$1701,3,FALSE))</f>
        <v>58</v>
      </c>
      <c r="N334" s="129">
        <f>IF(I334="","",VLOOKUP($F334,abm!$B$2:$G$1701,4,FALSE))</f>
        <v>60</v>
      </c>
      <c r="O334" s="9">
        <f>IF(J334="","",VLOOKUP($F334,abm!$B$2:$G$1701,5,FALSE))</f>
        <v>49</v>
      </c>
      <c r="P334" s="129">
        <f>IF(K334="","",VLOOKUP($F334,abm!$B$2:$G$1701,6,FALSE))</f>
        <v>62</v>
      </c>
      <c r="Q334" s="125">
        <f t="shared" si="20"/>
        <v>-0.13406304728546448</v>
      </c>
      <c r="R334" s="131">
        <f t="shared" si="21"/>
        <v>80.630919926729803</v>
      </c>
      <c r="S334" s="125">
        <f t="shared" si="22"/>
        <v>-0.16908869033641494</v>
      </c>
      <c r="T334" s="132">
        <f t="shared" si="23"/>
        <v>99.428740995748029</v>
      </c>
    </row>
    <row r="335" spans="1:20" x14ac:dyDescent="0.25">
      <c r="A335">
        <v>2</v>
      </c>
      <c r="B335" s="12" t="s">
        <v>135</v>
      </c>
      <c r="C335" s="8">
        <v>16.566236000000004</v>
      </c>
      <c r="D335" s="2">
        <v>0.35560399999999998</v>
      </c>
      <c r="E335" s="12" t="s">
        <v>26</v>
      </c>
      <c r="F335" s="12">
        <v>809</v>
      </c>
      <c r="G335" s="126">
        <f>IFERROR(VLOOKUP($F335,INRIX!$A$2:$F$464,2,FALSE),"")</f>
        <v>62.458532695374799</v>
      </c>
      <c r="H335" s="4">
        <f>IFERROR(VLOOKUP($F335,INRIX!$A$2:$F$464,3,FALSE),"")</f>
        <v>65.849373500399906</v>
      </c>
      <c r="I335" s="126">
        <f>IFERROR(VLOOKUP($F335,INRIX!$A$2:$F$464,4,FALSE),"")</f>
        <v>64.635036496350395</v>
      </c>
      <c r="J335" s="4">
        <f>IFERROR(VLOOKUP($F335,INRIX!$A$2:$F$464,5,FALSE),"")</f>
        <v>52.488762769579999</v>
      </c>
      <c r="K335" s="126">
        <f>IFERROR(VLOOKUP($F335,INRIX!$A$2:$F$464,6,FALSE),"")</f>
        <v>64.004963764519005</v>
      </c>
      <c r="L335" s="129">
        <f>IF(G335="","",VLOOKUP($F335,abm!$B$2:$G$1701,2,FALSE))</f>
        <v>57</v>
      </c>
      <c r="M335" s="9">
        <f>IF(H335="","",VLOOKUP($F335,abm!$B$2:$G$1701,3,FALSE))</f>
        <v>53</v>
      </c>
      <c r="N335" s="129">
        <f>IF(I335="","",VLOOKUP($F335,abm!$B$2:$G$1701,4,FALSE))</f>
        <v>55</v>
      </c>
      <c r="O335" s="9">
        <f>IF(J335="","",VLOOKUP($F335,abm!$B$2:$G$1701,5,FALSE))</f>
        <v>39</v>
      </c>
      <c r="P335" s="129">
        <f>IF(K335="","",VLOOKUP($F335,abm!$B$2:$G$1701,6,FALSE))</f>
        <v>57</v>
      </c>
      <c r="Q335" s="125">
        <f t="shared" si="20"/>
        <v>-0.195132813227477</v>
      </c>
      <c r="R335" s="131">
        <f t="shared" si="21"/>
        <v>165.10639935277933</v>
      </c>
      <c r="S335" s="125">
        <f t="shared" si="22"/>
        <v>-0.25698382011392062</v>
      </c>
      <c r="T335" s="132">
        <f t="shared" si="23"/>
        <v>181.9467210540075</v>
      </c>
    </row>
    <row r="336" spans="1:20" x14ac:dyDescent="0.25">
      <c r="A336">
        <v>2</v>
      </c>
      <c r="B336" s="12" t="s">
        <v>135</v>
      </c>
      <c r="C336" s="8">
        <v>17.090023000000006</v>
      </c>
      <c r="D336" s="2">
        <v>0.14815700000000001</v>
      </c>
      <c r="E336" s="12" t="s">
        <v>107</v>
      </c>
      <c r="F336" s="12">
        <v>811</v>
      </c>
      <c r="G336" s="126">
        <f>IFERROR(VLOOKUP($F336,INRIX!$A$2:$F$464,2,FALSE),"")</f>
        <v>61.914938862307302</v>
      </c>
      <c r="H336" s="4">
        <f>IFERROR(VLOOKUP($F336,INRIX!$A$2:$F$464,3,FALSE),"")</f>
        <v>65.377765929085598</v>
      </c>
      <c r="I336" s="126">
        <f>IFERROR(VLOOKUP($F336,INRIX!$A$2:$F$464,4,FALSE),"")</f>
        <v>64.766918223431901</v>
      </c>
      <c r="J336" s="4">
        <f>IFERROR(VLOOKUP($F336,INRIX!$A$2:$F$464,5,FALSE),"")</f>
        <v>58.643359818388198</v>
      </c>
      <c r="K336" s="126">
        <f>IFERROR(VLOOKUP($F336,INRIX!$A$2:$F$464,6,FALSE),"")</f>
        <v>63.289784572619901</v>
      </c>
      <c r="L336" s="129">
        <f>IF(G336="","",VLOOKUP($F336,abm!$B$2:$G$1701,2,FALSE))</f>
        <v>58</v>
      </c>
      <c r="M336" s="9">
        <f>IF(H336="","",VLOOKUP($F336,abm!$B$2:$G$1701,3,FALSE))</f>
        <v>53</v>
      </c>
      <c r="N336" s="129">
        <f>IF(I336="","",VLOOKUP($F336,abm!$B$2:$G$1701,4,FALSE))</f>
        <v>55</v>
      </c>
      <c r="O336" s="9">
        <f>IF(J336="","",VLOOKUP($F336,abm!$B$2:$G$1701,5,FALSE))</f>
        <v>41</v>
      </c>
      <c r="P336" s="129">
        <f>IF(K336="","",VLOOKUP($F336,abm!$B$2:$G$1701,6,FALSE))</f>
        <v>58</v>
      </c>
      <c r="Q336" s="125">
        <f t="shared" si="20"/>
        <v>-0.18932684152149826</v>
      </c>
      <c r="R336" s="131">
        <f t="shared" si="21"/>
        <v>153.20908939523227</v>
      </c>
      <c r="S336" s="125">
        <f t="shared" si="22"/>
        <v>-0.30085861166596994</v>
      </c>
      <c r="T336" s="132">
        <f t="shared" si="23"/>
        <v>311.28814568111522</v>
      </c>
    </row>
    <row r="337" spans="1:20" x14ac:dyDescent="0.25">
      <c r="A337">
        <v>2</v>
      </c>
      <c r="B337" s="12" t="s">
        <v>135</v>
      </c>
      <c r="C337" s="8">
        <v>17.306031000000004</v>
      </c>
      <c r="D337" s="2">
        <v>0.21600800000000001</v>
      </c>
      <c r="E337" s="12" t="s">
        <v>108</v>
      </c>
      <c r="F337" s="12">
        <v>3222</v>
      </c>
      <c r="G337" s="126">
        <f>IFERROR(VLOOKUP($F337,INRIX!$A$2:$F$464,2,FALSE),"")</f>
        <v>61.914938862307302</v>
      </c>
      <c r="H337" s="4">
        <f>IFERROR(VLOOKUP($F337,INRIX!$A$2:$F$464,3,FALSE),"")</f>
        <v>65.377765929085598</v>
      </c>
      <c r="I337" s="126">
        <f>IFERROR(VLOOKUP($F337,INRIX!$A$2:$F$464,4,FALSE),"")</f>
        <v>64.766918223431901</v>
      </c>
      <c r="J337" s="4">
        <f>IFERROR(VLOOKUP($F337,INRIX!$A$2:$F$464,5,FALSE),"")</f>
        <v>58.643359818388198</v>
      </c>
      <c r="K337" s="126">
        <f>IFERROR(VLOOKUP($F337,INRIX!$A$2:$F$464,6,FALSE),"")</f>
        <v>63.289784572619901</v>
      </c>
      <c r="L337" s="129">
        <f>IF(G337="","",VLOOKUP($F337,abm!$B$2:$G$1701,2,FALSE))</f>
        <v>58</v>
      </c>
      <c r="M337" s="9">
        <f>IF(H337="","",VLOOKUP($F337,abm!$B$2:$G$1701,3,FALSE))</f>
        <v>51</v>
      </c>
      <c r="N337" s="129">
        <f>IF(I337="","",VLOOKUP($F337,abm!$B$2:$G$1701,4,FALSE))</f>
        <v>54</v>
      </c>
      <c r="O337" s="9">
        <f>IF(J337="","",VLOOKUP($F337,abm!$B$2:$G$1701,5,FALSE))</f>
        <v>40</v>
      </c>
      <c r="P337" s="129">
        <f>IF(K337="","",VLOOKUP($F337,abm!$B$2:$G$1701,6,FALSE))</f>
        <v>58</v>
      </c>
      <c r="Q337" s="125">
        <f t="shared" si="20"/>
        <v>-0.21991828146408321</v>
      </c>
      <c r="R337" s="131">
        <f t="shared" si="21"/>
        <v>206.72015311157466</v>
      </c>
      <c r="S337" s="125">
        <f t="shared" si="22"/>
        <v>-0.31791084064972674</v>
      </c>
      <c r="T337" s="132">
        <f t="shared" si="23"/>
        <v>347.57486531789164</v>
      </c>
    </row>
    <row r="338" spans="1:20" x14ac:dyDescent="0.25">
      <c r="A338">
        <v>2</v>
      </c>
      <c r="B338" s="12" t="s">
        <v>135</v>
      </c>
      <c r="C338" s="8">
        <v>17.576272000000003</v>
      </c>
      <c r="D338" s="2">
        <v>0.27024100000000001</v>
      </c>
      <c r="E338" s="12" t="s">
        <v>108</v>
      </c>
      <c r="F338" s="12">
        <v>20788</v>
      </c>
      <c r="G338" s="126">
        <f>IFERROR(VLOOKUP($F338,INRIX!$A$2:$F$464,2,FALSE),"")</f>
        <v>61.914938862307302</v>
      </c>
      <c r="H338" s="4">
        <f>IFERROR(VLOOKUP($F338,INRIX!$A$2:$F$464,3,FALSE),"")</f>
        <v>65.377765929085598</v>
      </c>
      <c r="I338" s="126">
        <f>IFERROR(VLOOKUP($F338,INRIX!$A$2:$F$464,4,FALSE),"")</f>
        <v>64.766918223431901</v>
      </c>
      <c r="J338" s="4">
        <f>IFERROR(VLOOKUP($F338,INRIX!$A$2:$F$464,5,FALSE),"")</f>
        <v>58.643359818388198</v>
      </c>
      <c r="K338" s="126">
        <f>IFERROR(VLOOKUP($F338,INRIX!$A$2:$F$464,6,FALSE),"")</f>
        <v>63.289784572619901</v>
      </c>
      <c r="L338" s="129">
        <f>IF(G338="","",VLOOKUP($F338,abm!$B$2:$G$1701,2,FALSE))</f>
        <v>58</v>
      </c>
      <c r="M338" s="9">
        <f>IF(H338="","",VLOOKUP($F338,abm!$B$2:$G$1701,3,FALSE))</f>
        <v>51</v>
      </c>
      <c r="N338" s="129">
        <f>IF(I338="","",VLOOKUP($F338,abm!$B$2:$G$1701,4,FALSE))</f>
        <v>54</v>
      </c>
      <c r="O338" s="9">
        <f>IF(J338="","",VLOOKUP($F338,abm!$B$2:$G$1701,5,FALSE))</f>
        <v>40</v>
      </c>
      <c r="P338" s="129">
        <f>IF(K338="","",VLOOKUP($F338,abm!$B$2:$G$1701,6,FALSE))</f>
        <v>58</v>
      </c>
      <c r="Q338" s="125">
        <f t="shared" si="20"/>
        <v>-0.21991828146408321</v>
      </c>
      <c r="R338" s="131">
        <f t="shared" si="21"/>
        <v>206.72015311157466</v>
      </c>
      <c r="S338" s="125">
        <f t="shared" si="22"/>
        <v>-0.31791084064972674</v>
      </c>
      <c r="T338" s="132">
        <f t="shared" si="23"/>
        <v>347.57486531789164</v>
      </c>
    </row>
    <row r="339" spans="1:20" x14ac:dyDescent="0.25">
      <c r="A339">
        <v>2</v>
      </c>
      <c r="B339" s="12" t="s">
        <v>135</v>
      </c>
      <c r="C339" s="8">
        <v>19.782577000000003</v>
      </c>
      <c r="D339" s="2">
        <v>0.33024999999999999</v>
      </c>
      <c r="E339" s="12" t="s">
        <v>105</v>
      </c>
      <c r="F339" s="12">
        <v>3223</v>
      </c>
      <c r="G339" s="126">
        <f>IFERROR(VLOOKUP($F339,INRIX!$A$2:$F$464,2,FALSE),"")</f>
        <v>62.874534821903197</v>
      </c>
      <c r="H339" s="4">
        <f>IFERROR(VLOOKUP($F339,INRIX!$A$2:$F$464,3,FALSE),"")</f>
        <v>65.706744868035202</v>
      </c>
      <c r="I339" s="126">
        <f>IFERROR(VLOOKUP($F339,INRIX!$A$2:$F$464,4,FALSE),"")</f>
        <v>65.084498329827994</v>
      </c>
      <c r="J339" s="4">
        <f>IFERROR(VLOOKUP($F339,INRIX!$A$2:$F$464,5,FALSE),"")</f>
        <v>62.145516458569801</v>
      </c>
      <c r="K339" s="126">
        <f>IFERROR(VLOOKUP($F339,INRIX!$A$2:$F$464,6,FALSE),"")</f>
        <v>64.101856447930103</v>
      </c>
      <c r="L339" s="129">
        <f>IF(G339="","",VLOOKUP($F339,abm!$B$2:$G$1701,2,FALSE))</f>
        <v>61</v>
      </c>
      <c r="M339" s="9">
        <f>IF(H339="","",VLOOKUP($F339,abm!$B$2:$G$1701,3,FALSE))</f>
        <v>59</v>
      </c>
      <c r="N339" s="129">
        <f>IF(I339="","",VLOOKUP($F339,abm!$B$2:$G$1701,4,FALSE))</f>
        <v>59</v>
      </c>
      <c r="O339" s="9">
        <f>IF(J339="","",VLOOKUP($F339,abm!$B$2:$G$1701,5,FALSE))</f>
        <v>55</v>
      </c>
      <c r="P339" s="129">
        <f>IF(K339="","",VLOOKUP($F339,abm!$B$2:$G$1701,6,FALSE))</f>
        <v>61</v>
      </c>
      <c r="Q339" s="125">
        <f t="shared" si="20"/>
        <v>-0.1020708738730699</v>
      </c>
      <c r="R339" s="131">
        <f t="shared" si="21"/>
        <v>44.980426724916512</v>
      </c>
      <c r="S339" s="125">
        <f t="shared" si="22"/>
        <v>-0.11498040189807512</v>
      </c>
      <c r="T339" s="132">
        <f t="shared" si="23"/>
        <v>51.058405459691919</v>
      </c>
    </row>
    <row r="340" spans="1:20" x14ac:dyDescent="0.25">
      <c r="A340">
        <v>2</v>
      </c>
      <c r="B340" s="12" t="s">
        <v>135</v>
      </c>
      <c r="C340" s="8">
        <v>19.917710000000003</v>
      </c>
      <c r="D340" s="2">
        <v>0.135133</v>
      </c>
      <c r="E340" s="12" t="s">
        <v>105</v>
      </c>
      <c r="F340" s="12">
        <v>823</v>
      </c>
      <c r="G340" s="126">
        <f>IFERROR(VLOOKUP($F340,INRIX!$A$2:$F$464,2,FALSE),"")</f>
        <v>62.874534821903197</v>
      </c>
      <c r="H340" s="4">
        <f>IFERROR(VLOOKUP($F340,INRIX!$A$2:$F$464,3,FALSE),"")</f>
        <v>65.706744868035202</v>
      </c>
      <c r="I340" s="126">
        <f>IFERROR(VLOOKUP($F340,INRIX!$A$2:$F$464,4,FALSE),"")</f>
        <v>65.084498329827994</v>
      </c>
      <c r="J340" s="4">
        <f>IFERROR(VLOOKUP($F340,INRIX!$A$2:$F$464,5,FALSE),"")</f>
        <v>62.145516458569801</v>
      </c>
      <c r="K340" s="126">
        <f>IFERROR(VLOOKUP($F340,INRIX!$A$2:$F$464,6,FALSE),"")</f>
        <v>64.101856447930103</v>
      </c>
      <c r="L340" s="129">
        <f>IF(G340="","",VLOOKUP($F340,abm!$B$2:$G$1701,2,FALSE))</f>
        <v>61</v>
      </c>
      <c r="M340" s="9">
        <f>IF(H340="","",VLOOKUP($F340,abm!$B$2:$G$1701,3,FALSE))</f>
        <v>60</v>
      </c>
      <c r="N340" s="129">
        <f>IF(I340="","",VLOOKUP($F340,abm!$B$2:$G$1701,4,FALSE))</f>
        <v>60</v>
      </c>
      <c r="O340" s="9">
        <f>IF(J340="","",VLOOKUP($F340,abm!$B$2:$G$1701,5,FALSE))</f>
        <v>54</v>
      </c>
      <c r="P340" s="129">
        <f>IF(K340="","",VLOOKUP($F340,abm!$B$2:$G$1701,6,FALSE))</f>
        <v>61</v>
      </c>
      <c r="Q340" s="125">
        <f t="shared" si="20"/>
        <v>-8.6851736142104952E-2</v>
      </c>
      <c r="R340" s="131">
        <f t="shared" si="21"/>
        <v>32.566936988846109</v>
      </c>
      <c r="S340" s="125">
        <f t="shared" si="22"/>
        <v>-0.13107166731811015</v>
      </c>
      <c r="T340" s="132">
        <f t="shared" si="23"/>
        <v>66.349438376831515</v>
      </c>
    </row>
    <row r="341" spans="1:20" x14ac:dyDescent="0.25">
      <c r="A341">
        <v>2</v>
      </c>
      <c r="B341" s="12" t="s">
        <v>135</v>
      </c>
      <c r="C341" s="8">
        <v>20.082813000000002</v>
      </c>
      <c r="D341" s="2">
        <v>0.165103</v>
      </c>
      <c r="E341" s="12" t="s">
        <v>146</v>
      </c>
      <c r="F341" s="12">
        <v>824</v>
      </c>
      <c r="G341" s="126">
        <f>IFERROR(VLOOKUP($F341,INRIX!$A$2:$F$464,2,FALSE),"")</f>
        <v>62.874534821903197</v>
      </c>
      <c r="H341" s="4">
        <f>IFERROR(VLOOKUP($F341,INRIX!$A$2:$F$464,3,FALSE),"")</f>
        <v>65.706744868035202</v>
      </c>
      <c r="I341" s="126">
        <f>IFERROR(VLOOKUP($F341,INRIX!$A$2:$F$464,4,FALSE),"")</f>
        <v>65.084498329827994</v>
      </c>
      <c r="J341" s="4">
        <f>IFERROR(VLOOKUP($F341,INRIX!$A$2:$F$464,5,FALSE),"")</f>
        <v>62.145516458569801</v>
      </c>
      <c r="K341" s="126">
        <f>IFERROR(VLOOKUP($F341,INRIX!$A$2:$F$464,6,FALSE),"")</f>
        <v>64.101856447930103</v>
      </c>
      <c r="L341" s="129">
        <f>IF(G341="","",VLOOKUP($F341,abm!$B$2:$G$1701,2,FALSE))</f>
        <v>57</v>
      </c>
      <c r="M341" s="9">
        <f>IF(H341="","",VLOOKUP($F341,abm!$B$2:$G$1701,3,FALSE))</f>
        <v>56</v>
      </c>
      <c r="N341" s="129">
        <f>IF(I341="","",VLOOKUP($F341,abm!$B$2:$G$1701,4,FALSE))</f>
        <v>56</v>
      </c>
      <c r="O341" s="9">
        <f>IF(J341="","",VLOOKUP($F341,abm!$B$2:$G$1701,5,FALSE))</f>
        <v>49</v>
      </c>
      <c r="P341" s="129">
        <f>IF(K341="","",VLOOKUP($F341,abm!$B$2:$G$1701,6,FALSE))</f>
        <v>57</v>
      </c>
      <c r="Q341" s="125">
        <f t="shared" si="20"/>
        <v>-0.14772828706596464</v>
      </c>
      <c r="R341" s="131">
        <f t="shared" si="21"/>
        <v>94.220895933127721</v>
      </c>
      <c r="S341" s="125">
        <f t="shared" si="22"/>
        <v>-0.21152799441828518</v>
      </c>
      <c r="T341" s="132">
        <f t="shared" si="23"/>
        <v>172.80460296252954</v>
      </c>
    </row>
    <row r="342" spans="1:20" x14ac:dyDescent="0.25">
      <c r="A342">
        <v>2</v>
      </c>
      <c r="B342" s="12" t="s">
        <v>135</v>
      </c>
      <c r="C342" s="8">
        <v>20.286834000000002</v>
      </c>
      <c r="D342" s="2">
        <v>0.20402100000000001</v>
      </c>
      <c r="E342" s="12" t="s">
        <v>146</v>
      </c>
      <c r="F342" s="12">
        <v>834</v>
      </c>
      <c r="G342" s="126">
        <f>IFERROR(VLOOKUP($F342,INRIX!$A$2:$F$464,2,FALSE),"")</f>
        <v>62.874534821903197</v>
      </c>
      <c r="H342" s="4">
        <f>IFERROR(VLOOKUP($F342,INRIX!$A$2:$F$464,3,FALSE),"")</f>
        <v>65.706744868035202</v>
      </c>
      <c r="I342" s="126">
        <f>IFERROR(VLOOKUP($F342,INRIX!$A$2:$F$464,4,FALSE),"")</f>
        <v>65.084498329827994</v>
      </c>
      <c r="J342" s="4">
        <f>IFERROR(VLOOKUP($F342,INRIX!$A$2:$F$464,5,FALSE),"")</f>
        <v>62.145516458569801</v>
      </c>
      <c r="K342" s="126">
        <f>IFERROR(VLOOKUP($F342,INRIX!$A$2:$F$464,6,FALSE),"")</f>
        <v>64.101856447930103</v>
      </c>
      <c r="L342" s="129">
        <f>IF(G342="","",VLOOKUP($F342,abm!$B$2:$G$1701,2,FALSE))</f>
        <v>58</v>
      </c>
      <c r="M342" s="9">
        <f>IF(H342="","",VLOOKUP($F342,abm!$B$2:$G$1701,3,FALSE))</f>
        <v>56</v>
      </c>
      <c r="N342" s="129">
        <f>IF(I342="","",VLOOKUP($F342,abm!$B$2:$G$1701,4,FALSE))</f>
        <v>56</v>
      </c>
      <c r="O342" s="9">
        <f>IF(J342="","",VLOOKUP($F342,abm!$B$2:$G$1701,5,FALSE))</f>
        <v>50</v>
      </c>
      <c r="P342" s="129">
        <f>IF(K342="","",VLOOKUP($F342,abm!$B$2:$G$1701,6,FALSE))</f>
        <v>58</v>
      </c>
      <c r="Q342" s="125">
        <f t="shared" si="20"/>
        <v>-0.14772828706596464</v>
      </c>
      <c r="R342" s="131">
        <f t="shared" si="21"/>
        <v>94.220895933127721</v>
      </c>
      <c r="S342" s="125">
        <f t="shared" si="22"/>
        <v>-0.19543672899825015</v>
      </c>
      <c r="T342" s="132">
        <f t="shared" si="23"/>
        <v>147.51357004538994</v>
      </c>
    </row>
    <row r="343" spans="1:20" x14ac:dyDescent="0.25">
      <c r="A343">
        <v>2</v>
      </c>
      <c r="B343" s="12" t="s">
        <v>135</v>
      </c>
      <c r="C343" s="8">
        <v>21.104515000000003</v>
      </c>
      <c r="D343" s="2">
        <v>0.46614699999999998</v>
      </c>
      <c r="E343" s="12" t="s">
        <v>104</v>
      </c>
      <c r="F343" s="12">
        <v>836</v>
      </c>
      <c r="G343" s="126">
        <f>IFERROR(VLOOKUP($F343,INRIX!$A$2:$F$464,2,FALSE),"")</f>
        <v>62.3455608718767</v>
      </c>
      <c r="H343" s="4">
        <f>IFERROR(VLOOKUP($F343,INRIX!$A$2:$F$464,3,FALSE),"")</f>
        <v>64.043721674220194</v>
      </c>
      <c r="I343" s="126">
        <f>IFERROR(VLOOKUP($F343,INRIX!$A$2:$F$464,4,FALSE),"")</f>
        <v>64.307559074601002</v>
      </c>
      <c r="J343" s="4">
        <f>IFERROR(VLOOKUP($F343,INRIX!$A$2:$F$464,5,FALSE),"")</f>
        <v>59.921225879682197</v>
      </c>
      <c r="K343" s="126">
        <f>IFERROR(VLOOKUP($F343,INRIX!$A$2:$F$464,6,FALSE),"")</f>
        <v>63.073066613719803</v>
      </c>
      <c r="L343" s="129">
        <f>IF(G343="","",VLOOKUP($F343,abm!$B$2:$G$1701,2,FALSE))</f>
        <v>57</v>
      </c>
      <c r="M343" s="9">
        <f>IF(H343="","",VLOOKUP($F343,abm!$B$2:$G$1701,3,FALSE))</f>
        <v>55</v>
      </c>
      <c r="N343" s="129">
        <f>IF(I343="","",VLOOKUP($F343,abm!$B$2:$G$1701,4,FALSE))</f>
        <v>54</v>
      </c>
      <c r="O343" s="9">
        <f>IF(J343="","",VLOOKUP($F343,abm!$B$2:$G$1701,5,FALSE))</f>
        <v>50</v>
      </c>
      <c r="P343" s="129">
        <f>IF(K343="","",VLOOKUP($F343,abm!$B$2:$G$1701,6,FALSE))</f>
        <v>57</v>
      </c>
      <c r="Q343" s="125">
        <f t="shared" si="20"/>
        <v>-0.14121168223520975</v>
      </c>
      <c r="R343" s="131">
        <f t="shared" si="21"/>
        <v>81.788901720760109</v>
      </c>
      <c r="S343" s="125">
        <f t="shared" si="22"/>
        <v>-0.16557114334749012</v>
      </c>
      <c r="T343" s="132">
        <f t="shared" si="23"/>
        <v>98.43072295567579</v>
      </c>
    </row>
    <row r="344" spans="1:20" x14ac:dyDescent="0.25">
      <c r="A344">
        <v>2</v>
      </c>
      <c r="B344" s="12" t="s">
        <v>135</v>
      </c>
      <c r="C344" s="8">
        <v>21.672799000000001</v>
      </c>
      <c r="D344" s="2">
        <v>0.25015100000000001</v>
      </c>
      <c r="E344" s="12" t="s">
        <v>15</v>
      </c>
      <c r="F344" s="12">
        <v>22157</v>
      </c>
      <c r="G344" s="126">
        <f>IFERROR(VLOOKUP($F344,INRIX!$A$2:$F$464,2,FALSE),"")</f>
        <v>59.120148856991001</v>
      </c>
      <c r="H344" s="4">
        <f>IFERROR(VLOOKUP($F344,INRIX!$A$2:$F$464,3,FALSE),"")</f>
        <v>61.894961343641697</v>
      </c>
      <c r="I344" s="126">
        <f>IFERROR(VLOOKUP($F344,INRIX!$A$2:$F$464,4,FALSE),"")</f>
        <v>61.437090189286202</v>
      </c>
      <c r="J344" s="4">
        <f>IFERROR(VLOOKUP($F344,INRIX!$A$2:$F$464,5,FALSE),"")</f>
        <v>56.355732122588002</v>
      </c>
      <c r="K344" s="126">
        <f>IFERROR(VLOOKUP($F344,INRIX!$A$2:$F$464,6,FALSE),"")</f>
        <v>60.031370991760099</v>
      </c>
      <c r="L344" s="129">
        <f>IF(G344="","",VLOOKUP($F344,abm!$B$2:$G$1701,2,FALSE))</f>
        <v>58</v>
      </c>
      <c r="M344" s="9">
        <f>IF(H344="","",VLOOKUP($F344,abm!$B$2:$G$1701,3,FALSE))</f>
        <v>57</v>
      </c>
      <c r="N344" s="129">
        <f>IF(I344="","",VLOOKUP($F344,abm!$B$2:$G$1701,4,FALSE))</f>
        <v>57</v>
      </c>
      <c r="O344" s="9">
        <f>IF(J344="","",VLOOKUP($F344,abm!$B$2:$G$1701,5,FALSE))</f>
        <v>55</v>
      </c>
      <c r="P344" s="129">
        <f>IF(K344="","",VLOOKUP($F344,abm!$B$2:$G$1701,6,FALSE))</f>
        <v>58</v>
      </c>
      <c r="Q344" s="125">
        <f t="shared" si="20"/>
        <v>-7.9084972950622001E-2</v>
      </c>
      <c r="R344" s="131">
        <f t="shared" si="21"/>
        <v>23.960646555746525</v>
      </c>
      <c r="S344" s="125">
        <f t="shared" si="22"/>
        <v>-2.4056685478576312E-2</v>
      </c>
      <c r="T344" s="132">
        <f t="shared" si="23"/>
        <v>1.8380095882169685</v>
      </c>
    </row>
    <row r="345" spans="1:20" x14ac:dyDescent="0.25">
      <c r="A345">
        <v>2</v>
      </c>
      <c r="B345" s="12" t="s">
        <v>135</v>
      </c>
      <c r="C345" s="8">
        <v>21.737051000000001</v>
      </c>
      <c r="D345" s="2">
        <v>6.4252000000000004E-2</v>
      </c>
      <c r="E345" s="12" t="s">
        <v>15</v>
      </c>
      <c r="F345" s="12">
        <v>22158</v>
      </c>
      <c r="G345" s="126">
        <f>IFERROR(VLOOKUP($F345,INRIX!$A$2:$F$464,2,FALSE),"")</f>
        <v>59.120148856991001</v>
      </c>
      <c r="H345" s="4">
        <f>IFERROR(VLOOKUP($F345,INRIX!$A$2:$F$464,3,FALSE),"")</f>
        <v>61.894961343641697</v>
      </c>
      <c r="I345" s="126">
        <f>IFERROR(VLOOKUP($F345,INRIX!$A$2:$F$464,4,FALSE),"")</f>
        <v>61.437090189286202</v>
      </c>
      <c r="J345" s="4">
        <f>IFERROR(VLOOKUP($F345,INRIX!$A$2:$F$464,5,FALSE),"")</f>
        <v>56.355732122588002</v>
      </c>
      <c r="K345" s="126">
        <f>IFERROR(VLOOKUP($F345,INRIX!$A$2:$F$464,6,FALSE),"")</f>
        <v>60.031370991760099</v>
      </c>
      <c r="L345" s="129">
        <f>IF(G345="","",VLOOKUP($F345,abm!$B$2:$G$1701,2,FALSE))</f>
        <v>58</v>
      </c>
      <c r="M345" s="9">
        <f>IF(H345="","",VLOOKUP($F345,abm!$B$2:$G$1701,3,FALSE))</f>
        <v>57</v>
      </c>
      <c r="N345" s="129">
        <f>IF(I345="","",VLOOKUP($F345,abm!$B$2:$G$1701,4,FALSE))</f>
        <v>57</v>
      </c>
      <c r="O345" s="9">
        <f>IF(J345="","",VLOOKUP($F345,abm!$B$2:$G$1701,5,FALSE))</f>
        <v>55</v>
      </c>
      <c r="P345" s="129">
        <f>IF(K345="","",VLOOKUP($F345,abm!$B$2:$G$1701,6,FALSE))</f>
        <v>58</v>
      </c>
      <c r="Q345" s="125">
        <f t="shared" si="20"/>
        <v>-7.9084972950622001E-2</v>
      </c>
      <c r="R345" s="131">
        <f t="shared" si="21"/>
        <v>23.960646555746525</v>
      </c>
      <c r="S345" s="125">
        <f t="shared" si="22"/>
        <v>-2.4056685478576312E-2</v>
      </c>
      <c r="T345" s="132">
        <f t="shared" si="23"/>
        <v>1.8380095882169685</v>
      </c>
    </row>
    <row r="346" spans="1:20" x14ac:dyDescent="0.25">
      <c r="A346">
        <v>2</v>
      </c>
      <c r="B346" s="12" t="s">
        <v>135</v>
      </c>
      <c r="C346" s="8">
        <v>21.829613999999999</v>
      </c>
      <c r="D346" s="2">
        <v>9.2563000000000006E-2</v>
      </c>
      <c r="E346" s="12" t="s">
        <v>15</v>
      </c>
      <c r="F346" s="12">
        <v>839</v>
      </c>
      <c r="G346" s="126">
        <f>IFERROR(VLOOKUP($F346,INRIX!$A$2:$F$464,2,FALSE),"")</f>
        <v>59.120148856991001</v>
      </c>
      <c r="H346" s="4">
        <f>IFERROR(VLOOKUP($F346,INRIX!$A$2:$F$464,3,FALSE),"")</f>
        <v>61.894961343641697</v>
      </c>
      <c r="I346" s="126">
        <f>IFERROR(VLOOKUP($F346,INRIX!$A$2:$F$464,4,FALSE),"")</f>
        <v>61.437090189286202</v>
      </c>
      <c r="J346" s="4">
        <f>IFERROR(VLOOKUP($F346,INRIX!$A$2:$F$464,5,FALSE),"")</f>
        <v>56.355732122588002</v>
      </c>
      <c r="K346" s="126">
        <f>IFERROR(VLOOKUP($F346,INRIX!$A$2:$F$464,6,FALSE),"")</f>
        <v>60.031370991760099</v>
      </c>
      <c r="L346" s="129">
        <f>IF(G346="","",VLOOKUP($F346,abm!$B$2:$G$1701,2,FALSE))</f>
        <v>58</v>
      </c>
      <c r="M346" s="9">
        <f>IF(H346="","",VLOOKUP($F346,abm!$B$2:$G$1701,3,FALSE))</f>
        <v>57</v>
      </c>
      <c r="N346" s="129">
        <f>IF(I346="","",VLOOKUP($F346,abm!$B$2:$G$1701,4,FALSE))</f>
        <v>57</v>
      </c>
      <c r="O346" s="9">
        <f>IF(J346="","",VLOOKUP($F346,abm!$B$2:$G$1701,5,FALSE))</f>
        <v>55</v>
      </c>
      <c r="P346" s="129">
        <f>IF(K346="","",VLOOKUP($F346,abm!$B$2:$G$1701,6,FALSE))</f>
        <v>58</v>
      </c>
      <c r="Q346" s="125">
        <f t="shared" si="20"/>
        <v>-7.9084972950622001E-2</v>
      </c>
      <c r="R346" s="131">
        <f t="shared" si="21"/>
        <v>23.960646555746525</v>
      </c>
      <c r="S346" s="125">
        <f t="shared" si="22"/>
        <v>-2.4056685478576312E-2</v>
      </c>
      <c r="T346" s="132">
        <f t="shared" si="23"/>
        <v>1.8380095882169685</v>
      </c>
    </row>
    <row r="347" spans="1:20" x14ac:dyDescent="0.25">
      <c r="A347">
        <v>2</v>
      </c>
      <c r="B347" s="12" t="s">
        <v>135</v>
      </c>
      <c r="C347" s="8">
        <v>22.285423999999999</v>
      </c>
      <c r="D347" s="2">
        <v>0.45580999999999999</v>
      </c>
      <c r="E347" s="12" t="s">
        <v>15</v>
      </c>
      <c r="F347" s="12">
        <v>841</v>
      </c>
      <c r="G347" s="126">
        <f>IFERROR(VLOOKUP($F347,INRIX!$A$2:$F$464,2,FALSE),"")</f>
        <v>58.752525252525302</v>
      </c>
      <c r="H347" s="4">
        <f>IFERROR(VLOOKUP($F347,INRIX!$A$2:$F$464,3,FALSE),"")</f>
        <v>61.496667555318602</v>
      </c>
      <c r="I347" s="126">
        <f>IFERROR(VLOOKUP($F347,INRIX!$A$2:$F$464,4,FALSE),"")</f>
        <v>61.094643078065097</v>
      </c>
      <c r="J347" s="4">
        <f>IFERROR(VLOOKUP($F347,INRIX!$A$2:$F$464,5,FALSE),"")</f>
        <v>52.506696935300802</v>
      </c>
      <c r="K347" s="126">
        <f>IFERROR(VLOOKUP($F347,INRIX!$A$2:$F$464,6,FALSE),"")</f>
        <v>59.6804328402661</v>
      </c>
      <c r="L347" s="129">
        <f>IF(G347="","",VLOOKUP($F347,abm!$B$2:$G$1701,2,FALSE))</f>
        <v>58</v>
      </c>
      <c r="M347" s="9">
        <f>IF(H347="","",VLOOKUP($F347,abm!$B$2:$G$1701,3,FALSE))</f>
        <v>55</v>
      </c>
      <c r="N347" s="129">
        <f>IF(I347="","",VLOOKUP($F347,abm!$B$2:$G$1701,4,FALSE))</f>
        <v>57</v>
      </c>
      <c r="O347" s="9">
        <f>IF(J347="","",VLOOKUP($F347,abm!$B$2:$G$1701,5,FALSE))</f>
        <v>52</v>
      </c>
      <c r="P347" s="129">
        <f>IF(K347="","",VLOOKUP($F347,abm!$B$2:$G$1701,6,FALSE))</f>
        <v>58</v>
      </c>
      <c r="Q347" s="125">
        <f t="shared" si="20"/>
        <v>-0.10564259517761021</v>
      </c>
      <c r="R347" s="131">
        <f t="shared" si="21"/>
        <v>42.206689324329382</v>
      </c>
      <c r="S347" s="125">
        <f t="shared" si="22"/>
        <v>-9.6501392179584311E-3</v>
      </c>
      <c r="T347" s="132">
        <f t="shared" si="23"/>
        <v>0.25674178424322508</v>
      </c>
    </row>
    <row r="348" spans="1:20" x14ac:dyDescent="0.25">
      <c r="A348">
        <v>2</v>
      </c>
      <c r="B348" s="12" t="s">
        <v>135</v>
      </c>
      <c r="C348" s="8">
        <v>22.906914</v>
      </c>
      <c r="D348" s="2">
        <v>7.9156000000000004E-2</v>
      </c>
      <c r="E348" s="12" t="s">
        <v>103</v>
      </c>
      <c r="F348" s="12">
        <v>842</v>
      </c>
      <c r="G348" s="126">
        <f>IFERROR(VLOOKUP($F348,INRIX!$A$2:$F$464,2,FALSE),"")</f>
        <v>60.462519936204103</v>
      </c>
      <c r="H348" s="4">
        <f>IFERROR(VLOOKUP($F348,INRIX!$A$2:$F$464,3,FALSE),"")</f>
        <v>63.234337509997303</v>
      </c>
      <c r="I348" s="126">
        <f>IFERROR(VLOOKUP($F348,INRIX!$A$2:$F$464,4,FALSE),"")</f>
        <v>63.390572807126098</v>
      </c>
      <c r="J348" s="4">
        <f>IFERROR(VLOOKUP($F348,INRIX!$A$2:$F$464,5,FALSE),"")</f>
        <v>62.647900113507397</v>
      </c>
      <c r="K348" s="126">
        <f>IFERROR(VLOOKUP($F348,INRIX!$A$2:$F$464,6,FALSE),"")</f>
        <v>61.274992554353197</v>
      </c>
      <c r="L348" s="129">
        <f>IF(G348="","",VLOOKUP($F348,abm!$B$2:$G$1701,2,FALSE))</f>
        <v>58</v>
      </c>
      <c r="M348" s="9">
        <f>IF(H348="","",VLOOKUP($F348,abm!$B$2:$G$1701,3,FALSE))</f>
        <v>57</v>
      </c>
      <c r="N348" s="129">
        <f>IF(I348="","",VLOOKUP($F348,abm!$B$2:$G$1701,4,FALSE))</f>
        <v>58</v>
      </c>
      <c r="O348" s="9">
        <f>IF(J348="","",VLOOKUP($F348,abm!$B$2:$G$1701,5,FALSE))</f>
        <v>57</v>
      </c>
      <c r="P348" s="129">
        <f>IF(K348="","",VLOOKUP($F348,abm!$B$2:$G$1701,6,FALSE))</f>
        <v>58</v>
      </c>
      <c r="Q348" s="125">
        <f t="shared" si="20"/>
        <v>-9.8591014874025662E-2</v>
      </c>
      <c r="R348" s="131">
        <f t="shared" si="21"/>
        <v>38.866964188559372</v>
      </c>
      <c r="S348" s="125">
        <f t="shared" si="22"/>
        <v>-9.0153063443058068E-2</v>
      </c>
      <c r="T348" s="132">
        <f t="shared" si="23"/>
        <v>31.898775692156871</v>
      </c>
    </row>
    <row r="349" spans="1:20" x14ac:dyDescent="0.25">
      <c r="A349">
        <v>2</v>
      </c>
      <c r="B349" s="12" t="s">
        <v>135</v>
      </c>
      <c r="C349" s="8">
        <v>23.517669999999999</v>
      </c>
      <c r="D349" s="2">
        <v>6.9182999999999995E-2</v>
      </c>
      <c r="E349" s="12" t="s">
        <v>13</v>
      </c>
      <c r="F349" s="12">
        <v>24143</v>
      </c>
      <c r="G349" s="126">
        <f>IFERROR(VLOOKUP($F349,INRIX!$A$2:$F$464,2,FALSE),"")</f>
        <v>61.216640085061101</v>
      </c>
      <c r="H349" s="4">
        <f>IFERROR(VLOOKUP($F349,INRIX!$A$2:$F$464,3,FALSE),"")</f>
        <v>63.512663289789401</v>
      </c>
      <c r="I349" s="126">
        <f>IFERROR(VLOOKUP($F349,INRIX!$A$2:$F$464,4,FALSE),"")</f>
        <v>63.2892490411976</v>
      </c>
      <c r="J349" s="4">
        <f>IFERROR(VLOOKUP($F349,INRIX!$A$2:$F$464,5,FALSE),"")</f>
        <v>61.418388195232701</v>
      </c>
      <c r="K349" s="126">
        <f>IFERROR(VLOOKUP($F349,INRIX!$A$2:$F$464,6,FALSE),"")</f>
        <v>61.693636453886597</v>
      </c>
      <c r="L349" s="129">
        <f>IF(G349="","",VLOOKUP($F349,abm!$B$2:$G$1701,2,FALSE))</f>
        <v>58</v>
      </c>
      <c r="M349" s="9">
        <f>IF(H349="","",VLOOKUP($F349,abm!$B$2:$G$1701,3,FALSE))</f>
        <v>56</v>
      </c>
      <c r="N349" s="129">
        <f>IF(I349="","",VLOOKUP($F349,abm!$B$2:$G$1701,4,FALSE))</f>
        <v>57</v>
      </c>
      <c r="O349" s="9">
        <f>IF(J349="","",VLOOKUP($F349,abm!$B$2:$G$1701,5,FALSE))</f>
        <v>56</v>
      </c>
      <c r="P349" s="129">
        <f>IF(K349="","",VLOOKUP($F349,abm!$B$2:$G$1701,6,FALSE))</f>
        <v>58</v>
      </c>
      <c r="Q349" s="125">
        <f t="shared" si="20"/>
        <v>-0.11828606927584429</v>
      </c>
      <c r="R349" s="131">
        <f t="shared" si="21"/>
        <v>56.440109705749308</v>
      </c>
      <c r="S349" s="125">
        <f t="shared" si="22"/>
        <v>-8.8220944157783587E-2</v>
      </c>
      <c r="T349" s="132">
        <f t="shared" si="23"/>
        <v>29.35893063423709</v>
      </c>
    </row>
    <row r="350" spans="1:20" x14ac:dyDescent="0.25">
      <c r="A350">
        <v>2</v>
      </c>
      <c r="B350" s="12" t="s">
        <v>135</v>
      </c>
      <c r="C350" s="8">
        <v>24.029695999999998</v>
      </c>
      <c r="D350" s="2">
        <v>0.51202599999999998</v>
      </c>
      <c r="E350" s="12" t="s">
        <v>13</v>
      </c>
      <c r="F350" s="12">
        <v>10572</v>
      </c>
      <c r="G350" s="126">
        <f>IFERROR(VLOOKUP($F350,INRIX!$A$2:$F$464,2,FALSE),"")</f>
        <v>61.216640085061101</v>
      </c>
      <c r="H350" s="4">
        <f>IFERROR(VLOOKUP($F350,INRIX!$A$2:$F$464,3,FALSE),"")</f>
        <v>63.512663289789401</v>
      </c>
      <c r="I350" s="126">
        <f>IFERROR(VLOOKUP($F350,INRIX!$A$2:$F$464,4,FALSE),"")</f>
        <v>63.2892490411976</v>
      </c>
      <c r="J350" s="4">
        <f>IFERROR(VLOOKUP($F350,INRIX!$A$2:$F$464,5,FALSE),"")</f>
        <v>61.418388195232701</v>
      </c>
      <c r="K350" s="126">
        <f>IFERROR(VLOOKUP($F350,INRIX!$A$2:$F$464,6,FALSE),"")</f>
        <v>61.693636453886597</v>
      </c>
      <c r="L350" s="129">
        <f>IF(G350="","",VLOOKUP($F350,abm!$B$2:$G$1701,2,FALSE))</f>
        <v>58</v>
      </c>
      <c r="M350" s="9">
        <f>IF(H350="","",VLOOKUP($F350,abm!$B$2:$G$1701,3,FALSE))</f>
        <v>57</v>
      </c>
      <c r="N350" s="129">
        <f>IF(I350="","",VLOOKUP($F350,abm!$B$2:$G$1701,4,FALSE))</f>
        <v>58</v>
      </c>
      <c r="O350" s="9">
        <f>IF(J350="","",VLOOKUP($F350,abm!$B$2:$G$1701,5,FALSE))</f>
        <v>57</v>
      </c>
      <c r="P350" s="129">
        <f>IF(K350="","",VLOOKUP($F350,abm!$B$2:$G$1701,6,FALSE))</f>
        <v>58</v>
      </c>
      <c r="Q350" s="125">
        <f t="shared" si="20"/>
        <v>-0.10254117765577009</v>
      </c>
      <c r="R350" s="131">
        <f t="shared" si="21"/>
        <v>42.414783126170505</v>
      </c>
      <c r="S350" s="125">
        <f t="shared" si="22"/>
        <v>-7.193917530345828E-2</v>
      </c>
      <c r="T350" s="132">
        <f t="shared" si="23"/>
        <v>19.522154243771688</v>
      </c>
    </row>
    <row r="351" spans="1:20" x14ac:dyDescent="0.25">
      <c r="A351">
        <v>2</v>
      </c>
      <c r="B351" s="12" t="s">
        <v>135</v>
      </c>
      <c r="C351" s="8">
        <v>25.257321999999998</v>
      </c>
      <c r="D351" s="2">
        <v>0.42006900000000003</v>
      </c>
      <c r="E351" s="12" t="s">
        <v>101</v>
      </c>
      <c r="F351" s="12">
        <v>851</v>
      </c>
      <c r="G351" s="126">
        <f>IFERROR(VLOOKUP($F351,INRIX!$A$2:$F$464,2,FALSE),"")</f>
        <v>62.631047315257803</v>
      </c>
      <c r="H351" s="4">
        <f>IFERROR(VLOOKUP($F351,INRIX!$A$2:$F$464,3,FALSE),"")</f>
        <v>64.932018128499095</v>
      </c>
      <c r="I351" s="126">
        <f>IFERROR(VLOOKUP($F351,INRIX!$A$2:$F$464,4,FALSE),"")</f>
        <v>63.941853272299902</v>
      </c>
      <c r="J351" s="4">
        <f>IFERROR(VLOOKUP($F351,INRIX!$A$2:$F$464,5,FALSE),"")</f>
        <v>62.929398410896702</v>
      </c>
      <c r="K351" s="126">
        <f>IFERROR(VLOOKUP($F351,INRIX!$A$2:$F$464,6,FALSE),"")</f>
        <v>62.4732453092425</v>
      </c>
      <c r="L351" s="129">
        <f>IF(G351="","",VLOOKUP($F351,abm!$B$2:$G$1701,2,FALSE))</f>
        <v>58</v>
      </c>
      <c r="M351" s="9">
        <f>IF(H351="","",VLOOKUP($F351,abm!$B$2:$G$1701,3,FALSE))</f>
        <v>56</v>
      </c>
      <c r="N351" s="129">
        <f>IF(I351="","",VLOOKUP($F351,abm!$B$2:$G$1701,4,FALSE))</f>
        <v>58</v>
      </c>
      <c r="O351" s="9">
        <f>IF(J351="","",VLOOKUP($F351,abm!$B$2:$G$1701,5,FALSE))</f>
        <v>57</v>
      </c>
      <c r="P351" s="129">
        <f>IF(K351="","",VLOOKUP($F351,abm!$B$2:$G$1701,6,FALSE))</f>
        <v>58</v>
      </c>
      <c r="Q351" s="125">
        <f t="shared" si="20"/>
        <v>-0.13755953358515394</v>
      </c>
      <c r="R351" s="131">
        <f t="shared" si="21"/>
        <v>79.780947847836472</v>
      </c>
      <c r="S351" s="125">
        <f t="shared" si="22"/>
        <v>-9.4223027084746169E-2</v>
      </c>
      <c r="T351" s="132">
        <f t="shared" si="23"/>
        <v>35.157765515144341</v>
      </c>
    </row>
    <row r="352" spans="1:20" x14ac:dyDescent="0.25">
      <c r="A352">
        <v>2</v>
      </c>
      <c r="B352" s="12" t="s">
        <v>135</v>
      </c>
      <c r="C352" s="8">
        <v>26.055198999999998</v>
      </c>
      <c r="D352" s="2">
        <v>0.52991999999999995</v>
      </c>
      <c r="E352" s="12" t="s">
        <v>11</v>
      </c>
      <c r="F352" s="12">
        <v>853</v>
      </c>
      <c r="G352" s="126">
        <f>IFERROR(VLOOKUP($F352,INRIX!$A$2:$F$464,2,FALSE),"")</f>
        <v>61.025784157363098</v>
      </c>
      <c r="H352" s="4">
        <f>IFERROR(VLOOKUP($F352,INRIX!$A$2:$F$464,3,FALSE),"")</f>
        <v>62.454545454545503</v>
      </c>
      <c r="I352" s="126">
        <f>IFERROR(VLOOKUP($F352,INRIX!$A$2:$F$464,4,FALSE),"")</f>
        <v>61.943585302486703</v>
      </c>
      <c r="J352" s="4">
        <f>IFERROR(VLOOKUP($F352,INRIX!$A$2:$F$464,5,FALSE),"")</f>
        <v>61.9069239500568</v>
      </c>
      <c r="K352" s="126">
        <f>IFERROR(VLOOKUP($F352,INRIX!$A$2:$F$464,6,FALSE),"")</f>
        <v>60.996128263675203</v>
      </c>
      <c r="L352" s="129">
        <f>IF(G352="","",VLOOKUP($F352,abm!$B$2:$G$1701,2,FALSE))</f>
        <v>58</v>
      </c>
      <c r="M352" s="9">
        <f>IF(H352="","",VLOOKUP($F352,abm!$B$2:$G$1701,3,FALSE))</f>
        <v>57</v>
      </c>
      <c r="N352" s="129">
        <f>IF(I352="","",VLOOKUP($F352,abm!$B$2:$G$1701,4,FALSE))</f>
        <v>58</v>
      </c>
      <c r="O352" s="9">
        <f>IF(J352="","",VLOOKUP($F352,abm!$B$2:$G$1701,5,FALSE))</f>
        <v>57</v>
      </c>
      <c r="P352" s="129">
        <f>IF(K352="","",VLOOKUP($F352,abm!$B$2:$G$1701,6,FALSE))</f>
        <v>58</v>
      </c>
      <c r="Q352" s="125">
        <f t="shared" si="20"/>
        <v>-8.7336244541485475E-2</v>
      </c>
      <c r="R352" s="131">
        <f t="shared" si="21"/>
        <v>29.752066115703009</v>
      </c>
      <c r="S352" s="125">
        <f t="shared" si="22"/>
        <v>-7.9262926292629987E-2</v>
      </c>
      <c r="T352" s="132">
        <f t="shared" si="23"/>
        <v>24.077902651641033</v>
      </c>
    </row>
    <row r="353" spans="1:20" x14ac:dyDescent="0.25">
      <c r="A353">
        <v>2</v>
      </c>
      <c r="B353" s="12" t="s">
        <v>135</v>
      </c>
      <c r="C353" s="8">
        <v>26.805924999999998</v>
      </c>
      <c r="D353" s="2">
        <v>0.34705999999999998</v>
      </c>
      <c r="E353" s="12" t="s">
        <v>9</v>
      </c>
      <c r="F353" s="12">
        <v>25533</v>
      </c>
      <c r="G353" s="126">
        <f>IFERROR(VLOOKUP($F353,INRIX!$A$2:$F$464,2,FALSE),"")</f>
        <v>65.762360446570995</v>
      </c>
      <c r="H353" s="4">
        <f>IFERROR(VLOOKUP($F353,INRIX!$A$2:$F$464,3,FALSE),"")</f>
        <v>67.405225273260498</v>
      </c>
      <c r="I353" s="126">
        <f>IFERROR(VLOOKUP($F353,INRIX!$A$2:$F$464,4,FALSE),"")</f>
        <v>67.490906841519205</v>
      </c>
      <c r="J353" s="4">
        <f>IFERROR(VLOOKUP($F353,INRIX!$A$2:$F$464,5,FALSE),"")</f>
        <v>66.930760499432495</v>
      </c>
      <c r="K353" s="126">
        <f>IFERROR(VLOOKUP($F353,INRIX!$A$2:$F$464,6,FALSE),"")</f>
        <v>66.004169562195997</v>
      </c>
      <c r="L353" s="129">
        <f>IF(G353="","",VLOOKUP($F353,abm!$B$2:$G$1701,2,FALSE))</f>
        <v>58</v>
      </c>
      <c r="M353" s="9">
        <f>IF(H353="","",VLOOKUP($F353,abm!$B$2:$G$1701,3,FALSE))</f>
        <v>58</v>
      </c>
      <c r="N353" s="129">
        <f>IF(I353="","",VLOOKUP($F353,abm!$B$2:$G$1701,4,FALSE))</f>
        <v>58</v>
      </c>
      <c r="O353" s="9">
        <f>IF(J353="","",VLOOKUP($F353,abm!$B$2:$G$1701,5,FALSE))</f>
        <v>58</v>
      </c>
      <c r="P353" s="129">
        <f>IF(K353="","",VLOOKUP($F353,abm!$B$2:$G$1701,6,FALSE))</f>
        <v>58</v>
      </c>
      <c r="Q353" s="125">
        <f t="shared" si="20"/>
        <v>-0.13953258423411175</v>
      </c>
      <c r="R353" s="131">
        <f t="shared" si="21"/>
        <v>88.458262440778014</v>
      </c>
      <c r="S353" s="125">
        <f t="shared" si="22"/>
        <v>-0.13343282569616433</v>
      </c>
      <c r="T353" s="132">
        <f t="shared" si="23"/>
        <v>79.758483098223749</v>
      </c>
    </row>
    <row r="354" spans="1:20" x14ac:dyDescent="0.25">
      <c r="A354">
        <v>2</v>
      </c>
      <c r="B354" s="12" t="s">
        <v>135</v>
      </c>
      <c r="C354" s="8">
        <v>27.054205</v>
      </c>
      <c r="D354" s="2">
        <v>0.19140599999999999</v>
      </c>
      <c r="E354" s="12" t="s">
        <v>9</v>
      </c>
      <c r="F354" s="12">
        <v>855</v>
      </c>
      <c r="G354" s="126">
        <f>IFERROR(VLOOKUP($F354,INRIX!$A$2:$F$464,2,FALSE),"")</f>
        <v>65.762360446570995</v>
      </c>
      <c r="H354" s="4">
        <f>IFERROR(VLOOKUP($F354,INRIX!$A$2:$F$464,3,FALSE),"")</f>
        <v>67.405225273260498</v>
      </c>
      <c r="I354" s="126">
        <f>IFERROR(VLOOKUP($F354,INRIX!$A$2:$F$464,4,FALSE),"")</f>
        <v>67.490906841519205</v>
      </c>
      <c r="J354" s="4">
        <f>IFERROR(VLOOKUP($F354,INRIX!$A$2:$F$464,5,FALSE),"")</f>
        <v>66.930760499432495</v>
      </c>
      <c r="K354" s="126">
        <f>IFERROR(VLOOKUP($F354,INRIX!$A$2:$F$464,6,FALSE),"")</f>
        <v>66.004169562195997</v>
      </c>
      <c r="L354" s="129">
        <f>IF(G354="","",VLOOKUP($F354,abm!$B$2:$G$1701,2,FALSE))</f>
        <v>60</v>
      </c>
      <c r="M354" s="9">
        <f>IF(H354="","",VLOOKUP($F354,abm!$B$2:$G$1701,3,FALSE))</f>
        <v>60</v>
      </c>
      <c r="N354" s="129">
        <f>IF(I354="","",VLOOKUP($F354,abm!$B$2:$G$1701,4,FALSE))</f>
        <v>60</v>
      </c>
      <c r="O354" s="9">
        <f>IF(J354="","",VLOOKUP($F354,abm!$B$2:$G$1701,5,FALSE))</f>
        <v>60</v>
      </c>
      <c r="P354" s="129">
        <f>IF(K354="","",VLOOKUP($F354,abm!$B$2:$G$1701,6,FALSE))</f>
        <v>60</v>
      </c>
      <c r="Q354" s="125">
        <f t="shared" si="20"/>
        <v>-0.10986129403528799</v>
      </c>
      <c r="R354" s="131">
        <f t="shared" si="21"/>
        <v>54.837361347736021</v>
      </c>
      <c r="S354" s="125">
        <f t="shared" si="22"/>
        <v>-0.10355119899603205</v>
      </c>
      <c r="T354" s="132">
        <f t="shared" si="23"/>
        <v>48.035441100493763</v>
      </c>
    </row>
    <row r="355" spans="1:20" x14ac:dyDescent="0.25">
      <c r="A355">
        <v>2</v>
      </c>
      <c r="B355" s="12" t="s">
        <v>135</v>
      </c>
      <c r="C355" s="8">
        <v>27.367999000000001</v>
      </c>
      <c r="D355" s="2">
        <v>0.31379400000000002</v>
      </c>
      <c r="E355" s="12" t="s">
        <v>9</v>
      </c>
      <c r="F355" s="12">
        <v>856</v>
      </c>
      <c r="G355" s="126">
        <f>IFERROR(VLOOKUP($F355,INRIX!$A$2:$F$464,2,FALSE),"")</f>
        <v>65.762360446570995</v>
      </c>
      <c r="H355" s="4">
        <f>IFERROR(VLOOKUP($F355,INRIX!$A$2:$F$464,3,FALSE),"")</f>
        <v>67.405225273260498</v>
      </c>
      <c r="I355" s="126">
        <f>IFERROR(VLOOKUP($F355,INRIX!$A$2:$F$464,4,FALSE),"")</f>
        <v>67.490906841519205</v>
      </c>
      <c r="J355" s="4">
        <f>IFERROR(VLOOKUP($F355,INRIX!$A$2:$F$464,5,FALSE),"")</f>
        <v>66.930760499432495</v>
      </c>
      <c r="K355" s="126">
        <f>IFERROR(VLOOKUP($F355,INRIX!$A$2:$F$464,6,FALSE),"")</f>
        <v>66.004169562195997</v>
      </c>
      <c r="L355" s="129">
        <f>IF(G355="","",VLOOKUP($F355,abm!$B$2:$G$1701,2,FALSE))</f>
        <v>62</v>
      </c>
      <c r="M355" s="9">
        <f>IF(H355="","",VLOOKUP($F355,abm!$B$2:$G$1701,3,FALSE))</f>
        <v>62</v>
      </c>
      <c r="N355" s="129">
        <f>IF(I355="","",VLOOKUP($F355,abm!$B$2:$G$1701,4,FALSE))</f>
        <v>62</v>
      </c>
      <c r="O355" s="9">
        <f>IF(J355="","",VLOOKUP($F355,abm!$B$2:$G$1701,5,FALSE))</f>
        <v>62</v>
      </c>
      <c r="P355" s="129">
        <f>IF(K355="","",VLOOKUP($F355,abm!$B$2:$G$1701,6,FALSE))</f>
        <v>62</v>
      </c>
      <c r="Q355" s="125">
        <f t="shared" si="20"/>
        <v>-8.0190003836464241E-2</v>
      </c>
      <c r="R355" s="131">
        <f t="shared" si="21"/>
        <v>29.216460254694031</v>
      </c>
      <c r="S355" s="125">
        <f t="shared" si="22"/>
        <v>-7.3669572295899766E-2</v>
      </c>
      <c r="T355" s="132">
        <f t="shared" si="23"/>
        <v>24.312399102763784</v>
      </c>
    </row>
    <row r="356" spans="1:20" x14ac:dyDescent="0.25">
      <c r="A356">
        <v>2</v>
      </c>
      <c r="B356" s="12" t="s">
        <v>135</v>
      </c>
      <c r="C356" s="8">
        <v>27.702087000000002</v>
      </c>
      <c r="D356" s="2">
        <v>0.334088</v>
      </c>
      <c r="E356" s="12" t="s">
        <v>8</v>
      </c>
      <c r="F356" s="12">
        <v>857</v>
      </c>
      <c r="G356" s="126">
        <f>IFERROR(VLOOKUP($F356,INRIX!$A$2:$F$464,2,FALSE),"")</f>
        <v>65.327485380116997</v>
      </c>
      <c r="H356" s="4">
        <f>IFERROR(VLOOKUP($F356,INRIX!$A$2:$F$464,3,FALSE),"")</f>
        <v>66.776592908557703</v>
      </c>
      <c r="I356" s="126">
        <f>IFERROR(VLOOKUP($F356,INRIX!$A$2:$F$464,4,FALSE),"")</f>
        <v>66.506371396758595</v>
      </c>
      <c r="J356" s="4">
        <f>IFERROR(VLOOKUP($F356,INRIX!$A$2:$F$464,5,FALSE),"")</f>
        <v>62.2717366628831</v>
      </c>
      <c r="K356" s="126">
        <f>IFERROR(VLOOKUP($F356,INRIX!$A$2:$F$464,6,FALSE),"")</f>
        <v>65.088057182567297</v>
      </c>
      <c r="L356" s="129">
        <f>IF(G356="","",VLOOKUP($F356,abm!$B$2:$G$1701,2,FALSE))</f>
        <v>62</v>
      </c>
      <c r="M356" s="9">
        <f>IF(H356="","",VLOOKUP($F356,abm!$B$2:$G$1701,3,FALSE))</f>
        <v>62</v>
      </c>
      <c r="N356" s="129">
        <f>IF(I356="","",VLOOKUP($F356,abm!$B$2:$G$1701,4,FALSE))</f>
        <v>62</v>
      </c>
      <c r="O356" s="9">
        <f>IF(J356="","",VLOOKUP($F356,abm!$B$2:$G$1701,5,FALSE))</f>
        <v>62</v>
      </c>
      <c r="P356" s="129">
        <f>IF(K356="","",VLOOKUP($F356,abm!$B$2:$G$1701,6,FALSE))</f>
        <v>62</v>
      </c>
      <c r="Q356" s="125">
        <f t="shared" si="20"/>
        <v>-7.1530946706110932E-2</v>
      </c>
      <c r="R356" s="131">
        <f t="shared" si="21"/>
        <v>22.815839814083734</v>
      </c>
      <c r="S356" s="125">
        <f t="shared" si="22"/>
        <v>-4.3637238568466907E-3</v>
      </c>
      <c r="T356" s="132">
        <f t="shared" si="23"/>
        <v>7.3840813954843626E-2</v>
      </c>
    </row>
    <row r="357" spans="1:20" x14ac:dyDescent="0.25">
      <c r="A357">
        <v>2</v>
      </c>
      <c r="B357" s="12" t="s">
        <v>29</v>
      </c>
      <c r="C357" s="8">
        <v>0.69635899999999995</v>
      </c>
      <c r="D357" s="2">
        <v>0.69635899999999995</v>
      </c>
      <c r="E357" s="12" t="s">
        <v>142</v>
      </c>
      <c r="F357" s="12">
        <v>7374</v>
      </c>
      <c r="G357" s="126">
        <f>IFERROR(VLOOKUP($F357,INRIX!$A$2:$F$464,2,FALSE),"")</f>
        <v>65.8437001594896</v>
      </c>
      <c r="H357" s="4">
        <f>IFERROR(VLOOKUP($F357,INRIX!$A$2:$F$464,3,FALSE),"")</f>
        <v>69.667288723007204</v>
      </c>
      <c r="I357" s="126">
        <f>IFERROR(VLOOKUP($F357,INRIX!$A$2:$F$464,4,FALSE),"")</f>
        <v>68.3648397872077</v>
      </c>
      <c r="J357" s="4">
        <f>IFERROR(VLOOKUP($F357,INRIX!$A$2:$F$464,5,FALSE),"")</f>
        <v>42.650170261066997</v>
      </c>
      <c r="K357" s="126">
        <f>IFERROR(VLOOKUP($F357,INRIX!$A$2:$F$464,6,FALSE),"")</f>
        <v>66.383599722029203</v>
      </c>
      <c r="L357" s="129">
        <f>IF(G357="","",VLOOKUP($F357,abm!$B$2:$G$1701,2,FALSE))</f>
        <v>62</v>
      </c>
      <c r="M357" s="9">
        <f>IF(H357="","",VLOOKUP($F357,abm!$B$2:$G$1701,3,FALSE))</f>
        <v>54</v>
      </c>
      <c r="N357" s="129">
        <f>IF(I357="","",VLOOKUP($F357,abm!$B$2:$G$1701,4,FALSE))</f>
        <v>61</v>
      </c>
      <c r="O357" s="9">
        <f>IF(J357="","",VLOOKUP($F357,abm!$B$2:$G$1701,5,FALSE))</f>
        <v>62</v>
      </c>
      <c r="P357" s="129">
        <f>IF(K357="","",VLOOKUP($F357,abm!$B$2:$G$1701,6,FALSE))</f>
        <v>63</v>
      </c>
      <c r="Q357" s="125">
        <f t="shared" si="20"/>
        <v>-0.22488730378613364</v>
      </c>
      <c r="R357" s="131">
        <f t="shared" si="21"/>
        <v>245.46393593006869</v>
      </c>
      <c r="S357" s="125">
        <f t="shared" si="22"/>
        <v>0.45368704557309592</v>
      </c>
      <c r="T357" s="132">
        <f t="shared" si="23"/>
        <v>374.41591092569604</v>
      </c>
    </row>
    <row r="358" spans="1:20" x14ac:dyDescent="0.25">
      <c r="A358">
        <v>2</v>
      </c>
      <c r="B358" s="12" t="s">
        <v>29</v>
      </c>
      <c r="C358" s="8">
        <v>2.1064689999999997</v>
      </c>
      <c r="D358" s="2">
        <v>0.87662799999999996</v>
      </c>
      <c r="E358" s="12" t="s">
        <v>112</v>
      </c>
      <c r="F358" s="12">
        <v>16163</v>
      </c>
      <c r="G358" s="126">
        <f>IFERROR(VLOOKUP($F358,INRIX!$A$2:$F$464,2,FALSE),"")</f>
        <v>66.865762892078706</v>
      </c>
      <c r="H358" s="4">
        <f>IFERROR(VLOOKUP($F358,INRIX!$A$2:$F$464,3,FALSE),"")</f>
        <v>67.773127166088997</v>
      </c>
      <c r="I358" s="126">
        <f>IFERROR(VLOOKUP($F358,INRIX!$A$2:$F$464,4,FALSE),"")</f>
        <v>70.014598540145997</v>
      </c>
      <c r="J358" s="4">
        <f>IFERROR(VLOOKUP($F358,INRIX!$A$2:$F$464,5,FALSE),"")</f>
        <v>62.045629965947803</v>
      </c>
      <c r="K358" s="126">
        <f>IFERROR(VLOOKUP($F358,INRIX!$A$2:$F$464,6,FALSE),"")</f>
        <v>67.413283033852906</v>
      </c>
      <c r="L358" s="129">
        <f>IF(G358="","",VLOOKUP($F358,abm!$B$2:$G$1701,2,FALSE))</f>
        <v>62</v>
      </c>
      <c r="M358" s="9">
        <f>IF(H358="","",VLOOKUP($F358,abm!$B$2:$G$1701,3,FALSE))</f>
        <v>50</v>
      </c>
      <c r="N358" s="129">
        <f>IF(I358="","",VLOOKUP($F358,abm!$B$2:$G$1701,4,FALSE))</f>
        <v>61</v>
      </c>
      <c r="O358" s="9">
        <f>IF(J358="","",VLOOKUP($F358,abm!$B$2:$G$1701,5,FALSE))</f>
        <v>62</v>
      </c>
      <c r="P358" s="129">
        <f>IF(K358="","",VLOOKUP($F358,abm!$B$2:$G$1701,6,FALSE))</f>
        <v>62</v>
      </c>
      <c r="Q358" s="125">
        <f t="shared" si="20"/>
        <v>-0.26224446044127603</v>
      </c>
      <c r="R358" s="131">
        <f t="shared" si="21"/>
        <v>315.88404926197069</v>
      </c>
      <c r="S358" s="125">
        <f t="shared" si="22"/>
        <v>-7.3542594333952938E-4</v>
      </c>
      <c r="T358" s="132">
        <f t="shared" si="23"/>
        <v>2.0820937923977014E-3</v>
      </c>
    </row>
    <row r="359" spans="1:20" x14ac:dyDescent="0.25">
      <c r="A359">
        <v>2</v>
      </c>
      <c r="B359" s="12" t="s">
        <v>29</v>
      </c>
      <c r="C359" s="8">
        <v>2.5276039999999997</v>
      </c>
      <c r="D359" s="2">
        <v>0.42113499999999998</v>
      </c>
      <c r="E359" s="12" t="s">
        <v>38</v>
      </c>
      <c r="F359" s="12">
        <v>15207</v>
      </c>
      <c r="G359" s="126">
        <f>IFERROR(VLOOKUP($F359,INRIX!$A$2:$F$464,2,FALSE),"")</f>
        <v>67.865762892078706</v>
      </c>
      <c r="H359" s="4">
        <f>IFERROR(VLOOKUP($F359,INRIX!$A$2:$F$464,3,FALSE),"")</f>
        <v>66.922687283391099</v>
      </c>
      <c r="I359" s="126">
        <f>IFERROR(VLOOKUP($F359,INRIX!$A$2:$F$464,4,FALSE),"")</f>
        <v>69.295311146851404</v>
      </c>
      <c r="J359" s="4">
        <f>IFERROR(VLOOKUP($F359,INRIX!$A$2:$F$464,5,FALSE),"")</f>
        <v>60.017480136208903</v>
      </c>
      <c r="K359" s="126">
        <f>IFERROR(VLOOKUP($F359,INRIX!$A$2:$F$464,6,FALSE),"")</f>
        <v>67.492603990866698</v>
      </c>
      <c r="L359" s="129">
        <f>IF(G359="","",VLOOKUP($F359,abm!$B$2:$G$1701,2,FALSE))</f>
        <v>62</v>
      </c>
      <c r="M359" s="9">
        <f>IF(H359="","",VLOOKUP($F359,abm!$B$2:$G$1701,3,FALSE))</f>
        <v>54</v>
      </c>
      <c r="N359" s="129">
        <f>IF(I359="","",VLOOKUP($F359,abm!$B$2:$G$1701,4,FALSE))</f>
        <v>62</v>
      </c>
      <c r="O359" s="9">
        <f>IF(J359="","",VLOOKUP($F359,abm!$B$2:$G$1701,5,FALSE))</f>
        <v>62</v>
      </c>
      <c r="P359" s="129">
        <f>IF(K359="","",VLOOKUP($F359,abm!$B$2:$G$1701,6,FALSE))</f>
        <v>62</v>
      </c>
      <c r="Q359" s="125">
        <f t="shared" si="20"/>
        <v>-0.19309875033362944</v>
      </c>
      <c r="R359" s="131">
        <f t="shared" si="21"/>
        <v>166.99584662431801</v>
      </c>
      <c r="S359" s="125">
        <f t="shared" si="22"/>
        <v>3.3032374223172845E-2</v>
      </c>
      <c r="T359" s="132">
        <f t="shared" si="23"/>
        <v>3.9303850103262707</v>
      </c>
    </row>
    <row r="360" spans="1:20" x14ac:dyDescent="0.25">
      <c r="A360">
        <v>2</v>
      </c>
      <c r="B360" s="12" t="s">
        <v>29</v>
      </c>
      <c r="C360" s="8">
        <v>2.6784539999999999</v>
      </c>
      <c r="D360" s="2">
        <v>0.15085000000000001</v>
      </c>
      <c r="E360" s="12" t="s">
        <v>38</v>
      </c>
      <c r="F360" s="12">
        <v>15208</v>
      </c>
      <c r="G360" s="126">
        <f>IFERROR(VLOOKUP($F360,INRIX!$A$2:$F$464,2,FALSE),"")</f>
        <v>66.837586390217993</v>
      </c>
      <c r="H360" s="4">
        <f>IFERROR(VLOOKUP($F360,INRIX!$A$2:$F$464,3,FALSE),"")</f>
        <v>66.446014396161004</v>
      </c>
      <c r="I360" s="126">
        <f>IFERROR(VLOOKUP($F360,INRIX!$A$2:$F$464,4,FALSE),"")</f>
        <v>67.082890016083098</v>
      </c>
      <c r="J360" s="4">
        <f>IFERROR(VLOOKUP($F360,INRIX!$A$2:$F$464,5,FALSE),"")</f>
        <v>56.291032917139603</v>
      </c>
      <c r="K360" s="126">
        <f>IFERROR(VLOOKUP($F360,INRIX!$A$2:$F$464,6,FALSE),"")</f>
        <v>65.915913829047994</v>
      </c>
      <c r="L360" s="129">
        <f>IF(G360="","",VLOOKUP($F360,abm!$B$2:$G$1701,2,FALSE))</f>
        <v>60</v>
      </c>
      <c r="M360" s="9">
        <f>IF(H360="","",VLOOKUP($F360,abm!$B$2:$G$1701,3,FALSE))</f>
        <v>49</v>
      </c>
      <c r="N360" s="129">
        <f>IF(I360="","",VLOOKUP($F360,abm!$B$2:$G$1701,4,FALSE))</f>
        <v>59</v>
      </c>
      <c r="O360" s="9">
        <f>IF(J360="","",VLOOKUP($F360,abm!$B$2:$G$1701,5,FALSE))</f>
        <v>59</v>
      </c>
      <c r="P360" s="129">
        <f>IF(K360="","",VLOOKUP($F360,abm!$B$2:$G$1701,6,FALSE))</f>
        <v>60</v>
      </c>
      <c r="Q360" s="125">
        <f t="shared" si="20"/>
        <v>-0.26255923029702388</v>
      </c>
      <c r="R360" s="131">
        <f t="shared" si="21"/>
        <v>304.36341831105699</v>
      </c>
      <c r="S360" s="125">
        <f t="shared" si="22"/>
        <v>4.8124309369984353E-2</v>
      </c>
      <c r="T360" s="132">
        <f t="shared" si="23"/>
        <v>7.3385026560211699</v>
      </c>
    </row>
    <row r="361" spans="1:20" x14ac:dyDescent="0.25">
      <c r="A361">
        <v>2</v>
      </c>
      <c r="B361" s="12" t="s">
        <v>29</v>
      </c>
      <c r="C361" s="8">
        <v>4.140771</v>
      </c>
      <c r="D361" s="2">
        <v>0.54435500000000003</v>
      </c>
      <c r="E361" s="12" t="s">
        <v>37</v>
      </c>
      <c r="F361" s="12">
        <v>8823</v>
      </c>
      <c r="G361" s="126">
        <f>IFERROR(VLOOKUP($F361,INRIX!$A$2:$F$464,2,FALSE),"")</f>
        <v>68.715045188729405</v>
      </c>
      <c r="H361" s="4">
        <f>IFERROR(VLOOKUP($F361,INRIX!$A$2:$F$464,3,FALSE),"")</f>
        <v>70.493201812849904</v>
      </c>
      <c r="I361" s="126">
        <f>IFERROR(VLOOKUP($F361,INRIX!$A$2:$F$464,4,FALSE),"")</f>
        <v>69.801682543609999</v>
      </c>
      <c r="J361" s="4">
        <f>IFERROR(VLOOKUP($F361,INRIX!$A$2:$F$464,5,FALSE),"")</f>
        <v>43.402270147559598</v>
      </c>
      <c r="K361" s="126">
        <f>IFERROR(VLOOKUP($F361,INRIX!$A$2:$F$464,6,FALSE),"")</f>
        <v>68.428174327409906</v>
      </c>
      <c r="L361" s="129">
        <f>IF(G361="","",VLOOKUP($F361,abm!$B$2:$G$1701,2,FALSE))</f>
        <v>62</v>
      </c>
      <c r="M361" s="9">
        <f>IF(H361="","",VLOOKUP($F361,abm!$B$2:$G$1701,3,FALSE))</f>
        <v>58</v>
      </c>
      <c r="N361" s="129">
        <f>IF(I361="","",VLOOKUP($F361,abm!$B$2:$G$1701,4,FALSE))</f>
        <v>62</v>
      </c>
      <c r="O361" s="9">
        <f>IF(J361="","",VLOOKUP($F361,abm!$B$2:$G$1701,5,FALSE))</f>
        <v>61</v>
      </c>
      <c r="P361" s="129">
        <f>IF(K361="","",VLOOKUP($F361,abm!$B$2:$G$1701,6,FALSE))</f>
        <v>62</v>
      </c>
      <c r="Q361" s="125">
        <f t="shared" si="20"/>
        <v>-0.17722562589819224</v>
      </c>
      <c r="R361" s="131">
        <f t="shared" si="21"/>
        <v>156.08009153659611</v>
      </c>
      <c r="S361" s="125">
        <f t="shared" si="22"/>
        <v>0.40545643793772568</v>
      </c>
      <c r="T361" s="132">
        <f t="shared" si="23"/>
        <v>309.68009595947211</v>
      </c>
    </row>
    <row r="362" spans="1:20" x14ac:dyDescent="0.25">
      <c r="A362">
        <v>2</v>
      </c>
      <c r="B362" s="12" t="s">
        <v>29</v>
      </c>
      <c r="C362" s="8">
        <v>4.5889490000000004</v>
      </c>
      <c r="D362" s="2">
        <v>0.44817800000000002</v>
      </c>
      <c r="E362" s="12" t="s">
        <v>37</v>
      </c>
      <c r="F362" s="12">
        <v>15688</v>
      </c>
      <c r="G362" s="126">
        <f>IFERROR(VLOOKUP($F362,INRIX!$A$2:$F$464,2,FALSE),"")</f>
        <v>67.372408293460893</v>
      </c>
      <c r="H362" s="4">
        <f>IFERROR(VLOOKUP($F362,INRIX!$A$2:$F$464,3,FALSE),"")</f>
        <v>67.975739802719303</v>
      </c>
      <c r="I362" s="126">
        <f>IFERROR(VLOOKUP($F362,INRIX!$A$2:$F$464,4,FALSE),"")</f>
        <v>67.732030186811798</v>
      </c>
      <c r="J362" s="4">
        <f>IFERROR(VLOOKUP($F362,INRIX!$A$2:$F$464,5,FALSE),"")</f>
        <v>41.499659477866103</v>
      </c>
      <c r="K362" s="126">
        <f>IFERROR(VLOOKUP($F362,INRIX!$A$2:$F$464,6,FALSE),"")</f>
        <v>66.419537377146796</v>
      </c>
      <c r="L362" s="129">
        <f>IF(G362="","",VLOOKUP($F362,abm!$B$2:$G$1701,2,FALSE))</f>
        <v>62</v>
      </c>
      <c r="M362" s="9">
        <f>IF(H362="","",VLOOKUP($F362,abm!$B$2:$G$1701,3,FALSE))</f>
        <v>57</v>
      </c>
      <c r="N362" s="129">
        <f>IF(I362="","",VLOOKUP($F362,abm!$B$2:$G$1701,4,FALSE))</f>
        <v>61</v>
      </c>
      <c r="O362" s="9">
        <f>IF(J362="","",VLOOKUP($F362,abm!$B$2:$G$1701,5,FALSE))</f>
        <v>59</v>
      </c>
      <c r="P362" s="129">
        <f>IF(K362="","",VLOOKUP($F362,abm!$B$2:$G$1701,6,FALSE))</f>
        <v>62</v>
      </c>
      <c r="Q362" s="125">
        <f t="shared" si="20"/>
        <v>-0.16146554395102342</v>
      </c>
      <c r="R362" s="131">
        <f t="shared" si="21"/>
        <v>120.46686421699677</v>
      </c>
      <c r="S362" s="125">
        <f t="shared" si="22"/>
        <v>0.4216984125247516</v>
      </c>
      <c r="T362" s="132">
        <f t="shared" si="23"/>
        <v>306.26191839064171</v>
      </c>
    </row>
    <row r="363" spans="1:20" x14ac:dyDescent="0.25">
      <c r="A363">
        <v>2</v>
      </c>
      <c r="B363" s="12" t="s">
        <v>29</v>
      </c>
      <c r="C363" s="8">
        <v>4.993652</v>
      </c>
      <c r="D363" s="2">
        <v>0.40470299999999998</v>
      </c>
      <c r="E363" s="12" t="s">
        <v>135</v>
      </c>
      <c r="F363" s="12">
        <v>15689</v>
      </c>
      <c r="G363" s="126">
        <f>IFERROR(VLOOKUP($F363,INRIX!$A$2:$F$464,2,FALSE),"")</f>
        <v>69.058213716108497</v>
      </c>
      <c r="H363" s="4">
        <f>IFERROR(VLOOKUP($F363,INRIX!$A$2:$F$464,3,FALSE),"")</f>
        <v>68.448946947480707</v>
      </c>
      <c r="I363" s="126">
        <f>IFERROR(VLOOKUP($F363,INRIX!$A$2:$F$464,4,FALSE),"")</f>
        <v>70.421873066930601</v>
      </c>
      <c r="J363" s="4">
        <f>IFERROR(VLOOKUP($F363,INRIX!$A$2:$F$464,5,FALSE),"")</f>
        <v>53.623836549375703</v>
      </c>
      <c r="K363" s="126">
        <f>IFERROR(VLOOKUP($F363,INRIX!$A$2:$F$464,6,FALSE),"")</f>
        <v>68.413779410304798</v>
      </c>
      <c r="L363" s="129">
        <f>IF(G363="","",VLOOKUP($F363,abm!$B$2:$G$1701,2,FALSE))</f>
        <v>53</v>
      </c>
      <c r="M363" s="9">
        <f>IF(H363="","",VLOOKUP($F363,abm!$B$2:$G$1701,3,FALSE))</f>
        <v>51</v>
      </c>
      <c r="N363" s="129">
        <f>IF(I363="","",VLOOKUP($F363,abm!$B$2:$G$1701,4,FALSE))</f>
        <v>53</v>
      </c>
      <c r="O363" s="9">
        <f>IF(J363="","",VLOOKUP($F363,abm!$B$2:$G$1701,5,FALSE))</f>
        <v>53</v>
      </c>
      <c r="P363" s="129">
        <f>IF(K363="","",VLOOKUP($F363,abm!$B$2:$G$1701,6,FALSE))</f>
        <v>53</v>
      </c>
      <c r="Q363" s="125">
        <f t="shared" si="20"/>
        <v>-0.25491914376519009</v>
      </c>
      <c r="R363" s="131">
        <f t="shared" si="21"/>
        <v>304.46574957599626</v>
      </c>
      <c r="S363" s="125">
        <f t="shared" si="22"/>
        <v>-1.1633568008534545E-2</v>
      </c>
      <c r="T363" s="132">
        <f t="shared" si="23"/>
        <v>0.38917204033698394</v>
      </c>
    </row>
    <row r="364" spans="1:20" x14ac:dyDescent="0.25">
      <c r="A364">
        <v>2</v>
      </c>
      <c r="B364" s="12" t="s">
        <v>29</v>
      </c>
      <c r="C364" s="8">
        <v>5.3343790000000002</v>
      </c>
      <c r="D364" s="2">
        <v>0.340727</v>
      </c>
      <c r="E364" s="12" t="s">
        <v>135</v>
      </c>
      <c r="F364" s="12">
        <v>31184</v>
      </c>
      <c r="G364" s="126">
        <f>IFERROR(VLOOKUP($F364,INRIX!$A$2:$F$464,2,FALSE),"")</f>
        <v>67.842371079213194</v>
      </c>
      <c r="H364" s="4">
        <f>IFERROR(VLOOKUP($F364,INRIX!$A$2:$F$464,3,FALSE),"")</f>
        <v>64.9776059717409</v>
      </c>
      <c r="I364" s="126">
        <f>IFERROR(VLOOKUP($F364,INRIX!$A$2:$F$464,4,FALSE),"")</f>
        <v>67.460472596808103</v>
      </c>
      <c r="J364" s="4">
        <f>IFERROR(VLOOKUP($F364,INRIX!$A$2:$F$464,5,FALSE),"")</f>
        <v>44.463337116912598</v>
      </c>
      <c r="K364" s="126">
        <f>IFERROR(VLOOKUP($F364,INRIX!$A$2:$F$464,6,FALSE),"")</f>
        <v>67.027300704854596</v>
      </c>
      <c r="L364" s="129">
        <f>IF(G364="","",VLOOKUP($F364,abm!$B$2:$G$1701,2,FALSE))</f>
        <v>53</v>
      </c>
      <c r="M364" s="9">
        <f>IF(H364="","",VLOOKUP($F364,abm!$B$2:$G$1701,3,FALSE))</f>
        <v>47</v>
      </c>
      <c r="N364" s="129">
        <f>IF(I364="","",VLOOKUP($F364,abm!$B$2:$G$1701,4,FALSE))</f>
        <v>51</v>
      </c>
      <c r="O364" s="9">
        <f>IF(J364="","",VLOOKUP($F364,abm!$B$2:$G$1701,5,FALSE))</f>
        <v>51</v>
      </c>
      <c r="P364" s="129">
        <f>IF(K364="","",VLOOKUP($F364,abm!$B$2:$G$1701,6,FALSE))</f>
        <v>53</v>
      </c>
      <c r="Q364" s="125">
        <f t="shared" si="20"/>
        <v>-0.27667387406608135</v>
      </c>
      <c r="R364" s="131">
        <f t="shared" si="21"/>
        <v>323.19431647517405</v>
      </c>
      <c r="S364" s="125">
        <f t="shared" si="22"/>
        <v>0.14701242207483878</v>
      </c>
      <c r="T364" s="132">
        <f t="shared" si="23"/>
        <v>42.72796164713251</v>
      </c>
    </row>
    <row r="365" spans="1:20" x14ac:dyDescent="0.25">
      <c r="A365">
        <v>2</v>
      </c>
      <c r="B365" s="12" t="s">
        <v>29</v>
      </c>
      <c r="C365" s="8">
        <v>5.5566620000000002</v>
      </c>
      <c r="D365" s="2">
        <v>0.22228300000000001</v>
      </c>
      <c r="E365" s="12" t="s">
        <v>135</v>
      </c>
      <c r="F365" s="12">
        <v>15696</v>
      </c>
      <c r="G365" s="126">
        <f>IFERROR(VLOOKUP($F365,INRIX!$A$2:$F$464,2,FALSE),"")</f>
        <v>67.842371079213194</v>
      </c>
      <c r="H365" s="4">
        <f>IFERROR(VLOOKUP($F365,INRIX!$A$2:$F$464,3,FALSE),"")</f>
        <v>64.9776059717409</v>
      </c>
      <c r="I365" s="126">
        <f>IFERROR(VLOOKUP($F365,INRIX!$A$2:$F$464,4,FALSE),"")</f>
        <v>67.460472596808103</v>
      </c>
      <c r="J365" s="4">
        <f>IFERROR(VLOOKUP($F365,INRIX!$A$2:$F$464,5,FALSE),"")</f>
        <v>44.463337116912598</v>
      </c>
      <c r="K365" s="126">
        <f>IFERROR(VLOOKUP($F365,INRIX!$A$2:$F$464,6,FALSE),"")</f>
        <v>67.027300704854596</v>
      </c>
      <c r="L365" s="129">
        <f>IF(G365="","",VLOOKUP($F365,abm!$B$2:$G$1701,2,FALSE))</f>
        <v>52</v>
      </c>
      <c r="M365" s="9">
        <f>IF(H365="","",VLOOKUP($F365,abm!$B$2:$G$1701,3,FALSE))</f>
        <v>42</v>
      </c>
      <c r="N365" s="129">
        <f>IF(I365="","",VLOOKUP($F365,abm!$B$2:$G$1701,4,FALSE))</f>
        <v>49</v>
      </c>
      <c r="O365" s="9">
        <f>IF(J365="","",VLOOKUP($F365,abm!$B$2:$G$1701,5,FALSE))</f>
        <v>48</v>
      </c>
      <c r="P365" s="129">
        <f>IF(K365="","",VLOOKUP($F365,abm!$B$2:$G$1701,6,FALSE))</f>
        <v>52</v>
      </c>
      <c r="Q365" s="125">
        <f t="shared" si="20"/>
        <v>-0.35362346193139194</v>
      </c>
      <c r="R365" s="131">
        <f t="shared" si="21"/>
        <v>527.9703761925831</v>
      </c>
      <c r="S365" s="125">
        <f t="shared" si="22"/>
        <v>7.9541103129260105E-2</v>
      </c>
      <c r="T365" s="132">
        <f t="shared" si="23"/>
        <v>12.507984348608096</v>
      </c>
    </row>
    <row r="366" spans="1:20" x14ac:dyDescent="0.25">
      <c r="A366">
        <v>2</v>
      </c>
      <c r="B366" s="12" t="s">
        <v>29</v>
      </c>
      <c r="C366" s="8">
        <v>6.1402520000000003</v>
      </c>
      <c r="D366" s="2">
        <v>0.282053</v>
      </c>
      <c r="E366" s="12" t="s">
        <v>44</v>
      </c>
      <c r="F366" s="12">
        <v>15705</v>
      </c>
      <c r="G366" s="126">
        <f>IFERROR(VLOOKUP($F366,INRIX!$A$2:$F$464,2,FALSE),"")</f>
        <v>68.464114832535898</v>
      </c>
      <c r="H366" s="4">
        <f>IFERROR(VLOOKUP($F366,INRIX!$A$2:$F$464,3,FALSE),"")</f>
        <v>68.213009864036295</v>
      </c>
      <c r="I366" s="126">
        <f>IFERROR(VLOOKUP($F366,INRIX!$A$2:$F$464,4,FALSE),"")</f>
        <v>69.849931955956905</v>
      </c>
      <c r="J366" s="4">
        <f>IFERROR(VLOOKUP($F366,INRIX!$A$2:$F$464,5,FALSE),"")</f>
        <v>39.499205448354097</v>
      </c>
      <c r="K366" s="126">
        <f>IFERROR(VLOOKUP($F366,INRIX!$A$2:$F$464,6,FALSE),"")</f>
        <v>68.797875508785907</v>
      </c>
      <c r="L366" s="129">
        <f>IF(G366="","",VLOOKUP($F366,abm!$B$2:$G$1701,2,FALSE))</f>
        <v>53</v>
      </c>
      <c r="M366" s="9">
        <f>IF(H366="","",VLOOKUP($F366,abm!$B$2:$G$1701,3,FALSE))</f>
        <v>45</v>
      </c>
      <c r="N366" s="129">
        <f>IF(I366="","",VLOOKUP($F366,abm!$B$2:$G$1701,4,FALSE))</f>
        <v>51</v>
      </c>
      <c r="O366" s="9">
        <f>IF(J366="","",VLOOKUP($F366,abm!$B$2:$G$1701,5,FALSE))</f>
        <v>47</v>
      </c>
      <c r="P366" s="129">
        <f>IF(K366="","",VLOOKUP($F366,abm!$B$2:$G$1701,6,FALSE))</f>
        <v>53</v>
      </c>
      <c r="Q366" s="125">
        <f t="shared" si="20"/>
        <v>-0.34030179741819033</v>
      </c>
      <c r="R366" s="131">
        <f t="shared" si="21"/>
        <v>538.84382694784631</v>
      </c>
      <c r="S366" s="125">
        <f t="shared" si="22"/>
        <v>0.18989735278228115</v>
      </c>
      <c r="T366" s="132">
        <f t="shared" si="23"/>
        <v>56.261918906000865</v>
      </c>
    </row>
    <row r="367" spans="1:20" x14ac:dyDescent="0.25">
      <c r="A367">
        <v>2</v>
      </c>
      <c r="B367" s="12" t="s">
        <v>29</v>
      </c>
      <c r="C367" s="8">
        <v>6.8559260000000002</v>
      </c>
      <c r="D367" s="2">
        <v>0.53061800000000003</v>
      </c>
      <c r="E367" s="12" t="s">
        <v>44</v>
      </c>
      <c r="F367" s="12">
        <v>25142</v>
      </c>
      <c r="G367" s="126">
        <f>IFERROR(VLOOKUP($F367,INRIX!$A$2:$F$464,2,FALSE),"")</f>
        <v>68.365762892078706</v>
      </c>
      <c r="H367" s="4">
        <f>IFERROR(VLOOKUP($F367,INRIX!$A$2:$F$464,3,FALSE),"")</f>
        <v>66.936283657691305</v>
      </c>
      <c r="I367" s="126">
        <f>IFERROR(VLOOKUP($F367,INRIX!$A$2:$F$464,4,FALSE),"")</f>
        <v>68.355437337622206</v>
      </c>
      <c r="J367" s="4">
        <f>IFERROR(VLOOKUP($F367,INRIX!$A$2:$F$464,5,FALSE),"")</f>
        <v>38.987968217934203</v>
      </c>
      <c r="K367" s="126">
        <f>IFERROR(VLOOKUP($F367,INRIX!$A$2:$F$464,6,FALSE),"")</f>
        <v>68.188623051722402</v>
      </c>
      <c r="L367" s="129">
        <f>IF(G367="","",VLOOKUP($F367,abm!$B$2:$G$1701,2,FALSE))</f>
        <v>53</v>
      </c>
      <c r="M367" s="9">
        <f>IF(H367="","",VLOOKUP($F367,abm!$B$2:$G$1701,3,FALSE))</f>
        <v>39</v>
      </c>
      <c r="N367" s="129">
        <f>IF(I367="","",VLOOKUP($F367,abm!$B$2:$G$1701,4,FALSE))</f>
        <v>47</v>
      </c>
      <c r="O367" s="9">
        <f>IF(J367="","",VLOOKUP($F367,abm!$B$2:$G$1701,5,FALSE))</f>
        <v>40</v>
      </c>
      <c r="P367" s="129">
        <f>IF(K367="","",VLOOKUP($F367,abm!$B$2:$G$1701,6,FALSE))</f>
        <v>53</v>
      </c>
      <c r="Q367" s="125">
        <f t="shared" si="20"/>
        <v>-0.41735635937836069</v>
      </c>
      <c r="R367" s="131">
        <f t="shared" si="21"/>
        <v>780.43594460299028</v>
      </c>
      <c r="S367" s="125">
        <f t="shared" si="22"/>
        <v>2.595754096260583E-2</v>
      </c>
      <c r="T367" s="132">
        <f t="shared" si="23"/>
        <v>1.0242083279112735</v>
      </c>
    </row>
    <row r="368" spans="1:20" x14ac:dyDescent="0.25">
      <c r="A368">
        <v>2</v>
      </c>
      <c r="B368" s="12" t="s">
        <v>29</v>
      </c>
      <c r="C368" s="8">
        <v>7.3786560000000003</v>
      </c>
      <c r="D368" s="2">
        <v>0.52273000000000003</v>
      </c>
      <c r="E368" s="12" t="s">
        <v>44</v>
      </c>
      <c r="F368" s="12">
        <v>15715</v>
      </c>
      <c r="G368" s="126">
        <f>IFERROR(VLOOKUP($F368,INRIX!$A$2:$F$464,2,FALSE),"")</f>
        <v>68.365762892078706</v>
      </c>
      <c r="H368" s="4">
        <f>IFERROR(VLOOKUP($F368,INRIX!$A$2:$F$464,3,FALSE),"")</f>
        <v>66.936283657691305</v>
      </c>
      <c r="I368" s="126">
        <f>IFERROR(VLOOKUP($F368,INRIX!$A$2:$F$464,4,FALSE),"")</f>
        <v>68.355437337622206</v>
      </c>
      <c r="J368" s="4">
        <f>IFERROR(VLOOKUP($F368,INRIX!$A$2:$F$464,5,FALSE),"")</f>
        <v>38.987968217934203</v>
      </c>
      <c r="K368" s="126">
        <f>IFERROR(VLOOKUP($F368,INRIX!$A$2:$F$464,6,FALSE),"")</f>
        <v>68.188623051722402</v>
      </c>
      <c r="L368" s="129">
        <f>IF(G368="","",VLOOKUP($F368,abm!$B$2:$G$1701,2,FALSE))</f>
        <v>53</v>
      </c>
      <c r="M368" s="9">
        <f>IF(H368="","",VLOOKUP($F368,abm!$B$2:$G$1701,3,FALSE))</f>
        <v>39</v>
      </c>
      <c r="N368" s="129">
        <f>IF(I368="","",VLOOKUP($F368,abm!$B$2:$G$1701,4,FALSE))</f>
        <v>47</v>
      </c>
      <c r="O368" s="9">
        <f>IF(J368="","",VLOOKUP($F368,abm!$B$2:$G$1701,5,FALSE))</f>
        <v>40</v>
      </c>
      <c r="P368" s="129">
        <f>IF(K368="","",VLOOKUP($F368,abm!$B$2:$G$1701,6,FALSE))</f>
        <v>53</v>
      </c>
      <c r="Q368" s="125">
        <f t="shared" si="20"/>
        <v>-0.41735635937836069</v>
      </c>
      <c r="R368" s="131">
        <f t="shared" si="21"/>
        <v>780.43594460299028</v>
      </c>
      <c r="S368" s="125">
        <f t="shared" si="22"/>
        <v>2.595754096260583E-2</v>
      </c>
      <c r="T368" s="132">
        <f t="shared" si="23"/>
        <v>1.0242083279112735</v>
      </c>
    </row>
    <row r="369" spans="1:20" x14ac:dyDescent="0.25">
      <c r="A369">
        <v>2</v>
      </c>
      <c r="B369" s="12" t="s">
        <v>29</v>
      </c>
      <c r="C369" s="8">
        <v>7.523765</v>
      </c>
      <c r="D369" s="2">
        <v>0.14510899999999999</v>
      </c>
      <c r="E369" s="12" t="s">
        <v>84</v>
      </c>
      <c r="F369" s="12">
        <v>25163</v>
      </c>
      <c r="G369" s="126">
        <f>IFERROR(VLOOKUP($F369,INRIX!$A$2:$F$464,2,FALSE),"")</f>
        <v>67.593035619351397</v>
      </c>
      <c r="H369" s="4">
        <f>IFERROR(VLOOKUP($F369,INRIX!$A$2:$F$464,3,FALSE),"")</f>
        <v>63.607837909890698</v>
      </c>
      <c r="I369" s="126">
        <f>IFERROR(VLOOKUP($F369,INRIX!$A$2:$F$464,4,FALSE),"")</f>
        <v>67.653717679079506</v>
      </c>
      <c r="J369" s="4">
        <f>IFERROR(VLOOKUP($F369,INRIX!$A$2:$F$464,5,FALSE),"")</f>
        <v>36.464245175936398</v>
      </c>
      <c r="K369" s="126">
        <f>IFERROR(VLOOKUP($F369,INRIX!$A$2:$F$464,6,FALSE),"")</f>
        <v>67.007445646778507</v>
      </c>
      <c r="L369" s="129">
        <f>IF(G369="","",VLOOKUP($F369,abm!$B$2:$G$1701,2,FALSE))</f>
        <v>53</v>
      </c>
      <c r="M369" s="9">
        <f>IF(H369="","",VLOOKUP($F369,abm!$B$2:$G$1701,3,FALSE))</f>
        <v>46</v>
      </c>
      <c r="N369" s="129">
        <f>IF(I369="","",VLOOKUP($F369,abm!$B$2:$G$1701,4,FALSE))</f>
        <v>52</v>
      </c>
      <c r="O369" s="9">
        <f>IF(J369="","",VLOOKUP($F369,abm!$B$2:$G$1701,5,FALSE))</f>
        <v>47</v>
      </c>
      <c r="P369" s="129">
        <f>IF(K369="","",VLOOKUP($F369,abm!$B$2:$G$1701,6,FALSE))</f>
        <v>53</v>
      </c>
      <c r="Q369" s="125">
        <f t="shared" si="20"/>
        <v>-0.27681868286160949</v>
      </c>
      <c r="R369" s="131">
        <f t="shared" si="21"/>
        <v>310.03595586098402</v>
      </c>
      <c r="S369" s="125">
        <f t="shared" si="22"/>
        <v>0.28893385214007927</v>
      </c>
      <c r="T369" s="132">
        <f t="shared" si="23"/>
        <v>111.00212971277946</v>
      </c>
    </row>
    <row r="370" spans="1:20" x14ac:dyDescent="0.25">
      <c r="A370">
        <v>2</v>
      </c>
      <c r="B370" s="12" t="s">
        <v>29</v>
      </c>
      <c r="C370" s="8">
        <v>8.6511090000000017</v>
      </c>
      <c r="D370" s="2">
        <v>0.23840900000000001</v>
      </c>
      <c r="E370" s="12" t="s">
        <v>32</v>
      </c>
      <c r="F370" s="12">
        <v>8887</v>
      </c>
      <c r="G370" s="126">
        <f>IFERROR(VLOOKUP($F370,INRIX!$A$2:$F$464,2,FALSE),"")</f>
        <v>61.018607123870297</v>
      </c>
      <c r="H370" s="4">
        <f>IFERROR(VLOOKUP($F370,INRIX!$A$2:$F$464,3,FALSE),"")</f>
        <v>44.8320447880565</v>
      </c>
      <c r="I370" s="126">
        <f>IFERROR(VLOOKUP($F370,INRIX!$A$2:$F$464,4,FALSE),"")</f>
        <v>57.294073982432302</v>
      </c>
      <c r="J370" s="4">
        <f>IFERROR(VLOOKUP($F370,INRIX!$A$2:$F$464,5,FALSE),"")</f>
        <v>32.798183881952298</v>
      </c>
      <c r="K370" s="126">
        <f>IFERROR(VLOOKUP($F370,INRIX!$A$2:$F$464,6,FALSE),"")</f>
        <v>58.862503722823398</v>
      </c>
      <c r="L370" s="129">
        <f>IF(G370="","",VLOOKUP($F370,abm!$B$2:$G$1701,2,FALSE))</f>
        <v>52</v>
      </c>
      <c r="M370" s="9">
        <f>IF(H370="","",VLOOKUP($F370,abm!$B$2:$G$1701,3,FALSE))</f>
        <v>45</v>
      </c>
      <c r="N370" s="129">
        <f>IF(I370="","",VLOOKUP($F370,abm!$B$2:$G$1701,4,FALSE))</f>
        <v>47</v>
      </c>
      <c r="O370" s="9">
        <f>IF(J370="","",VLOOKUP($F370,abm!$B$2:$G$1701,5,FALSE))</f>
        <v>45</v>
      </c>
      <c r="P370" s="129">
        <f>IF(K370="","",VLOOKUP($F370,abm!$B$2:$G$1701,6,FALSE))</f>
        <v>52</v>
      </c>
      <c r="Q370" s="125">
        <f t="shared" si="20"/>
        <v>3.7463205780041697E-3</v>
      </c>
      <c r="R370" s="131">
        <f t="shared" si="21"/>
        <v>2.820895321898606E-2</v>
      </c>
      <c r="S370" s="125">
        <f t="shared" si="22"/>
        <v>0.37202718790664324</v>
      </c>
      <c r="T370" s="132">
        <f t="shared" si="23"/>
        <v>148.88431657864871</v>
      </c>
    </row>
    <row r="371" spans="1:20" x14ac:dyDescent="0.25">
      <c r="A371">
        <v>2</v>
      </c>
      <c r="B371" s="12" t="s">
        <v>147</v>
      </c>
      <c r="C371" s="8">
        <v>0.18527099999999999</v>
      </c>
      <c r="D371" s="2">
        <v>0.18527099999999999</v>
      </c>
      <c r="E371" s="12" t="s">
        <v>128</v>
      </c>
      <c r="F371" s="12">
        <v>28920</v>
      </c>
      <c r="G371" s="126">
        <f>IFERROR(VLOOKUP($F371,INRIX!$A$2:$F$464,2,FALSE),"")</f>
        <v>44.986709197235498</v>
      </c>
      <c r="H371" s="4">
        <f>IFERROR(VLOOKUP($F371,INRIX!$A$2:$F$464,3,FALSE),"")</f>
        <v>44.4713409757398</v>
      </c>
      <c r="I371" s="126">
        <f>IFERROR(VLOOKUP($F371,INRIX!$A$2:$F$464,4,FALSE),"")</f>
        <v>43.8947173079302</v>
      </c>
      <c r="J371" s="4">
        <f>IFERROR(VLOOKUP($F371,INRIX!$A$2:$F$464,5,FALSE),"")</f>
        <v>44.185471055618599</v>
      </c>
      <c r="K371" s="126">
        <f>IFERROR(VLOOKUP($F371,INRIX!$A$2:$F$464,6,FALSE),"")</f>
        <v>43.838578377841799</v>
      </c>
      <c r="L371" s="129">
        <f>IF(G371="","",VLOOKUP($F371,abm!$B$2:$G$1701,2,FALSE))</f>
        <v>61</v>
      </c>
      <c r="M371" s="9">
        <f>IF(H371="","",VLOOKUP($F371,abm!$B$2:$G$1701,3,FALSE))</f>
        <v>61</v>
      </c>
      <c r="N371" s="129">
        <f>IF(I371="","",VLOOKUP($F371,abm!$B$2:$G$1701,4,FALSE))</f>
        <v>61</v>
      </c>
      <c r="O371" s="9">
        <f>IF(J371="","",VLOOKUP($F371,abm!$B$2:$G$1701,5,FALSE))</f>
        <v>61</v>
      </c>
      <c r="P371" s="129">
        <f>IF(K371="","",VLOOKUP($F371,abm!$B$2:$G$1701,6,FALSE))</f>
        <v>61</v>
      </c>
      <c r="Q371" s="125">
        <f t="shared" si="20"/>
        <v>0.37166990384384824</v>
      </c>
      <c r="R371" s="131">
        <f t="shared" si="21"/>
        <v>273.19656914025813</v>
      </c>
      <c r="S371" s="125">
        <f t="shared" si="22"/>
        <v>0.38054429527787681</v>
      </c>
      <c r="T371" s="132">
        <f t="shared" si="23"/>
        <v>282.72838362143989</v>
      </c>
    </row>
    <row r="372" spans="1:20" x14ac:dyDescent="0.25">
      <c r="A372">
        <v>2</v>
      </c>
      <c r="B372" s="12" t="s">
        <v>147</v>
      </c>
      <c r="C372" s="8">
        <v>0.53092399999999995</v>
      </c>
      <c r="D372" s="2">
        <v>0.34565299999999999</v>
      </c>
      <c r="E372" s="12" t="s">
        <v>38</v>
      </c>
      <c r="F372" s="12">
        <v>28925</v>
      </c>
      <c r="G372" s="126">
        <f>IFERROR(VLOOKUP($F372,INRIX!$A$2:$F$464,2,FALSE),"")</f>
        <v>57.167729930887802</v>
      </c>
      <c r="H372" s="4">
        <f>IFERROR(VLOOKUP($F372,INRIX!$A$2:$F$464,3,FALSE),"")</f>
        <v>58.069581444948</v>
      </c>
      <c r="I372" s="126">
        <f>IFERROR(VLOOKUP($F372,INRIX!$A$2:$F$464,4,FALSE),"")</f>
        <v>58.252505257948798</v>
      </c>
      <c r="J372" s="4">
        <f>IFERROR(VLOOKUP($F372,INRIX!$A$2:$F$464,5,FALSE),"")</f>
        <v>59.2118047673099</v>
      </c>
      <c r="K372" s="126">
        <f>IFERROR(VLOOKUP($F372,INRIX!$A$2:$F$464,6,FALSE),"")</f>
        <v>57.5736126278169</v>
      </c>
      <c r="L372" s="129">
        <f>IF(G372="","",VLOOKUP($F372,abm!$B$2:$G$1701,2,FALSE))</f>
        <v>62</v>
      </c>
      <c r="M372" s="9">
        <f>IF(H372="","",VLOOKUP($F372,abm!$B$2:$G$1701,3,FALSE))</f>
        <v>62</v>
      </c>
      <c r="N372" s="129">
        <f>IF(I372="","",VLOOKUP($F372,abm!$B$2:$G$1701,4,FALSE))</f>
        <v>62</v>
      </c>
      <c r="O372" s="9">
        <f>IF(J372="","",VLOOKUP($F372,abm!$B$2:$G$1701,5,FALSE))</f>
        <v>62</v>
      </c>
      <c r="P372" s="129">
        <f>IF(K372="","",VLOOKUP($F372,abm!$B$2:$G$1701,6,FALSE))</f>
        <v>62</v>
      </c>
      <c r="Q372" s="125">
        <f t="shared" si="20"/>
        <v>6.7684637244685097E-2</v>
      </c>
      <c r="R372" s="131">
        <f t="shared" si="21"/>
        <v>15.448190017897055</v>
      </c>
      <c r="S372" s="125">
        <f t="shared" si="22"/>
        <v>4.7088502768107388E-2</v>
      </c>
      <c r="T372" s="132">
        <f t="shared" si="23"/>
        <v>7.7740326555958008</v>
      </c>
    </row>
    <row r="373" spans="1:20" x14ac:dyDescent="0.25">
      <c r="A373">
        <v>2</v>
      </c>
      <c r="B373" s="12" t="s">
        <v>147</v>
      </c>
      <c r="C373" s="8">
        <v>1.8324719999999999</v>
      </c>
      <c r="D373" s="2">
        <v>0.223104</v>
      </c>
      <c r="E373" s="12" t="s">
        <v>127</v>
      </c>
      <c r="F373" s="12">
        <v>27511</v>
      </c>
      <c r="G373" s="126">
        <f>IFERROR(VLOOKUP($F373,INRIX!$A$2:$F$464,2,FALSE),"")</f>
        <v>63.654970760233901</v>
      </c>
      <c r="H373" s="4">
        <f>IFERROR(VLOOKUP($F373,INRIX!$A$2:$F$464,3,FALSE),"")</f>
        <v>64.306318315116002</v>
      </c>
      <c r="I373" s="126">
        <f>IFERROR(VLOOKUP($F373,INRIX!$A$2:$F$464,4,FALSE),"")</f>
        <v>64.622788568600797</v>
      </c>
      <c r="J373" s="4">
        <f>IFERROR(VLOOKUP($F373,INRIX!$A$2:$F$464,5,FALSE),"")</f>
        <v>66.177525539160001</v>
      </c>
      <c r="K373" s="126">
        <f>IFERROR(VLOOKUP($F373,INRIX!$A$2:$F$464,6,FALSE),"")</f>
        <v>64.4561699592971</v>
      </c>
      <c r="L373" s="129">
        <f>IF(G373="","",VLOOKUP($F373,abm!$B$2:$G$1701,2,FALSE))</f>
        <v>58</v>
      </c>
      <c r="M373" s="9">
        <f>IF(H373="","",VLOOKUP($F373,abm!$B$2:$G$1701,3,FALSE))</f>
        <v>58</v>
      </c>
      <c r="N373" s="129">
        <f>IF(I373="","",VLOOKUP($F373,abm!$B$2:$G$1701,4,FALSE))</f>
        <v>58</v>
      </c>
      <c r="O373" s="9">
        <f>IF(J373="","",VLOOKUP($F373,abm!$B$2:$G$1701,5,FALSE))</f>
        <v>58</v>
      </c>
      <c r="P373" s="129">
        <f>IF(K373="","",VLOOKUP($F373,abm!$B$2:$G$1701,6,FALSE))</f>
        <v>58</v>
      </c>
      <c r="Q373" s="125">
        <f t="shared" si="20"/>
        <v>-9.8066853776538232E-2</v>
      </c>
      <c r="R373" s="131">
        <f t="shared" si="21"/>
        <v>39.769650691567527</v>
      </c>
      <c r="S373" s="125">
        <f t="shared" si="22"/>
        <v>-0.12356952715497072</v>
      </c>
      <c r="T373" s="132">
        <f t="shared" si="23"/>
        <v>66.871923943614064</v>
      </c>
    </row>
    <row r="374" spans="1:20" x14ac:dyDescent="0.25">
      <c r="A374">
        <v>2</v>
      </c>
      <c r="B374" s="12" t="s">
        <v>147</v>
      </c>
      <c r="C374" s="8">
        <v>2.542894</v>
      </c>
      <c r="D374" s="2">
        <v>0.19425500000000001</v>
      </c>
      <c r="E374" s="12" t="s">
        <v>126</v>
      </c>
      <c r="F374" s="12">
        <v>27015</v>
      </c>
      <c r="G374" s="126">
        <f>IFERROR(VLOOKUP($F374,INRIX!$A$2:$F$464,2,FALSE),"")</f>
        <v>64.1318447634237</v>
      </c>
      <c r="H374" s="4">
        <f>IFERROR(VLOOKUP($F374,INRIX!$A$2:$F$464,3,FALSE),"")</f>
        <v>65.348440415889101</v>
      </c>
      <c r="I374" s="126">
        <f>IFERROR(VLOOKUP($F374,INRIX!$A$2:$F$464,4,FALSE),"")</f>
        <v>65.676234071508105</v>
      </c>
      <c r="J374" s="4">
        <f>IFERROR(VLOOKUP($F374,INRIX!$A$2:$F$464,5,FALSE),"")</f>
        <v>67.389784335981801</v>
      </c>
      <c r="K374" s="126">
        <f>IFERROR(VLOOKUP($F374,INRIX!$A$2:$F$464,6,FALSE),"")</f>
        <v>65.191799861014601</v>
      </c>
      <c r="L374" s="129">
        <f>IF(G374="","",VLOOKUP($F374,abm!$B$2:$G$1701,2,FALSE))</f>
        <v>58</v>
      </c>
      <c r="M374" s="9">
        <f>IF(H374="","",VLOOKUP($F374,abm!$B$2:$G$1701,3,FALSE))</f>
        <v>58</v>
      </c>
      <c r="N374" s="129">
        <f>IF(I374="","",VLOOKUP($F374,abm!$B$2:$G$1701,4,FALSE))</f>
        <v>58</v>
      </c>
      <c r="O374" s="9">
        <f>IF(J374="","",VLOOKUP($F374,abm!$B$2:$G$1701,5,FALSE))</f>
        <v>58</v>
      </c>
      <c r="P374" s="129">
        <f>IF(K374="","",VLOOKUP($F374,abm!$B$2:$G$1701,6,FALSE))</f>
        <v>58</v>
      </c>
      <c r="Q374" s="125">
        <f t="shared" si="20"/>
        <v>-0.11245012687559675</v>
      </c>
      <c r="R374" s="131">
        <f t="shared" si="21"/>
        <v>53.999576545872387</v>
      </c>
      <c r="S374" s="125">
        <f t="shared" si="22"/>
        <v>-0.13933542640777175</v>
      </c>
      <c r="T374" s="132">
        <f t="shared" si="23"/>
        <v>88.168049876249199</v>
      </c>
    </row>
    <row r="375" spans="1:20" x14ac:dyDescent="0.25">
      <c r="A375">
        <v>2</v>
      </c>
      <c r="B375" s="12" t="s">
        <v>147</v>
      </c>
      <c r="C375" s="8">
        <v>2.7848190000000002</v>
      </c>
      <c r="D375" s="2">
        <v>0.241925</v>
      </c>
      <c r="E375" s="12" t="s">
        <v>126</v>
      </c>
      <c r="F375" s="12">
        <v>12065</v>
      </c>
      <c r="G375" s="126">
        <f>IFERROR(VLOOKUP($F375,INRIX!$A$2:$F$464,2,FALSE),"")</f>
        <v>64.715576820839999</v>
      </c>
      <c r="H375" s="4">
        <f>IFERROR(VLOOKUP($F375,INRIX!$A$2:$F$464,3,FALSE),"")</f>
        <v>66.0050653159158</v>
      </c>
      <c r="I375" s="126">
        <f>IFERROR(VLOOKUP($F375,INRIX!$A$2:$F$464,4,FALSE),"")</f>
        <v>66.382036372633905</v>
      </c>
      <c r="J375" s="4">
        <f>IFERROR(VLOOKUP($F375,INRIX!$A$2:$F$464,5,FALSE),"")</f>
        <v>67.689216799091895</v>
      </c>
      <c r="K375" s="126">
        <f>IFERROR(VLOOKUP($F375,INRIX!$A$2:$F$464,6,FALSE),"")</f>
        <v>66.070584731460301</v>
      </c>
      <c r="L375" s="129">
        <f>IF(G375="","",VLOOKUP($F375,abm!$B$2:$G$1701,2,FALSE))</f>
        <v>58</v>
      </c>
      <c r="M375" s="9">
        <f>IF(H375="","",VLOOKUP($F375,abm!$B$2:$G$1701,3,FALSE))</f>
        <v>58</v>
      </c>
      <c r="N375" s="129">
        <f>IF(I375="","",VLOOKUP($F375,abm!$B$2:$G$1701,4,FALSE))</f>
        <v>58</v>
      </c>
      <c r="O375" s="9">
        <f>IF(J375="","",VLOOKUP($F375,abm!$B$2:$G$1701,5,FALSE))</f>
        <v>58</v>
      </c>
      <c r="P375" s="129">
        <f>IF(K375="","",VLOOKUP($F375,abm!$B$2:$G$1701,6,FALSE))</f>
        <v>58</v>
      </c>
      <c r="Q375" s="125">
        <f t="shared" si="20"/>
        <v>-0.12127956055496147</v>
      </c>
      <c r="R375" s="131">
        <f t="shared" si="21"/>
        <v>64.08107071207813</v>
      </c>
      <c r="S375" s="125">
        <f t="shared" si="22"/>
        <v>-0.14314269328673757</v>
      </c>
      <c r="T375" s="132">
        <f t="shared" si="23"/>
        <v>93.880922179804585</v>
      </c>
    </row>
    <row r="376" spans="1:20" x14ac:dyDescent="0.25">
      <c r="A376">
        <v>2</v>
      </c>
      <c r="B376" s="12" t="s">
        <v>147</v>
      </c>
      <c r="C376" s="8">
        <v>3.8395110000000003</v>
      </c>
      <c r="D376" s="2">
        <v>0.19611300000000001</v>
      </c>
      <c r="E376" s="12" t="s">
        <v>123</v>
      </c>
      <c r="F376" s="12">
        <v>7545</v>
      </c>
      <c r="G376" s="126">
        <f>IFERROR(VLOOKUP($F376,INRIX!$A$2:$F$464,2,FALSE),"")</f>
        <v>61.468367889420499</v>
      </c>
      <c r="H376" s="4">
        <f>IFERROR(VLOOKUP($F376,INRIX!$A$2:$F$464,3,FALSE),"")</f>
        <v>60.085577179418799</v>
      </c>
      <c r="I376" s="126">
        <f>IFERROR(VLOOKUP($F376,INRIX!$A$2:$F$464,4,FALSE),"")</f>
        <v>64.042805888902606</v>
      </c>
      <c r="J376" s="4">
        <f>IFERROR(VLOOKUP($F376,INRIX!$A$2:$F$464,5,FALSE),"")</f>
        <v>56.043813847900097</v>
      </c>
      <c r="K376" s="126">
        <f>IFERROR(VLOOKUP($F376,INRIX!$A$2:$F$464,6,FALSE),"")</f>
        <v>62.5294351235977</v>
      </c>
      <c r="L376" s="129">
        <f>IF(G376="","",VLOOKUP($F376,abm!$B$2:$G$1701,2,FALSE))</f>
        <v>62</v>
      </c>
      <c r="M376" s="9">
        <f>IF(H376="","",VLOOKUP($F376,abm!$B$2:$G$1701,3,FALSE))</f>
        <v>62</v>
      </c>
      <c r="N376" s="129">
        <f>IF(I376="","",VLOOKUP($F376,abm!$B$2:$G$1701,4,FALSE))</f>
        <v>62</v>
      </c>
      <c r="O376" s="9">
        <f>IF(J376="","",VLOOKUP($F376,abm!$B$2:$G$1701,5,FALSE))</f>
        <v>62</v>
      </c>
      <c r="P376" s="129">
        <f>IF(K376="","",VLOOKUP($F376,abm!$B$2:$G$1701,6,FALSE))</f>
        <v>62</v>
      </c>
      <c r="Q376" s="125">
        <f t="shared" si="20"/>
        <v>3.1861603240735059E-2</v>
      </c>
      <c r="R376" s="131">
        <f t="shared" si="21"/>
        <v>3.6650147359620826</v>
      </c>
      <c r="S376" s="125">
        <f t="shared" si="22"/>
        <v>0.10627731667699614</v>
      </c>
      <c r="T376" s="132">
        <f t="shared" si="23"/>
        <v>35.476153478466649</v>
      </c>
    </row>
    <row r="377" spans="1:20" x14ac:dyDescent="0.25">
      <c r="A377">
        <v>2</v>
      </c>
      <c r="B377" s="12" t="s">
        <v>147</v>
      </c>
      <c r="C377" s="8">
        <v>4.367642</v>
      </c>
      <c r="D377" s="2">
        <v>0.37819799999999998</v>
      </c>
      <c r="E377" s="12" t="s">
        <v>33</v>
      </c>
      <c r="F377" s="12">
        <v>11284</v>
      </c>
      <c r="G377" s="126">
        <f>IFERROR(VLOOKUP($F377,INRIX!$A$2:$F$464,2,FALSE),"")</f>
        <v>62.184742158426403</v>
      </c>
      <c r="H377" s="4">
        <f>IFERROR(VLOOKUP($F377,INRIX!$A$2:$F$464,3,FALSE),"")</f>
        <v>37.2450013329779</v>
      </c>
      <c r="I377" s="126">
        <f>IFERROR(VLOOKUP($F377,INRIX!$A$2:$F$464,4,FALSE),"")</f>
        <v>61.126067054311498</v>
      </c>
      <c r="J377" s="4">
        <f>IFERROR(VLOOKUP($F377,INRIX!$A$2:$F$464,5,FALSE),"")</f>
        <v>30.460612939841099</v>
      </c>
      <c r="K377" s="126">
        <f>IFERROR(VLOOKUP($F377,INRIX!$A$2:$F$464,6,FALSE),"")</f>
        <v>62.134617293755603</v>
      </c>
      <c r="L377" s="129">
        <f>IF(G377="","",VLOOKUP($F377,abm!$B$2:$G$1701,2,FALSE))</f>
        <v>62</v>
      </c>
      <c r="M377" s="9">
        <f>IF(H377="","",VLOOKUP($F377,abm!$B$2:$G$1701,3,FALSE))</f>
        <v>61</v>
      </c>
      <c r="N377" s="129">
        <f>IF(I377="","",VLOOKUP($F377,abm!$B$2:$G$1701,4,FALSE))</f>
        <v>62</v>
      </c>
      <c r="O377" s="9">
        <f>IF(J377="","",VLOOKUP($F377,abm!$B$2:$G$1701,5,FALSE))</f>
        <v>61</v>
      </c>
      <c r="P377" s="129">
        <f>IF(K377="","",VLOOKUP($F377,abm!$B$2:$G$1701,6,FALSE))</f>
        <v>62</v>
      </c>
      <c r="Q377" s="125">
        <f t="shared" si="20"/>
        <v>0.63780367342848443</v>
      </c>
      <c r="R377" s="131">
        <f t="shared" si="21"/>
        <v>564.29996167022171</v>
      </c>
      <c r="S377" s="125">
        <f t="shared" si="22"/>
        <v>1.0025860976754926</v>
      </c>
      <c r="T377" s="132">
        <f t="shared" si="23"/>
        <v>932.65416201020093</v>
      </c>
    </row>
    <row r="378" spans="1:20" x14ac:dyDescent="0.25">
      <c r="A378">
        <v>2</v>
      </c>
      <c r="B378" s="12" t="s">
        <v>147</v>
      </c>
      <c r="C378" s="8">
        <v>5.8266620000000007</v>
      </c>
      <c r="D378" s="2">
        <v>0.38629400000000003</v>
      </c>
      <c r="E378" s="12" t="s">
        <v>125</v>
      </c>
      <c r="F378" s="12">
        <v>11297</v>
      </c>
      <c r="G378" s="126">
        <f>IFERROR(VLOOKUP($F378,INRIX!$A$2:$F$464,2,FALSE),"")</f>
        <v>63.820308346624103</v>
      </c>
      <c r="H378" s="4">
        <f>IFERROR(VLOOKUP($F378,INRIX!$A$2:$F$464,3,FALSE),"")</f>
        <v>62.9042921887497</v>
      </c>
      <c r="I378" s="126">
        <f>IFERROR(VLOOKUP($F378,INRIX!$A$2:$F$464,4,FALSE),"")</f>
        <v>62.106767289372797</v>
      </c>
      <c r="J378" s="4">
        <f>IFERROR(VLOOKUP($F378,INRIX!$A$2:$F$464,5,FALSE),"")</f>
        <v>49.591373439273603</v>
      </c>
      <c r="K378" s="126">
        <f>IFERROR(VLOOKUP($F378,INRIX!$A$2:$F$464,6,FALSE),"")</f>
        <v>61.928323240345499</v>
      </c>
      <c r="L378" s="129">
        <f>IF(G378="","",VLOOKUP($F378,abm!$B$2:$G$1701,2,FALSE))</f>
        <v>62</v>
      </c>
      <c r="M378" s="9">
        <f>IF(H378="","",VLOOKUP($F378,abm!$B$2:$G$1701,3,FALSE))</f>
        <v>32</v>
      </c>
      <c r="N378" s="129">
        <f>IF(I378="","",VLOOKUP($F378,abm!$B$2:$G$1701,4,FALSE))</f>
        <v>43</v>
      </c>
      <c r="O378" s="9">
        <f>IF(J378="","",VLOOKUP($F378,abm!$B$2:$G$1701,5,FALSE))</f>
        <v>33</v>
      </c>
      <c r="P378" s="129">
        <f>IF(K378="","",VLOOKUP($F378,abm!$B$2:$G$1701,6,FALSE))</f>
        <v>62</v>
      </c>
      <c r="Q378" s="125">
        <f t="shared" ref="Q378:Q437" si="24">IFERROR(M378/H378-1,"")</f>
        <v>-0.49129067530111825</v>
      </c>
      <c r="R378" s="131">
        <f t="shared" ref="R378:R437" si="25">IFERROR(POWER((M378-H378),2),"")</f>
        <v>955.07527568761577</v>
      </c>
      <c r="S378" s="125">
        <f t="shared" ref="S378:S437" si="26">IFERROR(O378/J378-1,"")</f>
        <v>-0.33456168459601809</v>
      </c>
      <c r="T378" s="132">
        <f t="shared" ref="T378:T437" si="27">IFERROR(POWER((O378-J378),2),"")</f>
        <v>275.27367260143359</v>
      </c>
    </row>
    <row r="379" spans="1:20" x14ac:dyDescent="0.25">
      <c r="A379">
        <v>2</v>
      </c>
      <c r="B379" s="12" t="s">
        <v>147</v>
      </c>
      <c r="C379" s="8">
        <v>6.2137270000000004</v>
      </c>
      <c r="D379" s="2">
        <v>0.27086700000000002</v>
      </c>
      <c r="E379" s="12" t="s">
        <v>148</v>
      </c>
      <c r="F379" s="12">
        <v>9043</v>
      </c>
      <c r="G379" s="126">
        <f>IFERROR(VLOOKUP($F379,INRIX!$A$2:$F$464,2,FALSE),"")</f>
        <v>60.976608187134502</v>
      </c>
      <c r="H379" s="4">
        <f>IFERROR(VLOOKUP($F379,INRIX!$A$2:$F$464,3,FALSE),"")</f>
        <v>60.984004265529201</v>
      </c>
      <c r="I379" s="126">
        <f>IFERROR(VLOOKUP($F379,INRIX!$A$2:$F$464,4,FALSE),"")</f>
        <v>62.401583570456502</v>
      </c>
      <c r="J379" s="4">
        <f>IFERROR(VLOOKUP($F379,INRIX!$A$2:$F$464,5,FALSE),"")</f>
        <v>58.179341657207701</v>
      </c>
      <c r="K379" s="126">
        <f>IFERROR(VLOOKUP($F379,INRIX!$A$2:$F$464,6,FALSE),"")</f>
        <v>61.7390052615904</v>
      </c>
      <c r="L379" s="129">
        <f>IF(G379="","",VLOOKUP($F379,abm!$B$2:$G$1701,2,FALSE))</f>
        <v>62</v>
      </c>
      <c r="M379" s="9">
        <f>IF(H379="","",VLOOKUP($F379,abm!$B$2:$G$1701,3,FALSE))</f>
        <v>48</v>
      </c>
      <c r="N379" s="129">
        <f>IF(I379="","",VLOOKUP($F379,abm!$B$2:$G$1701,4,FALSE))</f>
        <v>57</v>
      </c>
      <c r="O379" s="9">
        <f>IF(J379="","",VLOOKUP($F379,abm!$B$2:$G$1701,5,FALSE))</f>
        <v>51</v>
      </c>
      <c r="P379" s="129">
        <f>IF(K379="","",VLOOKUP($F379,abm!$B$2:$G$1701,6,FALSE))</f>
        <v>62</v>
      </c>
      <c r="Q379" s="125">
        <f t="shared" si="24"/>
        <v>-0.21290835887056248</v>
      </c>
      <c r="R379" s="131">
        <f t="shared" si="25"/>
        <v>168.58436676728047</v>
      </c>
      <c r="S379" s="125">
        <f t="shared" si="26"/>
        <v>-0.12340018729514568</v>
      </c>
      <c r="T379" s="132">
        <f t="shared" si="27"/>
        <v>51.542946630917811</v>
      </c>
    </row>
    <row r="380" spans="1:20" x14ac:dyDescent="0.25">
      <c r="A380">
        <v>2</v>
      </c>
      <c r="B380" s="12" t="s">
        <v>147</v>
      </c>
      <c r="C380" s="8">
        <v>7.7018529999999998</v>
      </c>
      <c r="D380" s="2">
        <v>0.152893</v>
      </c>
      <c r="E380" s="12" t="s">
        <v>28</v>
      </c>
      <c r="F380" s="12">
        <v>10790</v>
      </c>
      <c r="G380" s="126">
        <f>IFERROR(VLOOKUP($F380,INRIX!$A$2:$F$464,2,FALSE),"")</f>
        <v>62.857522594364703</v>
      </c>
      <c r="H380" s="4">
        <f>IFERROR(VLOOKUP($F380,INRIX!$A$2:$F$464,3,FALSE),"")</f>
        <v>63.630231938149798</v>
      </c>
      <c r="I380" s="126">
        <f>IFERROR(VLOOKUP($F380,INRIX!$A$2:$F$464,4,FALSE),"")</f>
        <v>64.816775949523702</v>
      </c>
      <c r="J380" s="4">
        <f>IFERROR(VLOOKUP($F380,INRIX!$A$2:$F$464,5,FALSE),"")</f>
        <v>58.509875141884201</v>
      </c>
      <c r="K380" s="126">
        <f>IFERROR(VLOOKUP($F380,INRIX!$A$2:$F$464,6,FALSE),"")</f>
        <v>64.093517323538194</v>
      </c>
      <c r="L380" s="129">
        <f>IF(G380="","",VLOOKUP($F380,abm!$B$2:$G$1701,2,FALSE))</f>
        <v>57</v>
      </c>
      <c r="M380" s="9">
        <f>IF(H380="","",VLOOKUP($F380,abm!$B$2:$G$1701,3,FALSE))</f>
        <v>55</v>
      </c>
      <c r="N380" s="129">
        <f>IF(I380="","",VLOOKUP($F380,abm!$B$2:$G$1701,4,FALSE))</f>
        <v>56</v>
      </c>
      <c r="O380" s="9">
        <f>IF(J380="","",VLOOKUP($F380,abm!$B$2:$G$1701,5,FALSE))</f>
        <v>50</v>
      </c>
      <c r="P380" s="129">
        <f>IF(K380="","",VLOOKUP($F380,abm!$B$2:$G$1701,6,FALSE))</f>
        <v>57</v>
      </c>
      <c r="Q380" s="125">
        <f t="shared" si="24"/>
        <v>-0.135630999216514</v>
      </c>
      <c r="R380" s="131">
        <f t="shared" si="25"/>
        <v>74.480903306260814</v>
      </c>
      <c r="S380" s="125">
        <f t="shared" si="26"/>
        <v>-0.1454433994474964</v>
      </c>
      <c r="T380" s="132">
        <f t="shared" si="27"/>
        <v>72.417974930458655</v>
      </c>
    </row>
    <row r="381" spans="1:20" x14ac:dyDescent="0.25">
      <c r="A381">
        <v>2</v>
      </c>
      <c r="B381" s="12" t="s">
        <v>149</v>
      </c>
      <c r="C381" s="8">
        <v>5.7482999999999999E-2</v>
      </c>
      <c r="D381" s="2">
        <v>5.7482999999999999E-2</v>
      </c>
      <c r="E381" s="12" t="s">
        <v>133</v>
      </c>
      <c r="F381" s="12">
        <v>21880</v>
      </c>
      <c r="G381" s="126">
        <f>IFERROR(VLOOKUP($F381,INRIX!$A$2:$F$464,2,FALSE),"")</f>
        <v>49.8022328548644</v>
      </c>
      <c r="H381" s="4">
        <f>IFERROR(VLOOKUP($F381,INRIX!$A$2:$F$464,3,FALSE),"")</f>
        <v>49.4241535590509</v>
      </c>
      <c r="I381" s="126">
        <f>IFERROR(VLOOKUP($F381,INRIX!$A$2:$F$464,4,FALSE),"")</f>
        <v>51.492267722380298</v>
      </c>
      <c r="J381" s="4">
        <f>IFERROR(VLOOKUP($F381,INRIX!$A$2:$F$464,5,FALSE),"")</f>
        <v>54.2744608399546</v>
      </c>
      <c r="K381" s="126">
        <f>IFERROR(VLOOKUP($F381,INRIX!$A$2:$F$464,6,FALSE),"")</f>
        <v>53.275985307257002</v>
      </c>
      <c r="L381" s="129">
        <f>IF(G381="","",VLOOKUP($F381,abm!$B$2:$G$1701,2,FALSE))</f>
        <v>58</v>
      </c>
      <c r="M381" s="9">
        <f>IF(H381="","",VLOOKUP($F381,abm!$B$2:$G$1701,3,FALSE))</f>
        <v>57</v>
      </c>
      <c r="N381" s="129">
        <f>IF(I381="","",VLOOKUP($F381,abm!$B$2:$G$1701,4,FALSE))</f>
        <v>58</v>
      </c>
      <c r="O381" s="9">
        <f>IF(J381="","",VLOOKUP($F381,abm!$B$2:$G$1701,5,FALSE))</f>
        <v>58</v>
      </c>
      <c r="P381" s="129">
        <f>IF(K381="","",VLOOKUP($F381,abm!$B$2:$G$1701,6,FALSE))</f>
        <v>58</v>
      </c>
      <c r="Q381" s="125">
        <f t="shared" si="24"/>
        <v>0.15328226980959103</v>
      </c>
      <c r="R381" s="131">
        <f t="shared" si="25"/>
        <v>57.39344929684114</v>
      </c>
      <c r="S381" s="125">
        <f t="shared" si="26"/>
        <v>6.8642582577306932E-2</v>
      </c>
      <c r="T381" s="132">
        <f t="shared" si="27"/>
        <v>13.879642033031788</v>
      </c>
    </row>
    <row r="382" spans="1:20" x14ac:dyDescent="0.25">
      <c r="A382">
        <v>2</v>
      </c>
      <c r="B382" s="12" t="s">
        <v>149</v>
      </c>
      <c r="C382" s="8">
        <v>2.610249</v>
      </c>
      <c r="D382" s="2">
        <v>0.78222599999999998</v>
      </c>
      <c r="E382" s="13" t="s">
        <v>131</v>
      </c>
      <c r="F382" s="12">
        <v>7723</v>
      </c>
      <c r="G382" s="126">
        <f>IFERROR(VLOOKUP($F382,INRIX!$A$2:$F$464,2,FALSE),"")</f>
        <v>61.202286018075498</v>
      </c>
      <c r="H382" s="4">
        <f>IFERROR(VLOOKUP($F382,INRIX!$A$2:$F$464,3,FALSE),"")</f>
        <v>62.644094908024499</v>
      </c>
      <c r="I382" s="126">
        <f>IFERROR(VLOOKUP($F382,INRIX!$A$2:$F$464,4,FALSE),"")</f>
        <v>63.251515526413499</v>
      </c>
      <c r="J382" s="4">
        <f>IFERROR(VLOOKUP($F382,INRIX!$A$2:$F$464,5,FALSE),"")</f>
        <v>63.609988649262199</v>
      </c>
      <c r="K382" s="126">
        <f>IFERROR(VLOOKUP($F382,INRIX!$A$2:$F$464,6,FALSE),"")</f>
        <v>63.309639630695898</v>
      </c>
      <c r="L382" s="129">
        <f>IF(G382="","",VLOOKUP($F382,abm!$B$2:$G$1701,2,FALSE))</f>
        <v>58</v>
      </c>
      <c r="M382" s="9">
        <f>IF(H382="","",VLOOKUP($F382,abm!$B$2:$G$1701,3,FALSE))</f>
        <v>47</v>
      </c>
      <c r="N382" s="129">
        <f>IF(I382="","",VLOOKUP($F382,abm!$B$2:$G$1701,4,FALSE))</f>
        <v>56</v>
      </c>
      <c r="O382" s="9">
        <f>IF(J382="","",VLOOKUP($F382,abm!$B$2:$G$1701,5,FALSE))</f>
        <v>56</v>
      </c>
      <c r="P382" s="129">
        <f>IF(K382="","",VLOOKUP($F382,abm!$B$2:$G$1701,6,FALSE))</f>
        <v>58</v>
      </c>
      <c r="Q382" s="125">
        <f t="shared" si="24"/>
        <v>-0.24972976193515961</v>
      </c>
      <c r="R382" s="131">
        <f t="shared" si="25"/>
        <v>244.73770549127806</v>
      </c>
      <c r="S382" s="125">
        <f t="shared" si="26"/>
        <v>-0.11963512037744195</v>
      </c>
      <c r="T382" s="132">
        <f t="shared" si="27"/>
        <v>57.911927241899512</v>
      </c>
    </row>
    <row r="383" spans="1:20" x14ac:dyDescent="0.25">
      <c r="A383">
        <v>2</v>
      </c>
      <c r="B383" s="12" t="s">
        <v>149</v>
      </c>
      <c r="C383" s="8">
        <v>3.1731780000000001</v>
      </c>
      <c r="D383" s="2">
        <v>0.56292900000000001</v>
      </c>
      <c r="E383" s="13" t="s">
        <v>150</v>
      </c>
      <c r="F383" s="12">
        <v>9033</v>
      </c>
      <c r="G383" s="126">
        <f>IFERROR(VLOOKUP($F383,INRIX!$A$2:$F$464,2,FALSE),"")</f>
        <v>61.328017012227498</v>
      </c>
      <c r="H383" s="4">
        <f>IFERROR(VLOOKUP($F383,INRIX!$A$2:$F$464,3,FALSE),"")</f>
        <v>63.205011996800899</v>
      </c>
      <c r="I383" s="126">
        <f>IFERROR(VLOOKUP($F383,INRIX!$A$2:$F$464,4,FALSE),"")</f>
        <v>63.744896696771001</v>
      </c>
      <c r="J383" s="4">
        <f>IFERROR(VLOOKUP($F383,INRIX!$A$2:$F$464,5,FALSE),"")</f>
        <v>64.693530079455201</v>
      </c>
      <c r="K383" s="126">
        <f>IFERROR(VLOOKUP($F383,INRIX!$A$2:$F$464,6,FALSE),"")</f>
        <v>62.538568450312702</v>
      </c>
      <c r="L383" s="129">
        <f>IF(G383="","",VLOOKUP($F383,abm!$B$2:$G$1701,2,FALSE))</f>
        <v>58</v>
      </c>
      <c r="M383" s="9">
        <f>IF(H383="","",VLOOKUP($F383,abm!$B$2:$G$1701,3,FALSE))</f>
        <v>51</v>
      </c>
      <c r="N383" s="129">
        <f>IF(I383="","",VLOOKUP($F383,abm!$B$2:$G$1701,4,FALSE))</f>
        <v>57</v>
      </c>
      <c r="O383" s="9">
        <f>IF(J383="","",VLOOKUP($F383,abm!$B$2:$G$1701,5,FALSE))</f>
        <v>57</v>
      </c>
      <c r="P383" s="129">
        <f>IF(K383="","",VLOOKUP($F383,abm!$B$2:$G$1701,6,FALSE))</f>
        <v>58</v>
      </c>
      <c r="Q383" s="125">
        <f t="shared" si="24"/>
        <v>-0.19310196472106755</v>
      </c>
      <c r="R383" s="131">
        <f t="shared" si="25"/>
        <v>148.96231784205386</v>
      </c>
      <c r="S383" s="125">
        <f t="shared" si="26"/>
        <v>-0.1189227125186425</v>
      </c>
      <c r="T383" s="132">
        <f t="shared" si="27"/>
        <v>59.190405083481949</v>
      </c>
    </row>
    <row r="384" spans="1:20" x14ac:dyDescent="0.25">
      <c r="A384">
        <v>2</v>
      </c>
      <c r="B384" s="12" t="s">
        <v>149</v>
      </c>
      <c r="C384" s="8">
        <v>3.4728129999999999</v>
      </c>
      <c r="D384" s="2">
        <v>0.29963499999999998</v>
      </c>
      <c r="E384" s="13" t="s">
        <v>38</v>
      </c>
      <c r="F384" s="12">
        <v>9034</v>
      </c>
      <c r="G384" s="126">
        <f>IFERROR(VLOOKUP($F384,INRIX!$A$2:$F$464,2,FALSE),"")</f>
        <v>62.389154704944197</v>
      </c>
      <c r="H384" s="4">
        <f>IFERROR(VLOOKUP($F384,INRIX!$A$2:$F$464,3,FALSE),"")</f>
        <v>63.523327112769898</v>
      </c>
      <c r="I384" s="126">
        <f>IFERROR(VLOOKUP($F384,INRIX!$A$2:$F$464,4,FALSE),"")</f>
        <v>64.332797228751701</v>
      </c>
      <c r="J384" s="4">
        <f>IFERROR(VLOOKUP($F384,INRIX!$A$2:$F$464,5,FALSE),"")</f>
        <v>65.066515323496006</v>
      </c>
      <c r="K384" s="126">
        <f>IFERROR(VLOOKUP($F384,INRIX!$A$2:$F$464,6,FALSE),"")</f>
        <v>62.976968132631796</v>
      </c>
      <c r="L384" s="129">
        <f>IF(G384="","",VLOOKUP($F384,abm!$B$2:$G$1701,2,FALSE))</f>
        <v>58</v>
      </c>
      <c r="M384" s="9">
        <f>IF(H384="","",VLOOKUP($F384,abm!$B$2:$G$1701,3,FALSE))</f>
        <v>57</v>
      </c>
      <c r="N384" s="129">
        <f>IF(I384="","",VLOOKUP($F384,abm!$B$2:$G$1701,4,FALSE))</f>
        <v>58</v>
      </c>
      <c r="O384" s="9">
        <f>IF(J384="","",VLOOKUP($F384,abm!$B$2:$G$1701,5,FALSE))</f>
        <v>58</v>
      </c>
      <c r="P384" s="129">
        <f>IF(K384="","",VLOOKUP($F384,abm!$B$2:$G$1701,6,FALSE))</f>
        <v>58</v>
      </c>
      <c r="Q384" s="125">
        <f t="shared" si="24"/>
        <v>-0.10269183635783674</v>
      </c>
      <c r="R384" s="131">
        <f t="shared" si="25"/>
        <v>42.55379662019886</v>
      </c>
      <c r="S384" s="125">
        <f t="shared" si="26"/>
        <v>-0.1086044840170538</v>
      </c>
      <c r="T384" s="132">
        <f t="shared" si="27"/>
        <v>49.935638817203859</v>
      </c>
    </row>
    <row r="385" spans="1:20" x14ac:dyDescent="0.25">
      <c r="A385">
        <v>2</v>
      </c>
      <c r="B385" s="12" t="s">
        <v>149</v>
      </c>
      <c r="C385" s="8">
        <v>5.4366829999999995</v>
      </c>
      <c r="D385" s="2">
        <v>3.5089000000000002E-2</v>
      </c>
      <c r="E385" s="13" t="s">
        <v>151</v>
      </c>
      <c r="F385" s="12">
        <v>27157</v>
      </c>
      <c r="G385" s="126">
        <f>IFERROR(VLOOKUP($F385,INRIX!$A$2:$F$464,2,FALSE),"")</f>
        <v>37.320308346624103</v>
      </c>
      <c r="H385" s="4">
        <f>IFERROR(VLOOKUP($F385,INRIX!$A$2:$F$464,3,FALSE),"")</f>
        <v>29.477472673953599</v>
      </c>
      <c r="I385" s="126">
        <f>IFERROR(VLOOKUP($F385,INRIX!$A$2:$F$464,4,FALSE),"")</f>
        <v>30.949276258814798</v>
      </c>
      <c r="J385" s="4">
        <f>IFERROR(VLOOKUP($F385,INRIX!$A$2:$F$464,5,FALSE),"")</f>
        <v>26.813393870601601</v>
      </c>
      <c r="K385" s="126">
        <f>IFERROR(VLOOKUP($F385,INRIX!$A$2:$F$464,6,FALSE),"")</f>
        <v>37.132731063238403</v>
      </c>
      <c r="L385" s="129">
        <f>IF(G385="","",VLOOKUP($F385,abm!$B$2:$G$1701,2,FALSE))</f>
        <v>39</v>
      </c>
      <c r="M385" s="9">
        <f>IF(H385="","",VLOOKUP($F385,abm!$B$2:$G$1701,3,FALSE))</f>
        <v>39</v>
      </c>
      <c r="N385" s="129">
        <f>IF(I385="","",VLOOKUP($F385,abm!$B$2:$G$1701,4,FALSE))</f>
        <v>39</v>
      </c>
      <c r="O385" s="9">
        <f>IF(J385="","",VLOOKUP($F385,abm!$B$2:$G$1701,5,FALSE))</f>
        <v>39</v>
      </c>
      <c r="P385" s="129">
        <f>IF(K385="","",VLOOKUP($F385,abm!$B$2:$G$1701,6,FALSE))</f>
        <v>39</v>
      </c>
      <c r="Q385" s="125">
        <f t="shared" si="24"/>
        <v>0.32304422537758937</v>
      </c>
      <c r="R385" s="131">
        <f t="shared" si="25"/>
        <v>90.678526675300418</v>
      </c>
      <c r="S385" s="125">
        <f t="shared" si="26"/>
        <v>0.45449696477102375</v>
      </c>
      <c r="T385" s="132">
        <f t="shared" si="27"/>
        <v>148.51336895309063</v>
      </c>
    </row>
    <row r="386" spans="1:20" x14ac:dyDescent="0.25">
      <c r="A386">
        <v>3</v>
      </c>
      <c r="B386" s="12" t="s">
        <v>33</v>
      </c>
      <c r="C386" s="8">
        <v>0.34193400000000002</v>
      </c>
      <c r="D386" s="2">
        <v>0.29530400000000001</v>
      </c>
      <c r="E386" s="13" t="s">
        <v>152</v>
      </c>
      <c r="F386" s="12">
        <v>27214</v>
      </c>
      <c r="G386" s="126">
        <f>IFERROR(VLOOKUP($F386,INRIX!$A$2:$F$464,2,FALSE),"")</f>
        <v>58.260499734183902</v>
      </c>
      <c r="H386" s="4">
        <f>IFERROR(VLOOKUP($F386,INRIX!$A$2:$F$464,3,FALSE),"")</f>
        <v>57.534257531324997</v>
      </c>
      <c r="I386" s="126">
        <f>IFERROR(VLOOKUP($F386,INRIX!$A$2:$F$464,4,FALSE),"")</f>
        <v>56.885686007670401</v>
      </c>
      <c r="J386" s="4">
        <f>IFERROR(VLOOKUP($F386,INRIX!$A$2:$F$464,5,FALSE),"")</f>
        <v>59.508740068104402</v>
      </c>
      <c r="K386" s="126">
        <f>IFERROR(VLOOKUP($F386,INRIX!$A$2:$F$464,6,FALSE),"")</f>
        <v>57.955326119328902</v>
      </c>
      <c r="L386" s="129">
        <f>IF(G386="","",VLOOKUP($F386,abm!$B$2:$G$1701,2,FALSE))</f>
        <v>62</v>
      </c>
      <c r="M386" s="9">
        <f>IF(H386="","",VLOOKUP($F386,abm!$B$2:$G$1701,3,FALSE))</f>
        <v>62</v>
      </c>
      <c r="N386" s="129">
        <f>IF(I386="","",VLOOKUP($F386,abm!$B$2:$G$1701,4,FALSE))</f>
        <v>62</v>
      </c>
      <c r="O386" s="9">
        <f>IF(J386="","",VLOOKUP($F386,abm!$B$2:$G$1701,5,FALSE))</f>
        <v>62</v>
      </c>
      <c r="P386" s="129">
        <f>IF(K386="","",VLOOKUP($F386,abm!$B$2:$G$1701,6,FALSE))</f>
        <v>62</v>
      </c>
      <c r="Q386" s="125">
        <f t="shared" si="24"/>
        <v>7.761884241303707E-2</v>
      </c>
      <c r="R386" s="131">
        <f t="shared" si="25"/>
        <v>19.942855796527514</v>
      </c>
      <c r="S386" s="125">
        <f t="shared" si="26"/>
        <v>4.1863765373699513E-2</v>
      </c>
      <c r="T386" s="132">
        <f t="shared" si="27"/>
        <v>6.2063760482684618</v>
      </c>
    </row>
    <row r="387" spans="1:20" x14ac:dyDescent="0.25">
      <c r="A387">
        <v>3</v>
      </c>
      <c r="B387" s="12" t="s">
        <v>33</v>
      </c>
      <c r="C387" s="8">
        <v>37.259217999999997</v>
      </c>
      <c r="D387" s="2">
        <v>5.0062850000000001</v>
      </c>
      <c r="E387" s="13" t="s">
        <v>198</v>
      </c>
      <c r="F387" s="12">
        <v>28254</v>
      </c>
      <c r="G387" s="126">
        <f>IFERROR(VLOOKUP($F387,INRIX!$A$2:$F$464,2,FALSE),"")</f>
        <v>58.6214779372674</v>
      </c>
      <c r="H387" s="4">
        <f>IFERROR(VLOOKUP($F387,INRIX!$A$2:$F$464,3,FALSE),"")</f>
        <v>63.358037856571599</v>
      </c>
      <c r="I387" s="126">
        <f>IFERROR(VLOOKUP($F387,INRIX!$A$2:$F$464,4,FALSE),"")</f>
        <v>59.303971297785502</v>
      </c>
      <c r="J387" s="4">
        <f>IFERROR(VLOOKUP($F387,INRIX!$A$2:$F$464,5,FALSE),"")</f>
        <v>60.073779795686697</v>
      </c>
      <c r="K387" s="126">
        <f>IFERROR(VLOOKUP($F387,INRIX!$A$2:$F$464,6,FALSE),"")</f>
        <v>55.678149508587303</v>
      </c>
      <c r="L387" s="129">
        <f>IF(G387="","",VLOOKUP($F387,abm!$B$2:$G$1701,2,FALSE))</f>
        <v>62</v>
      </c>
      <c r="M387" s="9">
        <f>IF(H387="","",VLOOKUP($F387,abm!$B$2:$G$1701,3,FALSE))</f>
        <v>62</v>
      </c>
      <c r="N387" s="129">
        <f>IF(I387="","",VLOOKUP($F387,abm!$B$2:$G$1701,4,FALSE))</f>
        <v>62</v>
      </c>
      <c r="O387" s="9">
        <f>IF(J387="","",VLOOKUP($F387,abm!$B$2:$G$1701,5,FALSE))</f>
        <v>62</v>
      </c>
      <c r="P387" s="129">
        <f>IF(K387="","",VLOOKUP($F387,abm!$B$2:$G$1701,6,FALSE))</f>
        <v>62</v>
      </c>
      <c r="Q387" s="125">
        <f t="shared" si="24"/>
        <v>-2.1434342074258872E-2</v>
      </c>
      <c r="R387" s="131">
        <f t="shared" si="25"/>
        <v>1.8442668198815826</v>
      </c>
      <c r="S387" s="125">
        <f t="shared" si="26"/>
        <v>3.2064241851677222E-2</v>
      </c>
      <c r="T387" s="132">
        <f t="shared" si="27"/>
        <v>3.7103242755047825</v>
      </c>
    </row>
    <row r="388" spans="1:20" x14ac:dyDescent="0.25">
      <c r="A388">
        <v>3</v>
      </c>
      <c r="B388" s="12" t="s">
        <v>33</v>
      </c>
      <c r="C388" s="8">
        <v>56.917981999999995</v>
      </c>
      <c r="D388" s="2">
        <v>0.49111300000000002</v>
      </c>
      <c r="E388" s="13" t="s">
        <v>154</v>
      </c>
      <c r="F388" s="12">
        <v>28200</v>
      </c>
      <c r="G388" s="126">
        <f>IFERROR(VLOOKUP($F388,INRIX!$A$2:$F$464,2,FALSE),"")</f>
        <v>63.633173843700199</v>
      </c>
      <c r="H388" s="4">
        <f>IFERROR(VLOOKUP($F388,INRIX!$A$2:$F$464,3,FALSE),"")</f>
        <v>59.7648627032791</v>
      </c>
      <c r="I388" s="126">
        <f>IFERROR(VLOOKUP($F388,INRIX!$A$2:$F$464,4,FALSE),"")</f>
        <v>64.180997154521805</v>
      </c>
      <c r="J388" s="4">
        <f>IFERROR(VLOOKUP($F388,INRIX!$A$2:$F$464,5,FALSE),"")</f>
        <v>65.758683314415407</v>
      </c>
      <c r="K388" s="126">
        <f>IFERROR(VLOOKUP($F388,INRIX!$A$2:$F$464,6,FALSE),"")</f>
        <v>61.779410304775098</v>
      </c>
      <c r="L388" s="129">
        <f>IF(G388="","",VLOOKUP($F388,abm!$B$2:$G$1701,2,FALSE))</f>
        <v>58</v>
      </c>
      <c r="M388" s="9">
        <f>IF(H388="","",VLOOKUP($F388,abm!$B$2:$G$1701,3,FALSE))</f>
        <v>47</v>
      </c>
      <c r="N388" s="129">
        <f>IF(I388="","",VLOOKUP($F388,abm!$B$2:$G$1701,4,FALSE))</f>
        <v>57</v>
      </c>
      <c r="O388" s="9">
        <f>IF(J388="","",VLOOKUP($F388,abm!$B$2:$G$1701,5,FALSE))</f>
        <v>58</v>
      </c>
      <c r="P388" s="129">
        <f>IF(K388="","",VLOOKUP($F388,abm!$B$2:$G$1701,6,FALSE))</f>
        <v>58</v>
      </c>
      <c r="Q388" s="125">
        <f t="shared" si="24"/>
        <v>-0.2135847406971243</v>
      </c>
      <c r="R388" s="131">
        <f t="shared" si="25"/>
        <v>162.9417198335658</v>
      </c>
      <c r="S388" s="125">
        <f t="shared" si="26"/>
        <v>-0.11798720599861179</v>
      </c>
      <c r="T388" s="132">
        <f t="shared" si="27"/>
        <v>60.197166773388048</v>
      </c>
    </row>
    <row r="389" spans="1:20" x14ac:dyDescent="0.25">
      <c r="A389">
        <v>3</v>
      </c>
      <c r="B389" s="12" t="s">
        <v>33</v>
      </c>
      <c r="C389" s="8">
        <v>57.184141999999994</v>
      </c>
      <c r="D389" s="2">
        <v>0.26616000000000001</v>
      </c>
      <c r="E389" s="13" t="s">
        <v>154</v>
      </c>
      <c r="F389" s="12">
        <v>28197</v>
      </c>
      <c r="G389" s="126">
        <f>IFERROR(VLOOKUP($F389,INRIX!$A$2:$F$464,2,FALSE),"")</f>
        <v>63.664540138224297</v>
      </c>
      <c r="H389" s="4">
        <f>IFERROR(VLOOKUP($F389,INRIX!$A$2:$F$464,3,FALSE),"")</f>
        <v>59.473740335910399</v>
      </c>
      <c r="I389" s="126">
        <f>IFERROR(VLOOKUP($F389,INRIX!$A$2:$F$464,4,FALSE),"")</f>
        <v>63.656563157243603</v>
      </c>
      <c r="J389" s="4">
        <f>IFERROR(VLOOKUP($F389,INRIX!$A$2:$F$464,5,FALSE),"")</f>
        <v>65.473779795686696</v>
      </c>
      <c r="K389" s="126">
        <f>IFERROR(VLOOKUP($F389,INRIX!$A$2:$F$464,6,FALSE),"")</f>
        <v>62.079023131142698</v>
      </c>
      <c r="L389" s="129">
        <f>IF(G389="","",VLOOKUP($F389,abm!$B$2:$G$1701,2,FALSE))</f>
        <v>58</v>
      </c>
      <c r="M389" s="9">
        <f>IF(H389="","",VLOOKUP($F389,abm!$B$2:$G$1701,3,FALSE))</f>
        <v>37</v>
      </c>
      <c r="N389" s="129">
        <f>IF(I389="","",VLOOKUP($F389,abm!$B$2:$G$1701,4,FALSE))</f>
        <v>51</v>
      </c>
      <c r="O389" s="9">
        <f>IF(J389="","",VLOOKUP($F389,abm!$B$2:$G$1701,5,FALSE))</f>
        <v>56</v>
      </c>
      <c r="P389" s="129">
        <f>IF(K389="","",VLOOKUP($F389,abm!$B$2:$G$1701,6,FALSE))</f>
        <v>58</v>
      </c>
      <c r="Q389" s="125">
        <f t="shared" si="24"/>
        <v>-0.3778766932931692</v>
      </c>
      <c r="R389" s="131">
        <f t="shared" si="25"/>
        <v>505.06900468592607</v>
      </c>
      <c r="S389" s="125">
        <f t="shared" si="26"/>
        <v>-0.14469578242236769</v>
      </c>
      <c r="T389" s="132">
        <f t="shared" si="27"/>
        <v>89.752503617161452</v>
      </c>
    </row>
    <row r="390" spans="1:20" x14ac:dyDescent="0.25">
      <c r="A390">
        <v>3</v>
      </c>
      <c r="B390" s="12" t="s">
        <v>33</v>
      </c>
      <c r="C390" s="8">
        <v>73.203503999999981</v>
      </c>
      <c r="D390" s="2">
        <v>0.10770399999999999</v>
      </c>
      <c r="E390" s="13" t="s">
        <v>29</v>
      </c>
      <c r="F390" s="12">
        <v>640</v>
      </c>
      <c r="G390" s="126">
        <f>IFERROR(VLOOKUP($F390,INRIX!$A$2:$F$464,2,FALSE),"")</f>
        <v>64.197235513025007</v>
      </c>
      <c r="H390" s="4">
        <f>IFERROR(VLOOKUP($F390,INRIX!$A$2:$F$464,3,FALSE),"")</f>
        <v>66.640095974406805</v>
      </c>
      <c r="I390" s="126">
        <f>IFERROR(VLOOKUP($F390,INRIX!$A$2:$F$464,4,FALSE),"")</f>
        <v>65.297909192131598</v>
      </c>
      <c r="J390" s="4">
        <f>IFERROR(VLOOKUP($F390,INRIX!$A$2:$F$464,5,FALSE),"")</f>
        <v>49.228603859250903</v>
      </c>
      <c r="K390" s="126">
        <f>IFERROR(VLOOKUP($F390,INRIX!$A$2:$F$464,6,FALSE),"")</f>
        <v>64.555445249677405</v>
      </c>
      <c r="L390" s="129">
        <f>IF(G390="","",VLOOKUP($F390,abm!$B$2:$G$1701,2,FALSE))</f>
        <v>57</v>
      </c>
      <c r="M390" s="9">
        <f>IF(H390="","",VLOOKUP($F390,abm!$B$2:$G$1701,3,FALSE))</f>
        <v>49</v>
      </c>
      <c r="N390" s="129">
        <f>IF(I390="","",VLOOKUP($F390,abm!$B$2:$G$1701,4,FALSE))</f>
        <v>56</v>
      </c>
      <c r="O390" s="9">
        <f>IF(J390="","",VLOOKUP($F390,abm!$B$2:$G$1701,5,FALSE))</f>
        <v>56</v>
      </c>
      <c r="P390" s="129">
        <f>IF(K390="","",VLOOKUP($F390,abm!$B$2:$G$1701,6,FALSE))</f>
        <v>57</v>
      </c>
      <c r="Q390" s="125">
        <f t="shared" si="24"/>
        <v>-0.2647069413162535</v>
      </c>
      <c r="R390" s="131">
        <f t="shared" si="25"/>
        <v>311.17298598628315</v>
      </c>
      <c r="S390" s="125">
        <f t="shared" si="26"/>
        <v>0.13755003412465516</v>
      </c>
      <c r="T390" s="132">
        <f t="shared" si="27"/>
        <v>45.851805694951764</v>
      </c>
    </row>
    <row r="391" spans="1:20" x14ac:dyDescent="0.25">
      <c r="A391">
        <v>3</v>
      </c>
      <c r="B391" s="12" t="s">
        <v>60</v>
      </c>
      <c r="C391" s="8">
        <v>0.454434</v>
      </c>
      <c r="D391" s="2">
        <v>0.21127699999999999</v>
      </c>
      <c r="E391" s="13" t="s">
        <v>88</v>
      </c>
      <c r="F391" s="12">
        <v>12823</v>
      </c>
      <c r="G391" s="126">
        <f>IFERROR(VLOOKUP($F391,INRIX!$A$2:$F$464,2,FALSE),"")</f>
        <v>53.995215311004799</v>
      </c>
      <c r="H391" s="4">
        <f>IFERROR(VLOOKUP($F391,INRIX!$A$2:$F$464,3,FALSE),"")</f>
        <v>40.659824046920797</v>
      </c>
      <c r="I391" s="126">
        <f>IFERROR(VLOOKUP($F391,INRIX!$A$2:$F$464,4,FALSE),"")</f>
        <v>53.887418037857202</v>
      </c>
      <c r="J391" s="4">
        <f>IFERROR(VLOOKUP($F391,INRIX!$A$2:$F$464,5,FALSE),"")</f>
        <v>52.516912599318999</v>
      </c>
      <c r="K391" s="126">
        <f>IFERROR(VLOOKUP($F391,INRIX!$A$2:$F$464,6,FALSE),"")</f>
        <v>53.716767596545203</v>
      </c>
      <c r="L391" s="129">
        <f>IF(G391="","",VLOOKUP($F391,abm!$B$2:$G$1701,2,FALSE))</f>
        <v>57</v>
      </c>
      <c r="M391" s="9">
        <f>IF(H391="","",VLOOKUP($F391,abm!$B$2:$G$1701,3,FALSE))</f>
        <v>40</v>
      </c>
      <c r="N391" s="129">
        <f>IF(I391="","",VLOOKUP($F391,abm!$B$2:$G$1701,4,FALSE))</f>
        <v>56</v>
      </c>
      <c r="O391" s="9">
        <f>IF(J391="","",VLOOKUP($F391,abm!$B$2:$G$1701,5,FALSE))</f>
        <v>53</v>
      </c>
      <c r="P391" s="129">
        <f>IF(K391="","",VLOOKUP($F391,abm!$B$2:$G$1701,6,FALSE))</f>
        <v>57</v>
      </c>
      <c r="Q391" s="125">
        <f t="shared" si="24"/>
        <v>-1.6227912008654255E-2</v>
      </c>
      <c r="R391" s="131">
        <f t="shared" si="25"/>
        <v>0.4353677728949375</v>
      </c>
      <c r="S391" s="125">
        <f t="shared" si="26"/>
        <v>9.1987014615033669E-3</v>
      </c>
      <c r="T391" s="132">
        <f t="shared" si="27"/>
        <v>0.23337343669672567</v>
      </c>
    </row>
    <row r="392" spans="1:20" x14ac:dyDescent="0.25">
      <c r="A392">
        <v>3</v>
      </c>
      <c r="B392" s="12" t="s">
        <v>60</v>
      </c>
      <c r="C392" s="8">
        <v>0.64400000000000002</v>
      </c>
      <c r="D392" s="2">
        <v>0.18956600000000001</v>
      </c>
      <c r="E392" s="13" t="s">
        <v>88</v>
      </c>
      <c r="F392" s="12">
        <v>12834</v>
      </c>
      <c r="G392" s="126">
        <f>IFERROR(VLOOKUP($F392,INRIX!$A$2:$F$464,2,FALSE),"")</f>
        <v>56.299574694311502</v>
      </c>
      <c r="H392" s="4">
        <f>IFERROR(VLOOKUP($F392,INRIX!$A$2:$F$464,3,FALSE),"")</f>
        <v>42.038922953879002</v>
      </c>
      <c r="I392" s="126">
        <f>IFERROR(VLOOKUP($F392,INRIX!$A$2:$F$464,4,FALSE),"")</f>
        <v>57.257948781392997</v>
      </c>
      <c r="J392" s="4">
        <f>IFERROR(VLOOKUP($F392,INRIX!$A$2:$F$464,5,FALSE),"")</f>
        <v>56.505561861521002</v>
      </c>
      <c r="K392" s="126">
        <f>IFERROR(VLOOKUP($F392,INRIX!$A$2:$F$464,6,FALSE),"")</f>
        <v>56.537873523280098</v>
      </c>
      <c r="L392" s="129">
        <f>IF(G392="","",VLOOKUP($F392,abm!$B$2:$G$1701,2,FALSE))</f>
        <v>58</v>
      </c>
      <c r="M392" s="9">
        <f>IF(H392="","",VLOOKUP($F392,abm!$B$2:$G$1701,3,FALSE))</f>
        <v>49</v>
      </c>
      <c r="N392" s="129">
        <f>IF(I392="","",VLOOKUP($F392,abm!$B$2:$G$1701,4,FALSE))</f>
        <v>57</v>
      </c>
      <c r="O392" s="9">
        <f>IF(J392="","",VLOOKUP($F392,abm!$B$2:$G$1701,5,FALSE))</f>
        <v>56</v>
      </c>
      <c r="P392" s="129">
        <f>IF(K392="","",VLOOKUP($F392,abm!$B$2:$G$1701,6,FALSE))</f>
        <v>58</v>
      </c>
      <c r="Q392" s="125">
        <f t="shared" si="24"/>
        <v>0.16558647455735276</v>
      </c>
      <c r="R392" s="131">
        <f t="shared" si="25"/>
        <v>48.456593642032637</v>
      </c>
      <c r="S392" s="125">
        <f t="shared" si="26"/>
        <v>-8.9471167946261199E-3</v>
      </c>
      <c r="T392" s="132">
        <f t="shared" si="27"/>
        <v>0.25559279582458105</v>
      </c>
    </row>
    <row r="393" spans="1:20" x14ac:dyDescent="0.25">
      <c r="A393">
        <v>3</v>
      </c>
      <c r="B393" s="12" t="s">
        <v>60</v>
      </c>
      <c r="C393" s="8">
        <v>1.7665199999999999</v>
      </c>
      <c r="D393" s="2">
        <v>0.270482</v>
      </c>
      <c r="E393" s="13" t="s">
        <v>142</v>
      </c>
      <c r="F393" s="12">
        <v>12837</v>
      </c>
      <c r="G393" s="126">
        <f>IFERROR(VLOOKUP($F393,INRIX!$A$2:$F$464,2,FALSE),"")</f>
        <v>62.359914938862303</v>
      </c>
      <c r="H393" s="4">
        <f>IFERROR(VLOOKUP($F393,INRIX!$A$2:$F$464,3,FALSE),"")</f>
        <v>29.225539856038399</v>
      </c>
      <c r="I393" s="126">
        <f>IFERROR(VLOOKUP($F393,INRIX!$A$2:$F$464,4,FALSE),"")</f>
        <v>55.665223308177701</v>
      </c>
      <c r="J393" s="4">
        <f>IFERROR(VLOOKUP($F393,INRIX!$A$2:$F$464,5,FALSE),"")</f>
        <v>27.811123723042002</v>
      </c>
      <c r="K393" s="126">
        <f>IFERROR(VLOOKUP($F393,INRIX!$A$2:$F$464,6,FALSE),"")</f>
        <v>61.6511466296039</v>
      </c>
      <c r="L393" s="129">
        <f>IF(G393="","",VLOOKUP($F393,abm!$B$2:$G$1701,2,FALSE))</f>
        <v>58</v>
      </c>
      <c r="M393" s="9">
        <f>IF(H393="","",VLOOKUP($F393,abm!$B$2:$G$1701,3,FALSE))</f>
        <v>53</v>
      </c>
      <c r="N393" s="129">
        <f>IF(I393="","",VLOOKUP($F393,abm!$B$2:$G$1701,4,FALSE))</f>
        <v>56</v>
      </c>
      <c r="O393" s="9">
        <f>IF(J393="","",VLOOKUP($F393,abm!$B$2:$G$1701,5,FALSE))</f>
        <v>54</v>
      </c>
      <c r="P393" s="129">
        <f>IF(K393="","",VLOOKUP($F393,abm!$B$2:$G$1701,6,FALSE))</f>
        <v>58</v>
      </c>
      <c r="Q393" s="125">
        <f t="shared" si="24"/>
        <v>0.81348232611174409</v>
      </c>
      <c r="R393" s="131">
        <f t="shared" si="25"/>
        <v>565.22495513681872</v>
      </c>
      <c r="S393" s="125">
        <f t="shared" si="26"/>
        <v>0.94166911548633525</v>
      </c>
      <c r="T393" s="132">
        <f t="shared" si="27"/>
        <v>685.85724064981343</v>
      </c>
    </row>
    <row r="394" spans="1:20" x14ac:dyDescent="0.25">
      <c r="A394">
        <v>3</v>
      </c>
      <c r="B394" s="12" t="s">
        <v>60</v>
      </c>
      <c r="C394" s="8">
        <v>3.581658</v>
      </c>
      <c r="D394" s="2">
        <v>0.326652</v>
      </c>
      <c r="E394" s="13" t="s">
        <v>159</v>
      </c>
      <c r="F394" s="12">
        <v>8056</v>
      </c>
      <c r="G394" s="126">
        <f>IFERROR(VLOOKUP($F394,INRIX!$A$2:$F$464,2,FALSE),"")</f>
        <v>63.424242424242401</v>
      </c>
      <c r="H394" s="4">
        <f>IFERROR(VLOOKUP($F394,INRIX!$A$2:$F$464,3,FALSE),"")</f>
        <v>59.6915489202879</v>
      </c>
      <c r="I394" s="126">
        <f>IFERROR(VLOOKUP($F394,INRIX!$A$2:$F$464,4,FALSE),"")</f>
        <v>62.2581962142769</v>
      </c>
      <c r="J394" s="4">
        <f>IFERROR(VLOOKUP($F394,INRIX!$A$2:$F$464,5,FALSE),"")</f>
        <v>48.391600454029501</v>
      </c>
      <c r="K394" s="126">
        <f>IFERROR(VLOOKUP($F394,INRIX!$A$2:$F$464,6,FALSE),"")</f>
        <v>62.853866772560302</v>
      </c>
      <c r="L394" s="129">
        <f>IF(G394="","",VLOOKUP($F394,abm!$B$2:$G$1701,2,FALSE))</f>
        <v>58</v>
      </c>
      <c r="M394" s="9">
        <f>IF(H394="","",VLOOKUP($F394,abm!$B$2:$G$1701,3,FALSE))</f>
        <v>38</v>
      </c>
      <c r="N394" s="129">
        <f>IF(I394="","",VLOOKUP($F394,abm!$B$2:$G$1701,4,FALSE))</f>
        <v>44</v>
      </c>
      <c r="O394" s="9">
        <f>IF(J394="","",VLOOKUP($F394,abm!$B$2:$G$1701,5,FALSE))</f>
        <v>38</v>
      </c>
      <c r="P394" s="129">
        <f>IF(K394="","",VLOOKUP($F394,abm!$B$2:$G$1701,6,FALSE))</f>
        <v>58</v>
      </c>
      <c r="Q394" s="125">
        <f t="shared" si="24"/>
        <v>-0.36339396971009741</v>
      </c>
      <c r="R394" s="131">
        <f t="shared" si="25"/>
        <v>470.52329456124318</v>
      </c>
      <c r="S394" s="125">
        <f t="shared" si="26"/>
        <v>-0.21473975558839375</v>
      </c>
      <c r="T394" s="132">
        <f t="shared" si="27"/>
        <v>107.98535999618612</v>
      </c>
    </row>
    <row r="395" spans="1:20" x14ac:dyDescent="0.25">
      <c r="A395">
        <v>3</v>
      </c>
      <c r="B395" s="12" t="s">
        <v>60</v>
      </c>
      <c r="C395" s="8">
        <v>4.7148519999999996</v>
      </c>
      <c r="D395" s="2">
        <v>0.37251400000000001</v>
      </c>
      <c r="E395" s="13" t="s">
        <v>165</v>
      </c>
      <c r="F395" s="12">
        <v>30080</v>
      </c>
      <c r="G395" s="126">
        <f>IFERROR(VLOOKUP($F395,INRIX!$A$2:$F$464,2,FALSE),"")</f>
        <v>64.501860712387</v>
      </c>
      <c r="H395" s="4">
        <f>IFERROR(VLOOKUP($F395,INRIX!$A$2:$F$464,3,FALSE),"")</f>
        <v>63.405758464409502</v>
      </c>
      <c r="I395" s="126">
        <f>IFERROR(VLOOKUP($F395,INRIX!$A$2:$F$464,4,FALSE),"")</f>
        <v>64.715452183595204</v>
      </c>
      <c r="J395" s="4">
        <f>IFERROR(VLOOKUP($F395,INRIX!$A$2:$F$464,5,FALSE),"")</f>
        <v>53.801589103291697</v>
      </c>
      <c r="K395" s="126">
        <f>IFERROR(VLOOKUP($F395,INRIX!$A$2:$F$464,6,FALSE),"")</f>
        <v>63.341109897746399</v>
      </c>
      <c r="L395" s="129">
        <f>IF(G395="","",VLOOKUP($F395,abm!$B$2:$G$1701,2,FALSE))</f>
        <v>58</v>
      </c>
      <c r="M395" s="9">
        <f>IF(H395="","",VLOOKUP($F395,abm!$B$2:$G$1701,3,FALSE))</f>
        <v>40</v>
      </c>
      <c r="N395" s="129">
        <f>IF(I395="","",VLOOKUP($F395,abm!$B$2:$G$1701,4,FALSE))</f>
        <v>42</v>
      </c>
      <c r="O395" s="9">
        <f>IF(J395="","",VLOOKUP($F395,abm!$B$2:$G$1701,5,FALSE))</f>
        <v>40</v>
      </c>
      <c r="P395" s="129">
        <f>IF(K395="","",VLOOKUP($F395,abm!$B$2:$G$1701,6,FALSE))</f>
        <v>58</v>
      </c>
      <c r="Q395" s="125">
        <f t="shared" si="24"/>
        <v>-0.36914247272268597</v>
      </c>
      <c r="R395" s="131">
        <f t="shared" si="25"/>
        <v>547.82952929427699</v>
      </c>
      <c r="S395" s="125">
        <f t="shared" si="26"/>
        <v>-0.2565275363297268</v>
      </c>
      <c r="T395" s="132">
        <f t="shared" si="27"/>
        <v>190.4838617761001</v>
      </c>
    </row>
    <row r="396" spans="1:20" x14ac:dyDescent="0.25">
      <c r="A396">
        <v>3</v>
      </c>
      <c r="B396" s="12" t="s">
        <v>60</v>
      </c>
      <c r="C396" s="8">
        <v>6.1671460000000007</v>
      </c>
      <c r="D396" s="2">
        <v>0.49854500000000002</v>
      </c>
      <c r="E396" s="13" t="s">
        <v>155</v>
      </c>
      <c r="F396" s="12">
        <v>19605</v>
      </c>
      <c r="G396" s="126">
        <f>IFERROR(VLOOKUP($F396,INRIX!$A$2:$F$464,2,FALSE),"")</f>
        <v>64.930090377458797</v>
      </c>
      <c r="H396" s="4">
        <f>IFERROR(VLOOKUP($F396,INRIX!$A$2:$F$464,3,FALSE),"")</f>
        <v>64.209277525993102</v>
      </c>
      <c r="I396" s="126">
        <f>IFERROR(VLOOKUP($F396,INRIX!$A$2:$F$464,4,FALSE),"")</f>
        <v>64.4669058517877</v>
      </c>
      <c r="J396" s="4">
        <f>IFERROR(VLOOKUP($F396,INRIX!$A$2:$F$464,5,FALSE),"")</f>
        <v>46.5139614074915</v>
      </c>
      <c r="K396" s="126">
        <f>IFERROR(VLOOKUP($F396,INRIX!$A$2:$F$464,6,FALSE),"")</f>
        <v>63.461133723816097</v>
      </c>
      <c r="L396" s="129">
        <f>IF(G396="","",VLOOKUP($F396,abm!$B$2:$G$1701,2,FALSE))</f>
        <v>58</v>
      </c>
      <c r="M396" s="9">
        <f>IF(H396="","",VLOOKUP($F396,abm!$B$2:$G$1701,3,FALSE))</f>
        <v>39</v>
      </c>
      <c r="N396" s="129">
        <f>IF(I396="","",VLOOKUP($F396,abm!$B$2:$G$1701,4,FALSE))</f>
        <v>42</v>
      </c>
      <c r="O396" s="9">
        <f>IF(J396="","",VLOOKUP($F396,abm!$B$2:$G$1701,5,FALSE))</f>
        <v>38</v>
      </c>
      <c r="P396" s="129">
        <f>IF(K396="","",VLOOKUP($F396,abm!$B$2:$G$1701,6,FALSE))</f>
        <v>58</v>
      </c>
      <c r="Q396" s="125">
        <f t="shared" si="24"/>
        <v>-0.39261113809897519</v>
      </c>
      <c r="R396" s="131">
        <f t="shared" si="25"/>
        <v>635.50767338254093</v>
      </c>
      <c r="S396" s="125">
        <f t="shared" si="26"/>
        <v>-0.18304098704696115</v>
      </c>
      <c r="T396" s="132">
        <f t="shared" si="27"/>
        <v>72.487538848254644</v>
      </c>
    </row>
    <row r="397" spans="1:20" x14ac:dyDescent="0.25">
      <c r="A397">
        <v>3</v>
      </c>
      <c r="B397" s="12" t="s">
        <v>60</v>
      </c>
      <c r="C397" s="8">
        <v>6.2388320000000004</v>
      </c>
      <c r="D397" s="2">
        <v>7.1686E-2</v>
      </c>
      <c r="E397" s="13" t="s">
        <v>155</v>
      </c>
      <c r="F397" s="12">
        <v>16429</v>
      </c>
      <c r="G397" s="126">
        <f>IFERROR(VLOOKUP($F397,INRIX!$A$2:$F$464,2,FALSE),"")</f>
        <v>64.930090377458797</v>
      </c>
      <c r="H397" s="4">
        <f>IFERROR(VLOOKUP($F397,INRIX!$A$2:$F$464,3,FALSE),"")</f>
        <v>64.209277525993102</v>
      </c>
      <c r="I397" s="126">
        <f>IFERROR(VLOOKUP($F397,INRIX!$A$2:$F$464,4,FALSE),"")</f>
        <v>64.4669058517877</v>
      </c>
      <c r="J397" s="4">
        <f>IFERROR(VLOOKUP($F397,INRIX!$A$2:$F$464,5,FALSE),"")</f>
        <v>46.5139614074915</v>
      </c>
      <c r="K397" s="126">
        <f>IFERROR(VLOOKUP($F397,INRIX!$A$2:$F$464,6,FALSE),"")</f>
        <v>63.461133723816097</v>
      </c>
      <c r="L397" s="129">
        <f>IF(G397="","",VLOOKUP($F397,abm!$B$2:$G$1701,2,FALSE))</f>
        <v>58</v>
      </c>
      <c r="M397" s="9">
        <f>IF(H397="","",VLOOKUP($F397,abm!$B$2:$G$1701,3,FALSE))</f>
        <v>46</v>
      </c>
      <c r="N397" s="129">
        <f>IF(I397="","",VLOOKUP($F397,abm!$B$2:$G$1701,4,FALSE))</f>
        <v>49</v>
      </c>
      <c r="O397" s="9">
        <f>IF(J397="","",VLOOKUP($F397,abm!$B$2:$G$1701,5,FALSE))</f>
        <v>45</v>
      </c>
      <c r="P397" s="129">
        <f>IF(K397="","",VLOOKUP($F397,abm!$B$2:$G$1701,6,FALSE))</f>
        <v>58</v>
      </c>
      <c r="Q397" s="125">
        <f t="shared" si="24"/>
        <v>-0.28359262442443223</v>
      </c>
      <c r="R397" s="131">
        <f t="shared" si="25"/>
        <v>331.57778801863748</v>
      </c>
      <c r="S397" s="125">
        <f t="shared" si="26"/>
        <v>-3.2548537292453883E-2</v>
      </c>
      <c r="T397" s="132">
        <f t="shared" si="27"/>
        <v>2.2920791433736443</v>
      </c>
    </row>
    <row r="398" spans="1:20" x14ac:dyDescent="0.25">
      <c r="A398">
        <v>3</v>
      </c>
      <c r="B398" s="12" t="s">
        <v>60</v>
      </c>
      <c r="C398" s="8">
        <v>6.295668</v>
      </c>
      <c r="D398" s="2">
        <v>5.6835999999999998E-2</v>
      </c>
      <c r="E398" s="13" t="s">
        <v>166</v>
      </c>
      <c r="F398" s="12">
        <v>9517</v>
      </c>
      <c r="G398" s="126">
        <f>IFERROR(VLOOKUP($F398,INRIX!$A$2:$F$464,2,FALSE),"")</f>
        <v>64.930090377458797</v>
      </c>
      <c r="H398" s="4">
        <f>IFERROR(VLOOKUP($F398,INRIX!$A$2:$F$464,3,FALSE),"")</f>
        <v>64.209277525993102</v>
      </c>
      <c r="I398" s="126">
        <f>IFERROR(VLOOKUP($F398,INRIX!$A$2:$F$464,4,FALSE),"")</f>
        <v>64.4669058517877</v>
      </c>
      <c r="J398" s="4">
        <f>IFERROR(VLOOKUP($F398,INRIX!$A$2:$F$464,5,FALSE),"")</f>
        <v>46.5139614074915</v>
      </c>
      <c r="K398" s="126">
        <f>IFERROR(VLOOKUP($F398,INRIX!$A$2:$F$464,6,FALSE),"")</f>
        <v>63.461133723816097</v>
      </c>
      <c r="L398" s="129">
        <f>IF(G398="","",VLOOKUP($F398,abm!$B$2:$G$1701,2,FALSE))</f>
        <v>58</v>
      </c>
      <c r="M398" s="9">
        <f>IF(H398="","",VLOOKUP($F398,abm!$B$2:$G$1701,3,FALSE))</f>
        <v>46</v>
      </c>
      <c r="N398" s="129">
        <f>IF(I398="","",VLOOKUP($F398,abm!$B$2:$G$1701,4,FALSE))</f>
        <v>49</v>
      </c>
      <c r="O398" s="9">
        <f>IF(J398="","",VLOOKUP($F398,abm!$B$2:$G$1701,5,FALSE))</f>
        <v>45</v>
      </c>
      <c r="P398" s="129">
        <f>IF(K398="","",VLOOKUP($F398,abm!$B$2:$G$1701,6,FALSE))</f>
        <v>58</v>
      </c>
      <c r="Q398" s="125">
        <f t="shared" si="24"/>
        <v>-0.28359262442443223</v>
      </c>
      <c r="R398" s="131">
        <f t="shared" si="25"/>
        <v>331.57778801863748</v>
      </c>
      <c r="S398" s="125">
        <f t="shared" si="26"/>
        <v>-3.2548537292453883E-2</v>
      </c>
      <c r="T398" s="132">
        <f t="shared" si="27"/>
        <v>2.2920791433736443</v>
      </c>
    </row>
    <row r="399" spans="1:20" x14ac:dyDescent="0.25">
      <c r="A399">
        <v>3</v>
      </c>
      <c r="B399" s="12" t="s">
        <v>60</v>
      </c>
      <c r="C399" s="8">
        <v>7.5026640000000011</v>
      </c>
      <c r="D399" s="2">
        <v>0.275729</v>
      </c>
      <c r="E399" s="13" t="s">
        <v>156</v>
      </c>
      <c r="F399" s="12">
        <v>3207</v>
      </c>
      <c r="G399" s="126">
        <f>IFERROR(VLOOKUP($F399,INRIX!$A$2:$F$464,2,FALSE),"")</f>
        <v>65.280170122275393</v>
      </c>
      <c r="H399" s="4">
        <f>IFERROR(VLOOKUP($F399,INRIX!$A$2:$F$464,3,FALSE),"")</f>
        <v>66.102639296187704</v>
      </c>
      <c r="I399" s="126">
        <f>IFERROR(VLOOKUP($F399,INRIX!$A$2:$F$464,4,FALSE),"")</f>
        <v>65.270939007794098</v>
      </c>
      <c r="J399" s="4">
        <f>IFERROR(VLOOKUP($F399,INRIX!$A$2:$F$464,5,FALSE),"")</f>
        <v>48.098751418842198</v>
      </c>
      <c r="K399" s="126">
        <f>IFERROR(VLOOKUP($F399,INRIX!$A$2:$F$464,6,FALSE),"")</f>
        <v>64.778219001290594</v>
      </c>
      <c r="L399" s="129">
        <f>IF(G399="","",VLOOKUP($F399,abm!$B$2:$G$1701,2,FALSE))</f>
        <v>58</v>
      </c>
      <c r="M399" s="9">
        <f>IF(H399="","",VLOOKUP($F399,abm!$B$2:$G$1701,3,FALSE))</f>
        <v>44</v>
      </c>
      <c r="N399" s="129">
        <f>IF(I399="","",VLOOKUP($F399,abm!$B$2:$G$1701,4,FALSE))</f>
        <v>43</v>
      </c>
      <c r="O399" s="9">
        <f>IF(J399="","",VLOOKUP($F399,abm!$B$2:$G$1701,5,FALSE))</f>
        <v>40</v>
      </c>
      <c r="P399" s="129">
        <f>IF(K399="","",VLOOKUP($F399,abm!$B$2:$G$1701,6,FALSE))</f>
        <v>58</v>
      </c>
      <c r="Q399" s="125">
        <f t="shared" si="24"/>
        <v>-0.33436848409564812</v>
      </c>
      <c r="R399" s="131">
        <f t="shared" si="25"/>
        <v>488.52666385738087</v>
      </c>
      <c r="S399" s="125">
        <f t="shared" si="26"/>
        <v>-0.16837758112094348</v>
      </c>
      <c r="T399" s="132">
        <f t="shared" si="27"/>
        <v>65.589774544198519</v>
      </c>
    </row>
    <row r="400" spans="1:20" x14ac:dyDescent="0.25">
      <c r="A400">
        <v>3</v>
      </c>
      <c r="B400" s="12" t="s">
        <v>60</v>
      </c>
      <c r="C400" s="8">
        <v>10.393973000000001</v>
      </c>
      <c r="D400" s="2">
        <v>0.46521000000000001</v>
      </c>
      <c r="E400" s="13" t="s">
        <v>160</v>
      </c>
      <c r="F400" s="12">
        <v>8835</v>
      </c>
      <c r="G400" s="126">
        <f>IFERROR(VLOOKUP($F400,INRIX!$A$2:$F$464,2,FALSE),"")</f>
        <v>65.627325890483803</v>
      </c>
      <c r="H400" s="4">
        <f>IFERROR(VLOOKUP($F400,INRIX!$A$2:$F$464,3,FALSE),"")</f>
        <v>66.454812050119997</v>
      </c>
      <c r="I400" s="126">
        <f>IFERROR(VLOOKUP($F400,INRIX!$A$2:$F$464,4,FALSE),"")</f>
        <v>65.499814425337107</v>
      </c>
      <c r="J400" s="4">
        <f>IFERROR(VLOOKUP($F400,INRIX!$A$2:$F$464,5,FALSE),"")</f>
        <v>61.1214528944381</v>
      </c>
      <c r="K400" s="126">
        <f>IFERROR(VLOOKUP($F400,INRIX!$A$2:$F$464,6,FALSE),"")</f>
        <v>64.532115556438001</v>
      </c>
      <c r="L400" s="129">
        <f>IF(G400="","",VLOOKUP($F400,abm!$B$2:$G$1701,2,FALSE))</f>
        <v>58</v>
      </c>
      <c r="M400" s="9">
        <f>IF(H400="","",VLOOKUP($F400,abm!$B$2:$G$1701,3,FALSE))</f>
        <v>48</v>
      </c>
      <c r="N400" s="129">
        <f>IF(I400="","",VLOOKUP($F400,abm!$B$2:$G$1701,4,FALSE))</f>
        <v>46</v>
      </c>
      <c r="O400" s="9">
        <f>IF(J400="","",VLOOKUP($F400,abm!$B$2:$G$1701,5,FALSE))</f>
        <v>45</v>
      </c>
      <c r="P400" s="129">
        <f>IF(K400="","",VLOOKUP($F400,abm!$B$2:$G$1701,6,FALSE))</f>
        <v>58</v>
      </c>
      <c r="Q400" s="125">
        <f t="shared" si="24"/>
        <v>-0.27770467601656057</v>
      </c>
      <c r="R400" s="131">
        <f t="shared" si="25"/>
        <v>340.58008780525427</v>
      </c>
      <c r="S400" s="125">
        <f t="shared" si="26"/>
        <v>-0.26376095676719613</v>
      </c>
      <c r="T400" s="132">
        <f t="shared" si="27"/>
        <v>259.90124342758662</v>
      </c>
    </row>
    <row r="401" spans="1:20" x14ac:dyDescent="0.25">
      <c r="A401">
        <v>3</v>
      </c>
      <c r="B401" s="12" t="s">
        <v>60</v>
      </c>
      <c r="C401" s="8">
        <v>11.897178999999998</v>
      </c>
      <c r="D401" s="2">
        <v>0.27986</v>
      </c>
      <c r="E401" s="13" t="s">
        <v>164</v>
      </c>
      <c r="F401" s="12">
        <v>28849</v>
      </c>
      <c r="G401" s="126">
        <f>IFERROR(VLOOKUP($F401,INRIX!$A$2:$F$464,2,FALSE),"")</f>
        <v>65.583732057416299</v>
      </c>
      <c r="H401" s="4">
        <f>IFERROR(VLOOKUP($F401,INRIX!$A$2:$F$464,3,FALSE),"")</f>
        <v>65.693148493734995</v>
      </c>
      <c r="I401" s="126">
        <f>IFERROR(VLOOKUP($F401,INRIX!$A$2:$F$464,4,FALSE),"")</f>
        <v>65.704688853148596</v>
      </c>
      <c r="J401" s="4">
        <f>IFERROR(VLOOKUP($F401,INRIX!$A$2:$F$464,5,FALSE),"")</f>
        <v>65.323723041997695</v>
      </c>
      <c r="K401" s="126">
        <f>IFERROR(VLOOKUP($F401,INRIX!$A$2:$F$464,6,FALSE),"")</f>
        <v>64.486051821701594</v>
      </c>
      <c r="L401" s="129">
        <f>IF(G401="","",VLOOKUP($F401,abm!$B$2:$G$1701,2,FALSE))</f>
        <v>58</v>
      </c>
      <c r="M401" s="9">
        <f>IF(H401="","",VLOOKUP($F401,abm!$B$2:$G$1701,3,FALSE))</f>
        <v>51</v>
      </c>
      <c r="N401" s="129">
        <f>IF(I401="","",VLOOKUP($F401,abm!$B$2:$G$1701,4,FALSE))</f>
        <v>52</v>
      </c>
      <c r="O401" s="9">
        <f>IF(J401="","",VLOOKUP($F401,abm!$B$2:$G$1701,5,FALSE))</f>
        <v>54</v>
      </c>
      <c r="P401" s="129">
        <f>IF(K401="","",VLOOKUP($F401,abm!$B$2:$G$1701,6,FALSE))</f>
        <v>58</v>
      </c>
      <c r="Q401" s="125">
        <f t="shared" si="24"/>
        <v>-0.22366333218351142</v>
      </c>
      <c r="R401" s="131">
        <f t="shared" si="25"/>
        <v>215.88861265894695</v>
      </c>
      <c r="S401" s="125">
        <f t="shared" si="26"/>
        <v>-0.17334779027700986</v>
      </c>
      <c r="T401" s="132">
        <f t="shared" si="27"/>
        <v>128.22670353186953</v>
      </c>
    </row>
    <row r="402" spans="1:20" x14ac:dyDescent="0.25">
      <c r="A402">
        <v>3</v>
      </c>
      <c r="B402" s="12" t="s">
        <v>60</v>
      </c>
      <c r="C402" s="8">
        <v>15.074977999999998</v>
      </c>
      <c r="D402" s="2">
        <v>0.50113300000000005</v>
      </c>
      <c r="E402" s="13" t="s">
        <v>153</v>
      </c>
      <c r="F402" s="12">
        <v>12572</v>
      </c>
      <c r="G402" s="126">
        <f>IFERROR(VLOOKUP($F402,INRIX!$A$2:$F$464,2,FALSE),"")</f>
        <v>66.599415204678394</v>
      </c>
      <c r="H402" s="4">
        <f>IFERROR(VLOOKUP($F402,INRIX!$A$2:$F$464,3,FALSE),"")</f>
        <v>67.9229538789656</v>
      </c>
      <c r="I402" s="126">
        <f>IFERROR(VLOOKUP($F402,INRIX!$A$2:$F$464,4,FALSE),"")</f>
        <v>66.484226153655797</v>
      </c>
      <c r="J402" s="4">
        <f>IFERROR(VLOOKUP($F402,INRIX!$A$2:$F$464,5,FALSE),"")</f>
        <v>66.121906923950107</v>
      </c>
      <c r="K402" s="126">
        <f>IFERROR(VLOOKUP($F402,INRIX!$A$2:$F$464,6,FALSE),"")</f>
        <v>64.8205102749926</v>
      </c>
      <c r="L402" s="129">
        <f>IF(G402="","",VLOOKUP($F402,abm!$B$2:$G$1701,2,FALSE))</f>
        <v>58</v>
      </c>
      <c r="M402" s="9">
        <f>IF(H402="","",VLOOKUP($F402,abm!$B$2:$G$1701,3,FALSE))</f>
        <v>46</v>
      </c>
      <c r="N402" s="129">
        <f>IF(I402="","",VLOOKUP($F402,abm!$B$2:$G$1701,4,FALSE))</f>
        <v>48</v>
      </c>
      <c r="O402" s="9">
        <f>IF(J402="","",VLOOKUP($F402,abm!$B$2:$G$1701,5,FALSE))</f>
        <v>54</v>
      </c>
      <c r="P402" s="129">
        <f>IF(K402="","",VLOOKUP($F402,abm!$B$2:$G$1701,6,FALSE))</f>
        <v>58</v>
      </c>
      <c r="Q402" s="125">
        <f t="shared" si="24"/>
        <v>-0.32276208007724327</v>
      </c>
      <c r="R402" s="131">
        <f t="shared" si="25"/>
        <v>480.61590677925284</v>
      </c>
      <c r="S402" s="125">
        <f t="shared" si="26"/>
        <v>-0.18332663844513863</v>
      </c>
      <c r="T402" s="132">
        <f t="shared" si="27"/>
        <v>146.94062747290954</v>
      </c>
    </row>
    <row r="403" spans="1:20" x14ac:dyDescent="0.25">
      <c r="A403">
        <v>3</v>
      </c>
      <c r="B403" s="12" t="s">
        <v>60</v>
      </c>
      <c r="C403" s="8">
        <v>15.276359999999999</v>
      </c>
      <c r="D403" s="2">
        <v>0.20138200000000001</v>
      </c>
      <c r="E403" s="13" t="s">
        <v>162</v>
      </c>
      <c r="F403" s="12">
        <v>8060</v>
      </c>
      <c r="G403" s="126">
        <f>IFERROR(VLOOKUP($F403,INRIX!$A$2:$F$464,2,FALSE),"")</f>
        <v>66.599415204678394</v>
      </c>
      <c r="H403" s="4">
        <f>IFERROR(VLOOKUP($F403,INRIX!$A$2:$F$464,3,FALSE),"")</f>
        <v>67.9229538789656</v>
      </c>
      <c r="I403" s="126">
        <f>IFERROR(VLOOKUP($F403,INRIX!$A$2:$F$464,4,FALSE),"")</f>
        <v>66.484226153655797</v>
      </c>
      <c r="J403" s="4">
        <f>IFERROR(VLOOKUP($F403,INRIX!$A$2:$F$464,5,FALSE),"")</f>
        <v>66.121906923950107</v>
      </c>
      <c r="K403" s="126">
        <f>IFERROR(VLOOKUP($F403,INRIX!$A$2:$F$464,6,FALSE),"")</f>
        <v>64.8205102749926</v>
      </c>
      <c r="L403" s="129">
        <f>IF(G403="","",VLOOKUP($F403,abm!$B$2:$G$1701,2,FALSE))</f>
        <v>58</v>
      </c>
      <c r="M403" s="9">
        <f>IF(H403="","",VLOOKUP($F403,abm!$B$2:$G$1701,3,FALSE))</f>
        <v>46</v>
      </c>
      <c r="N403" s="129">
        <f>IF(I403="","",VLOOKUP($F403,abm!$B$2:$G$1701,4,FALSE))</f>
        <v>48</v>
      </c>
      <c r="O403" s="9">
        <f>IF(J403="","",VLOOKUP($F403,abm!$B$2:$G$1701,5,FALSE))</f>
        <v>54</v>
      </c>
      <c r="P403" s="129">
        <f>IF(K403="","",VLOOKUP($F403,abm!$B$2:$G$1701,6,FALSE))</f>
        <v>58</v>
      </c>
      <c r="Q403" s="125">
        <f t="shared" si="24"/>
        <v>-0.32276208007724327</v>
      </c>
      <c r="R403" s="131">
        <f t="shared" si="25"/>
        <v>480.61590677925284</v>
      </c>
      <c r="S403" s="125">
        <f t="shared" si="26"/>
        <v>-0.18332663844513863</v>
      </c>
      <c r="T403" s="132">
        <f t="shared" si="27"/>
        <v>146.94062747290954</v>
      </c>
    </row>
    <row r="404" spans="1:20" x14ac:dyDescent="0.25">
      <c r="A404">
        <v>3</v>
      </c>
      <c r="B404" s="12" t="s">
        <v>60</v>
      </c>
      <c r="C404" s="8">
        <v>15.901758999999998</v>
      </c>
      <c r="D404" s="2">
        <v>0.62539900000000004</v>
      </c>
      <c r="E404" s="13" t="s">
        <v>162</v>
      </c>
      <c r="F404" s="12">
        <v>12571</v>
      </c>
      <c r="G404" s="126">
        <f>IFERROR(VLOOKUP($F404,INRIX!$A$2:$F$464,2,FALSE),"")</f>
        <v>66.599415204678394</v>
      </c>
      <c r="H404" s="4">
        <f>IFERROR(VLOOKUP($F404,INRIX!$A$2:$F$464,3,FALSE),"")</f>
        <v>67.9229538789656</v>
      </c>
      <c r="I404" s="126">
        <f>IFERROR(VLOOKUP($F404,INRIX!$A$2:$F$464,4,FALSE),"")</f>
        <v>66.484226153655797</v>
      </c>
      <c r="J404" s="4">
        <f>IFERROR(VLOOKUP($F404,INRIX!$A$2:$F$464,5,FALSE),"")</f>
        <v>66.121906923950107</v>
      </c>
      <c r="K404" s="126">
        <f>IFERROR(VLOOKUP($F404,INRIX!$A$2:$F$464,6,FALSE),"")</f>
        <v>64.8205102749926</v>
      </c>
      <c r="L404" s="129">
        <f>IF(G404="","",VLOOKUP($F404,abm!$B$2:$G$1701,2,FALSE))</f>
        <v>58</v>
      </c>
      <c r="M404" s="9">
        <f>IF(H404="","",VLOOKUP($F404,abm!$B$2:$G$1701,3,FALSE))</f>
        <v>46</v>
      </c>
      <c r="N404" s="129">
        <f>IF(I404="","",VLOOKUP($F404,abm!$B$2:$G$1701,4,FALSE))</f>
        <v>48</v>
      </c>
      <c r="O404" s="9">
        <f>IF(J404="","",VLOOKUP($F404,abm!$B$2:$G$1701,5,FALSE))</f>
        <v>54</v>
      </c>
      <c r="P404" s="129">
        <f>IF(K404="","",VLOOKUP($F404,abm!$B$2:$G$1701,6,FALSE))</f>
        <v>58</v>
      </c>
      <c r="Q404" s="125">
        <f t="shared" si="24"/>
        <v>-0.32276208007724327</v>
      </c>
      <c r="R404" s="131">
        <f t="shared" si="25"/>
        <v>480.61590677925284</v>
      </c>
      <c r="S404" s="125">
        <f t="shared" si="26"/>
        <v>-0.18332663844513863</v>
      </c>
      <c r="T404" s="132">
        <f t="shared" si="27"/>
        <v>146.94062747290954</v>
      </c>
    </row>
    <row r="405" spans="1:20" x14ac:dyDescent="0.25">
      <c r="A405">
        <v>3</v>
      </c>
      <c r="B405" s="12" t="s">
        <v>60</v>
      </c>
      <c r="C405" s="8">
        <v>16.563086999999999</v>
      </c>
      <c r="D405" s="2">
        <v>0.18470200000000001</v>
      </c>
      <c r="E405" s="13" t="s">
        <v>168</v>
      </c>
      <c r="F405" s="12">
        <v>27543</v>
      </c>
      <c r="G405" s="126">
        <f>IFERROR(VLOOKUP($F405,INRIX!$A$2:$F$464,2,FALSE),"")</f>
        <v>65.625730994152093</v>
      </c>
      <c r="H405" s="4">
        <f>IFERROR(VLOOKUP($F405,INRIX!$A$2:$F$464,3,FALSE),"")</f>
        <v>65.709677419354804</v>
      </c>
      <c r="I405" s="126">
        <f>IFERROR(VLOOKUP($F405,INRIX!$A$2:$F$464,4,FALSE),"")</f>
        <v>65.863664481009494</v>
      </c>
      <c r="J405" s="4">
        <f>IFERROR(VLOOKUP($F405,INRIX!$A$2:$F$464,5,FALSE),"")</f>
        <v>65.720544835414302</v>
      </c>
      <c r="K405" s="126">
        <f>IFERROR(VLOOKUP($F405,INRIX!$A$2:$F$464,6,FALSE),"")</f>
        <v>63.554551772063903</v>
      </c>
      <c r="L405" s="129">
        <f>IF(G405="","",VLOOKUP($F405,abm!$B$2:$G$1701,2,FALSE))</f>
        <v>58</v>
      </c>
      <c r="M405" s="9">
        <f>IF(H405="","",VLOOKUP($F405,abm!$B$2:$G$1701,3,FALSE))</f>
        <v>56</v>
      </c>
      <c r="N405" s="129">
        <f>IF(I405="","",VLOOKUP($F405,abm!$B$2:$G$1701,4,FALSE))</f>
        <v>56</v>
      </c>
      <c r="O405" s="9">
        <f>IF(J405="","",VLOOKUP($F405,abm!$B$2:$G$1701,5,FALSE))</f>
        <v>57</v>
      </c>
      <c r="P405" s="129">
        <f>IF(K405="","",VLOOKUP($F405,abm!$B$2:$G$1701,6,FALSE))</f>
        <v>58</v>
      </c>
      <c r="Q405" s="125">
        <f t="shared" si="24"/>
        <v>-0.14776632302405457</v>
      </c>
      <c r="R405" s="131">
        <f t="shared" si="25"/>
        <v>94.277835587928578</v>
      </c>
      <c r="S405" s="125">
        <f t="shared" si="26"/>
        <v>-0.13269130463317658</v>
      </c>
      <c r="T405" s="132">
        <f t="shared" si="27"/>
        <v>76.047902226471052</v>
      </c>
    </row>
    <row r="406" spans="1:20" x14ac:dyDescent="0.25">
      <c r="A406">
        <v>3</v>
      </c>
      <c r="B406" s="12" t="s">
        <v>60</v>
      </c>
      <c r="C406" s="8">
        <v>17.277185999999997</v>
      </c>
      <c r="D406" s="2">
        <v>0.23197499999999999</v>
      </c>
      <c r="E406" s="13" t="s">
        <v>167</v>
      </c>
      <c r="F406" s="12">
        <v>12547</v>
      </c>
      <c r="G406" s="126">
        <f>IFERROR(VLOOKUP($F406,INRIX!$A$2:$F$464,2,FALSE),"")</f>
        <v>61.0372142477406</v>
      </c>
      <c r="H406" s="4">
        <f>IFERROR(VLOOKUP($F406,INRIX!$A$2:$F$464,3,FALSE),"")</f>
        <v>55.785923753665699</v>
      </c>
      <c r="I406" s="126">
        <f>IFERROR(VLOOKUP($F406,INRIX!$A$2:$F$464,4,FALSE),"")</f>
        <v>58.318198688605698</v>
      </c>
      <c r="J406" s="4">
        <f>IFERROR(VLOOKUP($F406,INRIX!$A$2:$F$464,5,FALSE),"")</f>
        <v>60.190692395005698</v>
      </c>
      <c r="K406" s="126">
        <f>IFERROR(VLOOKUP($F406,INRIX!$A$2:$F$464,6,FALSE),"")</f>
        <v>58.915516727886398</v>
      </c>
      <c r="L406" s="129">
        <f>IF(G406="","",VLOOKUP($F406,abm!$B$2:$G$1701,2,FALSE))</f>
        <v>57</v>
      </c>
      <c r="M406" s="9">
        <f>IF(H406="","",VLOOKUP($F406,abm!$B$2:$G$1701,3,FALSE))</f>
        <v>56</v>
      </c>
      <c r="N406" s="129">
        <f>IF(I406="","",VLOOKUP($F406,abm!$B$2:$G$1701,4,FALSE))</f>
        <v>56</v>
      </c>
      <c r="O406" s="9">
        <f>IF(J406="","",VLOOKUP($F406,abm!$B$2:$G$1701,5,FALSE))</f>
        <v>57</v>
      </c>
      <c r="P406" s="129">
        <f>IF(K406="","",VLOOKUP($F406,abm!$B$2:$G$1701,6,FALSE))</f>
        <v>57</v>
      </c>
      <c r="Q406" s="125">
        <f t="shared" si="24"/>
        <v>3.8374599169423984E-3</v>
      </c>
      <c r="R406" s="131">
        <f t="shared" si="25"/>
        <v>4.5828639244584274E-2</v>
      </c>
      <c r="S406" s="125">
        <f t="shared" si="26"/>
        <v>-5.3009730708305391E-2</v>
      </c>
      <c r="T406" s="132">
        <f t="shared" si="27"/>
        <v>10.180517959547196</v>
      </c>
    </row>
    <row r="407" spans="1:20" x14ac:dyDescent="0.25">
      <c r="A407">
        <v>3</v>
      </c>
      <c r="B407" s="12" t="s">
        <v>38</v>
      </c>
      <c r="C407" s="8">
        <v>4.6825919999999996</v>
      </c>
      <c r="D407" s="2">
        <v>0.493618</v>
      </c>
      <c r="E407" s="13" t="s">
        <v>170</v>
      </c>
      <c r="F407" s="12">
        <v>15238</v>
      </c>
      <c r="G407" s="126">
        <f>IFERROR(VLOOKUP($F407,INRIX!$A$2:$F$464,2,FALSE),"")</f>
        <v>64.345295055821396</v>
      </c>
      <c r="H407" s="4">
        <f>IFERROR(VLOOKUP($F407,INRIX!$A$2:$F$464,3,FALSE),"")</f>
        <v>53.5459877366036</v>
      </c>
      <c r="I407" s="126">
        <f>IFERROR(VLOOKUP($F407,INRIX!$A$2:$F$464,4,FALSE),"")</f>
        <v>66.244958554991996</v>
      </c>
      <c r="J407" s="4">
        <f>IFERROR(VLOOKUP($F407,INRIX!$A$2:$F$464,5,FALSE),"")</f>
        <v>67.814982973893294</v>
      </c>
      <c r="K407" s="126">
        <f>IFERROR(VLOOKUP($F407,INRIX!$A$2:$F$464,6,FALSE),"")</f>
        <v>64.682418346073703</v>
      </c>
      <c r="L407" s="129">
        <f>IF(G407="","",VLOOKUP($F407,abm!$B$2:$G$1701,2,FALSE))</f>
        <v>58</v>
      </c>
      <c r="M407" s="9">
        <f>IF(H407="","",VLOOKUP($F407,abm!$B$2:$G$1701,3,FALSE))</f>
        <v>34</v>
      </c>
      <c r="N407" s="129">
        <f>IF(I407="","",VLOOKUP($F407,abm!$B$2:$G$1701,4,FALSE))</f>
        <v>55</v>
      </c>
      <c r="O407" s="9">
        <f>IF(J407="","",VLOOKUP($F407,abm!$B$2:$G$1701,5,FALSE))</f>
        <v>55</v>
      </c>
      <c r="P407" s="129">
        <f>IF(K407="","",VLOOKUP($F407,abm!$B$2:$G$1701,6,FALSE))</f>
        <v>58</v>
      </c>
      <c r="Q407" s="125">
        <f t="shared" si="24"/>
        <v>-0.36503178973467931</v>
      </c>
      <c r="R407" s="131">
        <f t="shared" si="25"/>
        <v>382.04563659945831</v>
      </c>
      <c r="S407" s="125">
        <f t="shared" si="26"/>
        <v>-0.18896978826680044</v>
      </c>
      <c r="T407" s="132">
        <f t="shared" si="27"/>
        <v>164.223788621175</v>
      </c>
    </row>
    <row r="408" spans="1:20" x14ac:dyDescent="0.25">
      <c r="A408">
        <v>3</v>
      </c>
      <c r="B408" s="12" t="s">
        <v>38</v>
      </c>
      <c r="C408" s="8">
        <v>5.1495219999999993</v>
      </c>
      <c r="D408" s="2">
        <v>0.46693000000000001</v>
      </c>
      <c r="E408" s="13" t="s">
        <v>170</v>
      </c>
      <c r="F408" s="12">
        <v>24186</v>
      </c>
      <c r="G408" s="126">
        <f>IFERROR(VLOOKUP($F408,INRIX!$A$2:$F$464,2,FALSE),"")</f>
        <v>64.345295055821396</v>
      </c>
      <c r="H408" s="4">
        <f>IFERROR(VLOOKUP($F408,INRIX!$A$2:$F$464,3,FALSE),"")</f>
        <v>53.5459877366036</v>
      </c>
      <c r="I408" s="126">
        <f>IFERROR(VLOOKUP($F408,INRIX!$A$2:$F$464,4,FALSE),"")</f>
        <v>66.244958554991996</v>
      </c>
      <c r="J408" s="4">
        <f>IFERROR(VLOOKUP($F408,INRIX!$A$2:$F$464,5,FALSE),"")</f>
        <v>67.814982973893294</v>
      </c>
      <c r="K408" s="126">
        <f>IFERROR(VLOOKUP($F408,INRIX!$A$2:$F$464,6,FALSE),"")</f>
        <v>64.682418346073703</v>
      </c>
      <c r="L408" s="129">
        <f>IF(G408="","",VLOOKUP($F408,abm!$B$2:$G$1701,2,FALSE))</f>
        <v>58</v>
      </c>
      <c r="M408" s="9">
        <f>IF(H408="","",VLOOKUP($F408,abm!$B$2:$G$1701,3,FALSE))</f>
        <v>34</v>
      </c>
      <c r="N408" s="129">
        <f>IF(I408="","",VLOOKUP($F408,abm!$B$2:$G$1701,4,FALSE))</f>
        <v>55</v>
      </c>
      <c r="O408" s="9">
        <f>IF(J408="","",VLOOKUP($F408,abm!$B$2:$G$1701,5,FALSE))</f>
        <v>56</v>
      </c>
      <c r="P408" s="129">
        <f>IF(K408="","",VLOOKUP($F408,abm!$B$2:$G$1701,6,FALSE))</f>
        <v>58</v>
      </c>
      <c r="Q408" s="125">
        <f t="shared" si="24"/>
        <v>-0.36503178973467931</v>
      </c>
      <c r="R408" s="131">
        <f t="shared" si="25"/>
        <v>382.04563659945831</v>
      </c>
      <c r="S408" s="125">
        <f t="shared" si="26"/>
        <v>-0.17422378441710595</v>
      </c>
      <c r="T408" s="132">
        <f t="shared" si="27"/>
        <v>139.59382267338842</v>
      </c>
    </row>
    <row r="409" spans="1:20" x14ac:dyDescent="0.25">
      <c r="A409">
        <v>3</v>
      </c>
      <c r="B409" s="12" t="s">
        <v>38</v>
      </c>
      <c r="C409" s="8">
        <v>7.2396939999999992</v>
      </c>
      <c r="D409" s="2">
        <v>1.0242659999999999</v>
      </c>
      <c r="E409" s="13" t="s">
        <v>170</v>
      </c>
      <c r="F409" s="12">
        <v>11371</v>
      </c>
      <c r="G409" s="126">
        <f>IFERROR(VLOOKUP($F409,INRIX!$A$2:$F$464,2,FALSE),"")</f>
        <v>64.345295055821396</v>
      </c>
      <c r="H409" s="4">
        <f>IFERROR(VLOOKUP($F409,INRIX!$A$2:$F$464,3,FALSE),"")</f>
        <v>53.5459877366036</v>
      </c>
      <c r="I409" s="126">
        <f>IFERROR(VLOOKUP($F409,INRIX!$A$2:$F$464,4,FALSE),"")</f>
        <v>66.244958554991996</v>
      </c>
      <c r="J409" s="4">
        <f>IFERROR(VLOOKUP($F409,INRIX!$A$2:$F$464,5,FALSE),"")</f>
        <v>67.814982973893294</v>
      </c>
      <c r="K409" s="126">
        <f>IFERROR(VLOOKUP($F409,INRIX!$A$2:$F$464,6,FALSE),"")</f>
        <v>64.682418346073703</v>
      </c>
      <c r="L409" s="129">
        <f>IF(G409="","",VLOOKUP($F409,abm!$B$2:$G$1701,2,FALSE))</f>
        <v>58</v>
      </c>
      <c r="M409" s="9">
        <f>IF(H409="","",VLOOKUP($F409,abm!$B$2:$G$1701,3,FALSE))</f>
        <v>34</v>
      </c>
      <c r="N409" s="129">
        <f>IF(I409="","",VLOOKUP($F409,abm!$B$2:$G$1701,4,FALSE))</f>
        <v>55</v>
      </c>
      <c r="O409" s="9">
        <f>IF(J409="","",VLOOKUP($F409,abm!$B$2:$G$1701,5,FALSE))</f>
        <v>56</v>
      </c>
      <c r="P409" s="129">
        <f>IF(K409="","",VLOOKUP($F409,abm!$B$2:$G$1701,6,FALSE))</f>
        <v>58</v>
      </c>
      <c r="Q409" s="125">
        <f t="shared" si="24"/>
        <v>-0.36503178973467931</v>
      </c>
      <c r="R409" s="131">
        <f t="shared" si="25"/>
        <v>382.04563659945831</v>
      </c>
      <c r="S409" s="125">
        <f t="shared" si="26"/>
        <v>-0.17422378441710595</v>
      </c>
      <c r="T409" s="132">
        <f t="shared" si="27"/>
        <v>139.59382267338842</v>
      </c>
    </row>
    <row r="410" spans="1:20" x14ac:dyDescent="0.25">
      <c r="A410">
        <v>3</v>
      </c>
      <c r="B410" s="12" t="s">
        <v>38</v>
      </c>
      <c r="C410" s="8">
        <v>8.3759329999999999</v>
      </c>
      <c r="D410" s="2">
        <v>1.136239</v>
      </c>
      <c r="E410" s="13" t="s">
        <v>170</v>
      </c>
      <c r="F410" s="12">
        <v>8103</v>
      </c>
      <c r="G410" s="126">
        <f>IFERROR(VLOOKUP($F410,INRIX!$A$2:$F$464,2,FALSE),"")</f>
        <v>64.345295055821396</v>
      </c>
      <c r="H410" s="4">
        <f>IFERROR(VLOOKUP($F410,INRIX!$A$2:$F$464,3,FALSE),"")</f>
        <v>53.5459877366036</v>
      </c>
      <c r="I410" s="126">
        <f>IFERROR(VLOOKUP($F410,INRIX!$A$2:$F$464,4,FALSE),"")</f>
        <v>66.244958554991996</v>
      </c>
      <c r="J410" s="4">
        <f>IFERROR(VLOOKUP($F410,INRIX!$A$2:$F$464,5,FALSE),"")</f>
        <v>67.814982973893294</v>
      </c>
      <c r="K410" s="126">
        <f>IFERROR(VLOOKUP($F410,INRIX!$A$2:$F$464,6,FALSE),"")</f>
        <v>64.682418346073703</v>
      </c>
      <c r="L410" s="129">
        <f>IF(G410="","",VLOOKUP($F410,abm!$B$2:$G$1701,2,FALSE))</f>
        <v>58</v>
      </c>
      <c r="M410" s="9">
        <f>IF(H410="","",VLOOKUP($F410,abm!$B$2:$G$1701,3,FALSE))</f>
        <v>34</v>
      </c>
      <c r="N410" s="129">
        <f>IF(I410="","",VLOOKUP($F410,abm!$B$2:$G$1701,4,FALSE))</f>
        <v>55</v>
      </c>
      <c r="O410" s="9">
        <f>IF(J410="","",VLOOKUP($F410,abm!$B$2:$G$1701,5,FALSE))</f>
        <v>56</v>
      </c>
      <c r="P410" s="129">
        <f>IF(K410="","",VLOOKUP($F410,abm!$B$2:$G$1701,6,FALSE))</f>
        <v>58</v>
      </c>
      <c r="Q410" s="125">
        <f t="shared" si="24"/>
        <v>-0.36503178973467931</v>
      </c>
      <c r="R410" s="131">
        <f t="shared" si="25"/>
        <v>382.04563659945831</v>
      </c>
      <c r="S410" s="125">
        <f t="shared" si="26"/>
        <v>-0.17422378441710595</v>
      </c>
      <c r="T410" s="132">
        <f t="shared" si="27"/>
        <v>139.59382267338842</v>
      </c>
    </row>
    <row r="411" spans="1:20" x14ac:dyDescent="0.25">
      <c r="A411">
        <v>3</v>
      </c>
      <c r="B411" s="12" t="s">
        <v>38</v>
      </c>
      <c r="C411" s="8">
        <v>8.7378450000000001</v>
      </c>
      <c r="D411" s="2">
        <v>0.33915600000000001</v>
      </c>
      <c r="E411" s="13" t="s">
        <v>169</v>
      </c>
      <c r="F411" s="12">
        <v>9300</v>
      </c>
      <c r="G411" s="126">
        <f>IFERROR(VLOOKUP($F411,INRIX!$A$2:$F$464,2,FALSE),"")</f>
        <v>66.678628389154696</v>
      </c>
      <c r="H411" s="4">
        <f>IFERROR(VLOOKUP($F411,INRIX!$A$2:$F$464,3,FALSE),"")</f>
        <v>66.331644894694705</v>
      </c>
      <c r="I411" s="126">
        <f>IFERROR(VLOOKUP($F411,INRIX!$A$2:$F$464,4,FALSE),"")</f>
        <v>68.144624520598796</v>
      </c>
      <c r="J411" s="4">
        <f>IFERROR(VLOOKUP($F411,INRIX!$A$2:$F$464,5,FALSE),"")</f>
        <v>69.289443813847896</v>
      </c>
      <c r="K411" s="126">
        <f>IFERROR(VLOOKUP($F411,INRIX!$A$2:$F$464,6,FALSE),"")</f>
        <v>66.431946788444407</v>
      </c>
      <c r="L411" s="129">
        <f>IF(G411="","",VLOOKUP($F411,abm!$B$2:$G$1701,2,FALSE))</f>
        <v>58</v>
      </c>
      <c r="M411" s="9">
        <f>IF(H411="","",VLOOKUP($F411,abm!$B$2:$G$1701,3,FALSE))</f>
        <v>37</v>
      </c>
      <c r="N411" s="129">
        <f>IF(I411="","",VLOOKUP($F411,abm!$B$2:$G$1701,4,FALSE))</f>
        <v>57</v>
      </c>
      <c r="O411" s="9">
        <f>IF(J411="","",VLOOKUP($F411,abm!$B$2:$G$1701,5,FALSE))</f>
        <v>57</v>
      </c>
      <c r="P411" s="129">
        <f>IF(K411="","",VLOOKUP($F411,abm!$B$2:$G$1701,6,FALSE))</f>
        <v>58</v>
      </c>
      <c r="Q411" s="125">
        <f t="shared" si="24"/>
        <v>-0.44219685703950773</v>
      </c>
      <c r="R411" s="131">
        <f t="shared" si="25"/>
        <v>860.3453922284699</v>
      </c>
      <c r="S411" s="125">
        <f t="shared" si="26"/>
        <v>-0.17736386868488296</v>
      </c>
      <c r="T411" s="132">
        <f t="shared" si="27"/>
        <v>151.03042925372432</v>
      </c>
    </row>
    <row r="412" spans="1:20" x14ac:dyDescent="0.25">
      <c r="A412">
        <v>3</v>
      </c>
      <c r="B412" s="12" t="s">
        <v>38</v>
      </c>
      <c r="C412" s="8">
        <v>9.1098770000000009</v>
      </c>
      <c r="D412" s="2">
        <v>0.37203199999999997</v>
      </c>
      <c r="E412" s="13" t="s">
        <v>169</v>
      </c>
      <c r="F412" s="12">
        <v>25938</v>
      </c>
      <c r="G412" s="126">
        <f>IFERROR(VLOOKUP($F412,INRIX!$A$2:$F$464,2,FALSE),"")</f>
        <v>64.917065390749599</v>
      </c>
      <c r="H412" s="4">
        <f>IFERROR(VLOOKUP($F412,INRIX!$A$2:$F$464,3,FALSE),"")</f>
        <v>64.297787256731496</v>
      </c>
      <c r="I412" s="126">
        <f>IFERROR(VLOOKUP($F412,INRIX!$A$2:$F$464,4,FALSE),"")</f>
        <v>66.318817270815302</v>
      </c>
      <c r="J412" s="4">
        <f>IFERROR(VLOOKUP($F412,INRIX!$A$2:$F$464,5,FALSE),"")</f>
        <v>67.727128263337093</v>
      </c>
      <c r="K412" s="126">
        <f>IFERROR(VLOOKUP($F412,INRIX!$A$2:$F$464,6,FALSE),"")</f>
        <v>64.823389258413599</v>
      </c>
      <c r="L412" s="129">
        <f>IF(G412="","",VLOOKUP($F412,abm!$B$2:$G$1701,2,FALSE))</f>
        <v>58</v>
      </c>
      <c r="M412" s="9">
        <f>IF(H412="","",VLOOKUP($F412,abm!$B$2:$G$1701,3,FALSE))</f>
        <v>42</v>
      </c>
      <c r="N412" s="129">
        <f>IF(I412="","",VLOOKUP($F412,abm!$B$2:$G$1701,4,FALSE))</f>
        <v>57</v>
      </c>
      <c r="O412" s="9">
        <f>IF(J412="","",VLOOKUP($F412,abm!$B$2:$G$1701,5,FALSE))</f>
        <v>57</v>
      </c>
      <c r="P412" s="129">
        <f>IF(K412="","",VLOOKUP($F412,abm!$B$2:$G$1701,6,FALSE))</f>
        <v>58</v>
      </c>
      <c r="Q412" s="125">
        <f t="shared" si="24"/>
        <v>-0.34678934078555068</v>
      </c>
      <c r="R412" s="131">
        <f t="shared" si="25"/>
        <v>497.19131654645747</v>
      </c>
      <c r="S412" s="125">
        <f t="shared" si="26"/>
        <v>-0.15838746656476854</v>
      </c>
      <c r="T412" s="132">
        <f t="shared" si="27"/>
        <v>115.07128077808548</v>
      </c>
    </row>
    <row r="413" spans="1:20" x14ac:dyDescent="0.25">
      <c r="A413">
        <v>3</v>
      </c>
      <c r="B413" s="12" t="s">
        <v>38</v>
      </c>
      <c r="C413" s="8">
        <v>11.350642000000001</v>
      </c>
      <c r="D413" s="2">
        <v>0.479489</v>
      </c>
      <c r="E413" s="13" t="s">
        <v>29</v>
      </c>
      <c r="F413" s="12">
        <v>11109</v>
      </c>
      <c r="G413" s="126">
        <f>IFERROR(VLOOKUP($F413,INRIX!$A$2:$F$464,2,FALSE),"")</f>
        <v>63.425571504518899</v>
      </c>
      <c r="H413" s="4">
        <f>IFERROR(VLOOKUP($F413,INRIX!$A$2:$F$464,3,FALSE),"")</f>
        <v>50.852572647294103</v>
      </c>
      <c r="I413" s="126">
        <f>IFERROR(VLOOKUP($F413,INRIX!$A$2:$F$464,4,FALSE),"")</f>
        <v>63.7413089199555</v>
      </c>
      <c r="J413" s="4">
        <f>IFERROR(VLOOKUP($F413,INRIX!$A$2:$F$464,5,FALSE),"")</f>
        <v>67.195459704880804</v>
      </c>
      <c r="K413" s="126">
        <f>IFERROR(VLOOKUP($F413,INRIX!$A$2:$F$464,6,FALSE),"")</f>
        <v>62.492802541447404</v>
      </c>
      <c r="L413" s="129">
        <f>IF(G413="","",VLOOKUP($F413,abm!$B$2:$G$1701,2,FALSE))</f>
        <v>61</v>
      </c>
      <c r="M413" s="9">
        <f>IF(H413="","",VLOOKUP($F413,abm!$B$2:$G$1701,3,FALSE))</f>
        <v>47</v>
      </c>
      <c r="N413" s="129">
        <f>IF(I413="","",VLOOKUP($F413,abm!$B$2:$G$1701,4,FALSE))</f>
        <v>60</v>
      </c>
      <c r="O413" s="9">
        <f>IF(J413="","",VLOOKUP($F413,abm!$B$2:$G$1701,5,FALSE))</f>
        <v>60</v>
      </c>
      <c r="P413" s="129">
        <f>IF(K413="","",VLOOKUP($F413,abm!$B$2:$G$1701,6,FALSE))</f>
        <v>61</v>
      </c>
      <c r="Q413" s="125">
        <f t="shared" si="24"/>
        <v>-7.5759640992304811E-2</v>
      </c>
      <c r="R413" s="131">
        <f t="shared" si="25"/>
        <v>14.842316002678693</v>
      </c>
      <c r="S413" s="125">
        <f t="shared" si="26"/>
        <v>-0.10708252814227204</v>
      </c>
      <c r="T413" s="132">
        <f t="shared" si="27"/>
        <v>51.774640364563346</v>
      </c>
    </row>
    <row r="414" spans="1:20" x14ac:dyDescent="0.25">
      <c r="A414">
        <v>3</v>
      </c>
      <c r="B414" s="12" t="s">
        <v>38</v>
      </c>
      <c r="C414" s="8">
        <v>11.742244000000001</v>
      </c>
      <c r="D414" s="2">
        <v>0.39160200000000001</v>
      </c>
      <c r="E414" s="13" t="s">
        <v>171</v>
      </c>
      <c r="F414" s="12">
        <v>24091</v>
      </c>
      <c r="G414" s="126">
        <f>IFERROR(VLOOKUP($F414,INRIX!$A$2:$F$464,2,FALSE),"")</f>
        <v>64.703880914407193</v>
      </c>
      <c r="H414" s="4">
        <f>IFERROR(VLOOKUP($F414,INRIX!$A$2:$F$464,3,FALSE),"")</f>
        <v>51.8768328445748</v>
      </c>
      <c r="I414" s="126">
        <f>IFERROR(VLOOKUP($F414,INRIX!$A$2:$F$464,4,FALSE),"")</f>
        <v>64.750587653099103</v>
      </c>
      <c r="J414" s="4">
        <f>IFERROR(VLOOKUP($F414,INRIX!$A$2:$F$464,5,FALSE),"")</f>
        <v>68.867196367763896</v>
      </c>
      <c r="K414" s="126">
        <f>IFERROR(VLOOKUP($F414,INRIX!$A$2:$F$464,6,FALSE),"")</f>
        <v>63.284522982229703</v>
      </c>
      <c r="L414" s="129">
        <f>IF(G414="","",VLOOKUP($F414,abm!$B$2:$G$1701,2,FALSE))</f>
        <v>62</v>
      </c>
      <c r="M414" s="9">
        <f>IF(H414="","",VLOOKUP($F414,abm!$B$2:$G$1701,3,FALSE))</f>
        <v>45</v>
      </c>
      <c r="N414" s="129">
        <f>IF(I414="","",VLOOKUP($F414,abm!$B$2:$G$1701,4,FALSE))</f>
        <v>60</v>
      </c>
      <c r="O414" s="9">
        <f>IF(J414="","",VLOOKUP($F414,abm!$B$2:$G$1701,5,FALSE))</f>
        <v>60</v>
      </c>
      <c r="P414" s="129">
        <f>IF(K414="","",VLOOKUP($F414,abm!$B$2:$G$1701,6,FALSE))</f>
        <v>62</v>
      </c>
      <c r="Q414" s="125">
        <f t="shared" si="24"/>
        <v>-0.13256076879593026</v>
      </c>
      <c r="R414" s="131">
        <f t="shared" si="25"/>
        <v>47.290829972222731</v>
      </c>
      <c r="S414" s="125">
        <f t="shared" si="26"/>
        <v>-0.128757911392405</v>
      </c>
      <c r="T414" s="132">
        <f t="shared" si="27"/>
        <v>78.627171424485226</v>
      </c>
    </row>
    <row r="415" spans="1:20" x14ac:dyDescent="0.25">
      <c r="A415">
        <v>3</v>
      </c>
      <c r="B415" s="12" t="s">
        <v>38</v>
      </c>
      <c r="C415" s="8">
        <v>13.721384</v>
      </c>
      <c r="D415" s="2">
        <v>0.67438900000000002</v>
      </c>
      <c r="E415" s="13" t="s">
        <v>5</v>
      </c>
      <c r="F415" s="12">
        <v>11100</v>
      </c>
      <c r="G415" s="126">
        <f>IFERROR(VLOOKUP($F415,INRIX!$A$2:$F$464,2,FALSE),"")</f>
        <v>66.498405103668304</v>
      </c>
      <c r="H415" s="4">
        <f>IFERROR(VLOOKUP($F415,INRIX!$A$2:$F$464,3,FALSE),"")</f>
        <v>64.369768061850195</v>
      </c>
      <c r="I415" s="126">
        <f>IFERROR(VLOOKUP($F415,INRIX!$A$2:$F$464,4,FALSE),"")</f>
        <v>68.207967338859305</v>
      </c>
      <c r="J415" s="4">
        <f>IFERROR(VLOOKUP($F415,INRIX!$A$2:$F$464,5,FALSE),"")</f>
        <v>66.293984108967095</v>
      </c>
      <c r="K415" s="126">
        <f>IFERROR(VLOOKUP($F415,INRIX!$A$2:$F$464,6,FALSE),"")</f>
        <v>67.894867467487302</v>
      </c>
      <c r="L415" s="129">
        <f>IF(G415="","",VLOOKUP($F415,abm!$B$2:$G$1701,2,FALSE))</f>
        <v>62</v>
      </c>
      <c r="M415" s="9">
        <f>IF(H415="","",VLOOKUP($F415,abm!$B$2:$G$1701,3,FALSE))</f>
        <v>58</v>
      </c>
      <c r="N415" s="129">
        <f>IF(I415="","",VLOOKUP($F415,abm!$B$2:$G$1701,4,FALSE))</f>
        <v>62</v>
      </c>
      <c r="O415" s="9">
        <f>IF(J415="","",VLOOKUP($F415,abm!$B$2:$G$1701,5,FALSE))</f>
        <v>62</v>
      </c>
      <c r="P415" s="129">
        <f>IF(K415="","",VLOOKUP($F415,abm!$B$2:$G$1701,6,FALSE))</f>
        <v>62</v>
      </c>
      <c r="Q415" s="125">
        <f t="shared" si="24"/>
        <v>-9.89558958132295E-2</v>
      </c>
      <c r="R415" s="131">
        <f t="shared" si="25"/>
        <v>40.573945161766787</v>
      </c>
      <c r="S415" s="125">
        <f t="shared" si="26"/>
        <v>-6.4771851725023755E-2</v>
      </c>
      <c r="T415" s="132">
        <f t="shared" si="27"/>
        <v>18.438299528061936</v>
      </c>
    </row>
    <row r="416" spans="1:20" x14ac:dyDescent="0.25">
      <c r="A416">
        <v>3</v>
      </c>
      <c r="B416" s="12" t="s">
        <v>38</v>
      </c>
      <c r="C416" s="8">
        <v>16.564337999999999</v>
      </c>
      <c r="D416" s="2">
        <v>0.48340899999999998</v>
      </c>
      <c r="E416" s="13" t="s">
        <v>172</v>
      </c>
      <c r="F416" s="12">
        <v>28473</v>
      </c>
      <c r="G416" s="126">
        <f>IFERROR(VLOOKUP($F416,INRIX!$A$2:$F$464,2,FALSE),"")</f>
        <v>60.893673577884101</v>
      </c>
      <c r="H416" s="4">
        <f>IFERROR(VLOOKUP($F416,INRIX!$A$2:$F$464,3,FALSE),"")</f>
        <v>51.880831778192501</v>
      </c>
      <c r="I416" s="126">
        <f>IFERROR(VLOOKUP($F416,INRIX!$A$2:$F$464,4,FALSE),"")</f>
        <v>61.531485834467397</v>
      </c>
      <c r="J416" s="4">
        <f>IFERROR(VLOOKUP($F416,INRIX!$A$2:$F$464,5,FALSE),"")</f>
        <v>63.896708286038603</v>
      </c>
      <c r="K416" s="126">
        <f>IFERROR(VLOOKUP($F416,INRIX!$A$2:$F$464,6,FALSE),"")</f>
        <v>62.3347562791621</v>
      </c>
      <c r="L416" s="129">
        <f>IF(G416="","",VLOOKUP($F416,abm!$B$2:$G$1701,2,FALSE))</f>
        <v>62</v>
      </c>
      <c r="M416" s="9">
        <f>IF(H416="","",VLOOKUP($F416,abm!$B$2:$G$1701,3,FALSE))</f>
        <v>53</v>
      </c>
      <c r="N416" s="129">
        <f>IF(I416="","",VLOOKUP($F416,abm!$B$2:$G$1701,4,FALSE))</f>
        <v>60</v>
      </c>
      <c r="O416" s="9">
        <f>IF(J416="","",VLOOKUP($F416,abm!$B$2:$G$1701,5,FALSE))</f>
        <v>61</v>
      </c>
      <c r="P416" s="129">
        <f>IF(K416="","",VLOOKUP($F416,abm!$B$2:$G$1701,6,FALSE))</f>
        <v>62</v>
      </c>
      <c r="Q416" s="125">
        <f t="shared" si="24"/>
        <v>2.1571902058014514E-2</v>
      </c>
      <c r="R416" s="131">
        <f t="shared" si="25"/>
        <v>1.2525375087037587</v>
      </c>
      <c r="S416" s="125">
        <f t="shared" si="26"/>
        <v>-4.5334233386033929E-2</v>
      </c>
      <c r="T416" s="132">
        <f t="shared" si="27"/>
        <v>8.3909188944047006</v>
      </c>
    </row>
    <row r="417" spans="1:20" x14ac:dyDescent="0.25">
      <c r="A417">
        <v>3</v>
      </c>
      <c r="B417" s="12" t="s">
        <v>70</v>
      </c>
      <c r="C417" s="8">
        <v>6.1981380000000001</v>
      </c>
      <c r="D417" s="2">
        <v>0.990228</v>
      </c>
      <c r="E417" s="13" t="s">
        <v>174</v>
      </c>
      <c r="F417" s="12">
        <v>16358</v>
      </c>
      <c r="G417" s="126">
        <f>IFERROR(VLOOKUP($F417,INRIX!$A$2:$F$464,2,FALSE),"")</f>
        <v>67.204944178628395</v>
      </c>
      <c r="H417" s="4">
        <f>IFERROR(VLOOKUP($F417,INRIX!$A$2:$F$464,3,FALSE),"")</f>
        <v>45.433484404158897</v>
      </c>
      <c r="I417" s="126">
        <f>IFERROR(VLOOKUP($F417,INRIX!$A$2:$F$464,4,FALSE),"")</f>
        <v>66.415068662625302</v>
      </c>
      <c r="J417" s="4">
        <f>IFERROR(VLOOKUP($F417,INRIX!$A$2:$F$464,5,FALSE),"")</f>
        <v>70.429738933030606</v>
      </c>
      <c r="K417" s="126">
        <f>IFERROR(VLOOKUP($F417,INRIX!$A$2:$F$464,6,FALSE),"")</f>
        <v>67.816539263377393</v>
      </c>
      <c r="L417" s="129">
        <f>IF(G417="","",VLOOKUP($F417,abm!$B$2:$G$1701,2,FALSE))</f>
        <v>58</v>
      </c>
      <c r="M417" s="9">
        <f>IF(H417="","",VLOOKUP($F417,abm!$B$2:$G$1701,3,FALSE))</f>
        <v>37</v>
      </c>
      <c r="N417" s="129">
        <f>IF(I417="","",VLOOKUP($F417,abm!$B$2:$G$1701,4,FALSE))</f>
        <v>54</v>
      </c>
      <c r="O417" s="9">
        <f>IF(J417="","",VLOOKUP($F417,abm!$B$2:$G$1701,5,FALSE))</f>
        <v>57</v>
      </c>
      <c r="P417" s="129">
        <f>IF(K417="","",VLOOKUP($F417,abm!$B$2:$G$1701,6,FALSE))</f>
        <v>58</v>
      </c>
      <c r="Q417" s="125">
        <f t="shared" si="24"/>
        <v>-0.18562266387358373</v>
      </c>
      <c r="R417" s="131">
        <f t="shared" si="25"/>
        <v>71.123659195191337</v>
      </c>
      <c r="S417" s="125">
        <f t="shared" si="26"/>
        <v>-0.19068278736345334</v>
      </c>
      <c r="T417" s="132">
        <f t="shared" si="27"/>
        <v>180.35788780935803</v>
      </c>
    </row>
    <row r="418" spans="1:20" x14ac:dyDescent="0.25">
      <c r="A418">
        <v>3</v>
      </c>
      <c r="B418" s="12" t="s">
        <v>28</v>
      </c>
      <c r="C418" s="8">
        <v>7.3933569999999991</v>
      </c>
      <c r="D418" s="2">
        <v>1.1456310000000001</v>
      </c>
      <c r="E418" s="13" t="s">
        <v>175</v>
      </c>
      <c r="F418" s="12">
        <v>29016</v>
      </c>
      <c r="G418" s="126">
        <f>IFERROR(VLOOKUP($F418,INRIX!$A$2:$F$464,2,FALSE),"")</f>
        <v>62.292663476873997</v>
      </c>
      <c r="H418" s="4">
        <f>IFERROR(VLOOKUP($F418,INRIX!$A$2:$F$464,3,FALSE),"")</f>
        <v>64.388429752066102</v>
      </c>
      <c r="I418" s="126">
        <f>IFERROR(VLOOKUP($F418,INRIX!$A$2:$F$464,4,FALSE),"")</f>
        <v>65.688234566373893</v>
      </c>
      <c r="J418" s="4">
        <f>IFERROR(VLOOKUP($F418,INRIX!$A$2:$F$464,5,FALSE),"")</f>
        <v>59.489897843359799</v>
      </c>
      <c r="K418" s="126">
        <f>IFERROR(VLOOKUP($F418,INRIX!$A$2:$F$464,6,FALSE),"")</f>
        <v>63.927231212151298</v>
      </c>
      <c r="L418" s="129">
        <f>IF(G418="","",VLOOKUP($F418,abm!$B$2:$G$1701,2,FALSE))</f>
        <v>53</v>
      </c>
      <c r="M418" s="9">
        <f>IF(H418="","",VLOOKUP($F418,abm!$B$2:$G$1701,3,FALSE))</f>
        <v>42</v>
      </c>
      <c r="N418" s="129">
        <f>IF(I418="","",VLOOKUP($F418,abm!$B$2:$G$1701,4,FALSE))</f>
        <v>52</v>
      </c>
      <c r="O418" s="9">
        <f>IF(J418="","",VLOOKUP($F418,abm!$B$2:$G$1701,5,FALSE))</f>
        <v>53</v>
      </c>
      <c r="P418" s="129">
        <f>IF(K418="","",VLOOKUP($F418,abm!$B$2:$G$1701,6,FALSE))</f>
        <v>53</v>
      </c>
      <c r="Q418" s="125">
        <f t="shared" si="24"/>
        <v>-0.34770889487870604</v>
      </c>
      <c r="R418" s="131">
        <f t="shared" si="25"/>
        <v>501.2417867631986</v>
      </c>
      <c r="S418" s="125">
        <f t="shared" si="26"/>
        <v>-0.10909243549968872</v>
      </c>
      <c r="T418" s="132">
        <f t="shared" si="27"/>
        <v>42.118774017246167</v>
      </c>
    </row>
    <row r="419" spans="1:20" x14ac:dyDescent="0.25">
      <c r="A419">
        <v>4</v>
      </c>
      <c r="B419" s="12" t="s">
        <v>32</v>
      </c>
      <c r="C419" s="8">
        <v>16.955283999999995</v>
      </c>
      <c r="D419" s="2">
        <v>0.31378200000000001</v>
      </c>
      <c r="E419" s="13" t="s">
        <v>12</v>
      </c>
      <c r="F419" s="12">
        <v>11058</v>
      </c>
      <c r="G419" s="126">
        <f>IFERROR(VLOOKUP($F419,INRIX!$A$2:$F$464,2,FALSE),"")</f>
        <v>64.326156299840505</v>
      </c>
      <c r="H419" s="4">
        <f>IFERROR(VLOOKUP($F419,INRIX!$A$2:$F$464,3,FALSE),"")</f>
        <v>66.852306051719495</v>
      </c>
      <c r="I419" s="126">
        <f>IFERROR(VLOOKUP($F419,INRIX!$A$2:$F$464,4,FALSE),"")</f>
        <v>65.399480390944007</v>
      </c>
      <c r="J419" s="4">
        <f>IFERROR(VLOOKUP($F419,INRIX!$A$2:$F$464,5,FALSE),"")</f>
        <v>65.3037457434733</v>
      </c>
      <c r="K419" s="126">
        <f>IFERROR(VLOOKUP($F419,INRIX!$A$2:$F$464,6,FALSE),"")</f>
        <v>64.424898242827396</v>
      </c>
      <c r="L419" s="129">
        <f>IF(G419="","",VLOOKUP($F419,abm!$B$2:$G$1701,2,FALSE))</f>
        <v>58</v>
      </c>
      <c r="M419" s="9">
        <f>IF(H419="","",VLOOKUP($F419,abm!$B$2:$G$1701,3,FALSE))</f>
        <v>57</v>
      </c>
      <c r="N419" s="129">
        <f>IF(I419="","",VLOOKUP($F419,abm!$B$2:$G$1701,4,FALSE))</f>
        <v>57</v>
      </c>
      <c r="O419" s="9">
        <f>IF(J419="","",VLOOKUP($F419,abm!$B$2:$G$1701,5,FALSE))</f>
        <v>53</v>
      </c>
      <c r="P419" s="129">
        <f>IF(K419="","",VLOOKUP($F419,abm!$B$2:$G$1701,6,FALSE))</f>
        <v>58</v>
      </c>
      <c r="Q419" s="125">
        <f t="shared" si="24"/>
        <v>-0.14737421389917915</v>
      </c>
      <c r="R419" s="131">
        <f t="shared" si="25"/>
        <v>97.067934536748581</v>
      </c>
      <c r="S419" s="125">
        <f t="shared" si="26"/>
        <v>-0.18840796348504985</v>
      </c>
      <c r="T419" s="132">
        <f t="shared" si="27"/>
        <v>151.38215932003735</v>
      </c>
    </row>
    <row r="420" spans="1:20" x14ac:dyDescent="0.25">
      <c r="A420">
        <v>4</v>
      </c>
      <c r="B420" s="12" t="s">
        <v>32</v>
      </c>
      <c r="C420" s="8">
        <v>20.385099999999991</v>
      </c>
      <c r="D420" s="2">
        <v>0.41762700000000003</v>
      </c>
      <c r="E420" s="13" t="s">
        <v>121</v>
      </c>
      <c r="F420" s="12">
        <v>28199</v>
      </c>
      <c r="G420" s="126">
        <f>IFERROR(VLOOKUP($F420,INRIX!$A$2:$F$464,2,FALSE),"")</f>
        <v>62.610845295055803</v>
      </c>
      <c r="H420" s="4">
        <f>IFERROR(VLOOKUP($F420,INRIX!$A$2:$F$464,3,FALSE),"")</f>
        <v>64.575846440949107</v>
      </c>
      <c r="I420" s="126">
        <f>IFERROR(VLOOKUP($F420,INRIX!$A$2:$F$464,4,FALSE),"")</f>
        <v>62.109365334652999</v>
      </c>
      <c r="J420" s="4">
        <f>IFERROR(VLOOKUP($F420,INRIX!$A$2:$F$464,5,FALSE),"")</f>
        <v>57.224063564131697</v>
      </c>
      <c r="K420" s="126">
        <f>IFERROR(VLOOKUP($F420,INRIX!$A$2:$F$464,6,FALSE),"")</f>
        <v>61.622753896555103</v>
      </c>
      <c r="L420" s="129">
        <f>IF(G420="","",VLOOKUP($F420,abm!$B$2:$G$1701,2,FALSE))</f>
        <v>58</v>
      </c>
      <c r="M420" s="9">
        <f>IF(H420="","",VLOOKUP($F420,abm!$B$2:$G$1701,3,FALSE))</f>
        <v>58</v>
      </c>
      <c r="N420" s="129">
        <f>IF(I420="","",VLOOKUP($F420,abm!$B$2:$G$1701,4,FALSE))</f>
        <v>57</v>
      </c>
      <c r="O420" s="9">
        <f>IF(J420="","",VLOOKUP($F420,abm!$B$2:$G$1701,5,FALSE))</f>
        <v>54</v>
      </c>
      <c r="P420" s="129">
        <f>IF(K420="","",VLOOKUP($F420,abm!$B$2:$G$1701,6,FALSE))</f>
        <v>58</v>
      </c>
      <c r="Q420" s="125">
        <f t="shared" si="24"/>
        <v>-0.10183136270559523</v>
      </c>
      <c r="R420" s="131">
        <f t="shared" si="25"/>
        <v>43.241756414943033</v>
      </c>
      <c r="S420" s="125">
        <f t="shared" si="26"/>
        <v>-5.6341045415596036E-2</v>
      </c>
      <c r="T420" s="132">
        <f t="shared" si="27"/>
        <v>10.394585865561581</v>
      </c>
    </row>
    <row r="421" spans="1:20" x14ac:dyDescent="0.25">
      <c r="A421">
        <v>4</v>
      </c>
      <c r="B421" s="12" t="s">
        <v>32</v>
      </c>
      <c r="C421" s="8">
        <v>21.698437999999989</v>
      </c>
      <c r="D421" s="2">
        <v>0.73425700000000005</v>
      </c>
      <c r="E421" s="13" t="s">
        <v>154</v>
      </c>
      <c r="F421" s="12">
        <v>28636</v>
      </c>
      <c r="G421" s="126">
        <f>IFERROR(VLOOKUP($F421,INRIX!$A$2:$F$464,2,FALSE),"")</f>
        <v>61.784157363104697</v>
      </c>
      <c r="H421" s="4">
        <f>IFERROR(VLOOKUP($F421,INRIX!$A$2:$F$464,3,FALSE),"")</f>
        <v>64.389229538789706</v>
      </c>
      <c r="I421" s="126">
        <f>IFERROR(VLOOKUP($F421,INRIX!$A$2:$F$464,4,FALSE),"")</f>
        <v>61.476060868489398</v>
      </c>
      <c r="J421" s="4">
        <f>IFERROR(VLOOKUP($F421,INRIX!$A$2:$F$464,5,FALSE),"")</f>
        <v>59.021566401816102</v>
      </c>
      <c r="K421" s="126">
        <f>IFERROR(VLOOKUP($F421,INRIX!$A$2:$F$464,6,FALSE),"")</f>
        <v>61.023528243820103</v>
      </c>
      <c r="L421" s="129">
        <f>IF(G421="","",VLOOKUP($F421,abm!$B$2:$G$1701,2,FALSE))</f>
        <v>58</v>
      </c>
      <c r="M421" s="9">
        <f>IF(H421="","",VLOOKUP($F421,abm!$B$2:$G$1701,3,FALSE))</f>
        <v>58</v>
      </c>
      <c r="N421" s="129">
        <f>IF(I421="","",VLOOKUP($F421,abm!$B$2:$G$1701,4,FALSE))</f>
        <v>57</v>
      </c>
      <c r="O421" s="9">
        <f>IF(J421="","",VLOOKUP($F421,abm!$B$2:$G$1701,5,FALSE))</f>
        <v>50</v>
      </c>
      <c r="P421" s="129">
        <f>IF(K421="","",VLOOKUP($F421,abm!$B$2:$G$1701,6,FALSE))</f>
        <v>58</v>
      </c>
      <c r="Q421" s="125">
        <f t="shared" si="24"/>
        <v>-9.9228234047134767E-2</v>
      </c>
      <c r="R421" s="131">
        <f t="shared" si="25"/>
        <v>40.822254099342928</v>
      </c>
      <c r="S421" s="125">
        <f t="shared" si="26"/>
        <v>-0.15285203277049098</v>
      </c>
      <c r="T421" s="132">
        <f t="shared" si="27"/>
        <v>81.388660342377136</v>
      </c>
    </row>
    <row r="422" spans="1:20" x14ac:dyDescent="0.25">
      <c r="A422">
        <v>4</v>
      </c>
      <c r="B422" s="12" t="s">
        <v>32</v>
      </c>
      <c r="C422" s="8">
        <v>77.23304499999999</v>
      </c>
      <c r="D422" s="2">
        <v>0.305033</v>
      </c>
      <c r="E422" s="13" t="s">
        <v>152</v>
      </c>
      <c r="F422" s="12">
        <v>27335</v>
      </c>
      <c r="G422" s="126">
        <f>IFERROR(VLOOKUP($F422,INRIX!$A$2:$F$464,2,FALSE),"")</f>
        <v>55.018607123870297</v>
      </c>
      <c r="H422" s="4">
        <f>IFERROR(VLOOKUP($F422,INRIX!$A$2:$F$464,3,FALSE),"")</f>
        <v>59.917355371900797</v>
      </c>
      <c r="I422" s="126">
        <f>IFERROR(VLOOKUP($F422,INRIX!$A$2:$F$464,4,FALSE),"")</f>
        <v>55.4921440059384</v>
      </c>
      <c r="J422" s="4">
        <f>IFERROR(VLOOKUP($F422,INRIX!$A$2:$F$464,5,FALSE),"")</f>
        <v>55.058796821793401</v>
      </c>
      <c r="K422" s="126">
        <f>IFERROR(VLOOKUP($F422,INRIX!$A$2:$F$464,6,FALSE),"")</f>
        <v>52.529534398888103</v>
      </c>
      <c r="L422" s="129">
        <f>IF(G422="","",VLOOKUP($F422,abm!$B$2:$G$1701,2,FALSE))</f>
        <v>58</v>
      </c>
      <c r="M422" s="9">
        <f>IF(H422="","",VLOOKUP($F422,abm!$B$2:$G$1701,3,FALSE))</f>
        <v>58</v>
      </c>
      <c r="N422" s="129">
        <f>IF(I422="","",VLOOKUP($F422,abm!$B$2:$G$1701,4,FALSE))</f>
        <v>58</v>
      </c>
      <c r="O422" s="9">
        <f>IF(J422="","",VLOOKUP($F422,abm!$B$2:$G$1701,5,FALSE))</f>
        <v>58</v>
      </c>
      <c r="P422" s="129">
        <f>IF(K422="","",VLOOKUP($F422,abm!$B$2:$G$1701,6,FALSE))</f>
        <v>58</v>
      </c>
      <c r="Q422" s="125">
        <f t="shared" si="24"/>
        <v>-3.1999999999999473E-2</v>
      </c>
      <c r="R422" s="131">
        <f t="shared" si="25"/>
        <v>3.6762516221568435</v>
      </c>
      <c r="S422" s="125">
        <f t="shared" si="26"/>
        <v>5.3419314405403151E-2</v>
      </c>
      <c r="T422" s="132">
        <f t="shared" si="27"/>
        <v>8.6506761354926009</v>
      </c>
    </row>
    <row r="423" spans="1:20" x14ac:dyDescent="0.25">
      <c r="A423">
        <v>4</v>
      </c>
      <c r="B423" s="12" t="s">
        <v>59</v>
      </c>
      <c r="C423" s="8">
        <v>2.3588100000000001</v>
      </c>
      <c r="D423" s="2">
        <v>0.56421600000000005</v>
      </c>
      <c r="E423" s="13" t="s">
        <v>168</v>
      </c>
      <c r="F423" s="12">
        <v>8829</v>
      </c>
      <c r="G423" s="126">
        <f>IFERROR(VLOOKUP($F423,INRIX!$A$2:$F$464,2,FALSE),"")</f>
        <v>61.296916533758598</v>
      </c>
      <c r="H423" s="4">
        <f>IFERROR(VLOOKUP($F423,INRIX!$A$2:$F$464,3,FALSE),"")</f>
        <v>64.377232737936595</v>
      </c>
      <c r="I423" s="126">
        <f>IFERROR(VLOOKUP($F423,INRIX!$A$2:$F$464,4,FALSE),"")</f>
        <v>62.603365087220098</v>
      </c>
      <c r="J423" s="4">
        <f>IFERROR(VLOOKUP($F423,INRIX!$A$2:$F$464,5,FALSE),"")</f>
        <v>55.582292849035198</v>
      </c>
      <c r="K423" s="126">
        <f>IFERROR(VLOOKUP($F423,INRIX!$A$2:$F$464,6,FALSE),"")</f>
        <v>62.199940434825798</v>
      </c>
      <c r="L423" s="129">
        <f>IF(G423="","",VLOOKUP($F423,abm!$B$2:$G$1701,2,FALSE))</f>
        <v>58</v>
      </c>
      <c r="M423" s="9">
        <f>IF(H423="","",VLOOKUP($F423,abm!$B$2:$G$1701,3,FALSE))</f>
        <v>51</v>
      </c>
      <c r="N423" s="129">
        <f>IF(I423="","",VLOOKUP($F423,abm!$B$2:$G$1701,4,FALSE))</f>
        <v>52</v>
      </c>
      <c r="O423" s="9">
        <f>IF(J423="","",VLOOKUP($F423,abm!$B$2:$G$1701,5,FALSE))</f>
        <v>49</v>
      </c>
      <c r="P423" s="129">
        <f>IF(K423="","",VLOOKUP($F423,abm!$B$2:$G$1701,6,FALSE))</f>
        <v>58</v>
      </c>
      <c r="Q423" s="125">
        <f t="shared" si="24"/>
        <v>-0.20779446659958067</v>
      </c>
      <c r="R423" s="131">
        <f t="shared" si="25"/>
        <v>178.95035572492262</v>
      </c>
      <c r="S423" s="125">
        <f t="shared" si="26"/>
        <v>-0.1184242770789089</v>
      </c>
      <c r="T423" s="132">
        <f t="shared" si="27"/>
        <v>43.326579150459906</v>
      </c>
    </row>
    <row r="424" spans="1:20" x14ac:dyDescent="0.25">
      <c r="A424">
        <v>4</v>
      </c>
      <c r="B424" s="12" t="s">
        <v>59</v>
      </c>
      <c r="C424" s="8">
        <v>4.172784</v>
      </c>
      <c r="D424" s="2">
        <v>0.38907599999999998</v>
      </c>
      <c r="E424" s="13" t="s">
        <v>106</v>
      </c>
      <c r="F424" s="12">
        <v>8832</v>
      </c>
      <c r="G424" s="126">
        <f>IFERROR(VLOOKUP($F424,INRIX!$A$2:$F$464,2,FALSE),"")</f>
        <v>61.414673046251998</v>
      </c>
      <c r="H424" s="4">
        <f>IFERROR(VLOOKUP($F424,INRIX!$A$2:$F$464,3,FALSE),"")</f>
        <v>64.7835243934951</v>
      </c>
      <c r="I424" s="126">
        <f>IFERROR(VLOOKUP($F424,INRIX!$A$2:$F$464,4,FALSE),"")</f>
        <v>63.496721514289199</v>
      </c>
      <c r="J424" s="4">
        <f>IFERROR(VLOOKUP($F424,INRIX!$A$2:$F$464,5,FALSE),"")</f>
        <v>63.365266742338299</v>
      </c>
      <c r="K424" s="126">
        <f>IFERROR(VLOOKUP($F424,INRIX!$A$2:$F$464,6,FALSE),"")</f>
        <v>63.1408716370495</v>
      </c>
      <c r="L424" s="129">
        <f>IF(G424="","",VLOOKUP($F424,abm!$B$2:$G$1701,2,FALSE))</f>
        <v>58</v>
      </c>
      <c r="M424" s="9">
        <f>IF(H424="","",VLOOKUP($F424,abm!$B$2:$G$1701,3,FALSE))</f>
        <v>53</v>
      </c>
      <c r="N424" s="129">
        <f>IF(I424="","",VLOOKUP($F424,abm!$B$2:$G$1701,4,FALSE))</f>
        <v>55</v>
      </c>
      <c r="O424" s="9">
        <f>IF(J424="","",VLOOKUP($F424,abm!$B$2:$G$1701,5,FALSE))</f>
        <v>53</v>
      </c>
      <c r="P424" s="129">
        <f>IF(K424="","",VLOOKUP($F424,abm!$B$2:$G$1701,6,FALSE))</f>
        <v>58</v>
      </c>
      <c r="Q424" s="125">
        <f t="shared" si="24"/>
        <v>-0.18189075855030634</v>
      </c>
      <c r="R424" s="131">
        <f t="shared" si="25"/>
        <v>138.85144713209405</v>
      </c>
      <c r="S424" s="125">
        <f t="shared" si="26"/>
        <v>-0.16357962769235246</v>
      </c>
      <c r="T424" s="132">
        <f t="shared" si="27"/>
        <v>107.43875463982442</v>
      </c>
    </row>
    <row r="425" spans="1:20" x14ac:dyDescent="0.25">
      <c r="A425">
        <v>4</v>
      </c>
      <c r="B425" s="12" t="s">
        <v>59</v>
      </c>
      <c r="C425" s="8">
        <v>5.7020030000000004</v>
      </c>
      <c r="D425" s="2">
        <v>1.04671</v>
      </c>
      <c r="E425" s="13" t="s">
        <v>163</v>
      </c>
      <c r="F425" s="12">
        <v>16565</v>
      </c>
      <c r="G425" s="126">
        <f>IFERROR(VLOOKUP($F425,INRIX!$A$2:$F$464,2,FALSE),"")</f>
        <v>62.001594896331703</v>
      </c>
      <c r="H425" s="4">
        <f>IFERROR(VLOOKUP($F425,INRIX!$A$2:$F$464,3,FALSE),"")</f>
        <v>61.116235670487903</v>
      </c>
      <c r="I425" s="126">
        <f>IFERROR(VLOOKUP($F425,INRIX!$A$2:$F$464,4,FALSE),"")</f>
        <v>64.071879252752694</v>
      </c>
      <c r="J425" s="4">
        <f>IFERROR(VLOOKUP($F425,INRIX!$A$2:$F$464,5,FALSE),"")</f>
        <v>64.491486946651506</v>
      </c>
      <c r="K425" s="126">
        <f>IFERROR(VLOOKUP($F425,INRIX!$A$2:$F$464,6,FALSE),"")</f>
        <v>63.836394321453398</v>
      </c>
      <c r="L425" s="129">
        <f>IF(G425="","",VLOOKUP($F425,abm!$B$2:$G$1701,2,FALSE))</f>
        <v>58</v>
      </c>
      <c r="M425" s="9">
        <f>IF(H425="","",VLOOKUP($F425,abm!$B$2:$G$1701,3,FALSE))</f>
        <v>48</v>
      </c>
      <c r="N425" s="129">
        <f>IF(I425="","",VLOOKUP($F425,abm!$B$2:$G$1701,4,FALSE))</f>
        <v>48</v>
      </c>
      <c r="O425" s="9">
        <f>IF(J425="","",VLOOKUP($F425,abm!$B$2:$G$1701,5,FALSE))</f>
        <v>51</v>
      </c>
      <c r="P425" s="129">
        <f>IF(K425="","",VLOOKUP($F425,abm!$B$2:$G$1701,6,FALSE))</f>
        <v>58</v>
      </c>
      <c r="Q425" s="125">
        <f t="shared" si="24"/>
        <v>-0.21461131443377712</v>
      </c>
      <c r="R425" s="131">
        <f t="shared" si="25"/>
        <v>172.03563816377925</v>
      </c>
      <c r="S425" s="125">
        <f t="shared" si="26"/>
        <v>-0.20919795131738705</v>
      </c>
      <c r="T425" s="132">
        <f t="shared" si="27"/>
        <v>182.02022003166798</v>
      </c>
    </row>
    <row r="426" spans="1:20" x14ac:dyDescent="0.25">
      <c r="A426">
        <v>4</v>
      </c>
      <c r="B426" s="12" t="s">
        <v>59</v>
      </c>
      <c r="C426" s="8">
        <v>6.0182840000000004</v>
      </c>
      <c r="D426" s="2">
        <v>0.14691699999999999</v>
      </c>
      <c r="E426" s="13" t="s">
        <v>164</v>
      </c>
      <c r="F426" s="12">
        <v>27545</v>
      </c>
      <c r="G426" s="126">
        <f>IFERROR(VLOOKUP($F426,INRIX!$A$2:$F$464,2,FALSE),"")</f>
        <v>61.930090377458797</v>
      </c>
      <c r="H426" s="4">
        <f>IFERROR(VLOOKUP($F426,INRIX!$A$2:$F$464,3,FALSE),"")</f>
        <v>55.329778725673201</v>
      </c>
      <c r="I426" s="126">
        <f>IFERROR(VLOOKUP($F426,INRIX!$A$2:$F$464,4,FALSE),"")</f>
        <v>63.851169120376099</v>
      </c>
      <c r="J426" s="4">
        <f>IFERROR(VLOOKUP($F426,INRIX!$A$2:$F$464,5,FALSE),"")</f>
        <v>65.263337116912595</v>
      </c>
      <c r="K426" s="126">
        <f>IFERROR(VLOOKUP($F426,INRIX!$A$2:$F$464,6,FALSE),"")</f>
        <v>63.255534597438697</v>
      </c>
      <c r="L426" s="129">
        <f>IF(G426="","",VLOOKUP($F426,abm!$B$2:$G$1701,2,FALSE))</f>
        <v>58</v>
      </c>
      <c r="M426" s="9">
        <f>IF(H426="","",VLOOKUP($F426,abm!$B$2:$G$1701,3,FALSE))</f>
        <v>50</v>
      </c>
      <c r="N426" s="129">
        <f>IF(I426="","",VLOOKUP($F426,abm!$B$2:$G$1701,4,FALSE))</f>
        <v>51</v>
      </c>
      <c r="O426" s="9">
        <f>IF(J426="","",VLOOKUP($F426,abm!$B$2:$G$1701,5,FALSE))</f>
        <v>54</v>
      </c>
      <c r="P426" s="129">
        <f>IF(K426="","",VLOOKUP($F426,abm!$B$2:$G$1701,6,FALSE))</f>
        <v>58</v>
      </c>
      <c r="Q426" s="125">
        <f t="shared" si="24"/>
        <v>-9.6327490339305544E-2</v>
      </c>
      <c r="R426" s="131">
        <f t="shared" si="25"/>
        <v>28.406541264638648</v>
      </c>
      <c r="S426" s="125">
        <f t="shared" si="26"/>
        <v>-0.17258291736960185</v>
      </c>
      <c r="T426" s="132">
        <f t="shared" si="27"/>
        <v>126.86276300922093</v>
      </c>
    </row>
    <row r="427" spans="1:20" x14ac:dyDescent="0.25">
      <c r="A427">
        <v>4</v>
      </c>
      <c r="B427" s="12" t="s">
        <v>59</v>
      </c>
      <c r="C427" s="8">
        <v>6.4567160000000001</v>
      </c>
      <c r="D427" s="2">
        <v>0.43843199999999999</v>
      </c>
      <c r="E427" s="13" t="s">
        <v>164</v>
      </c>
      <c r="F427" s="12">
        <v>7872</v>
      </c>
      <c r="G427" s="126">
        <f>IFERROR(VLOOKUP($F427,INRIX!$A$2:$F$464,2,FALSE),"")</f>
        <v>62.128389154704898</v>
      </c>
      <c r="H427" s="4">
        <f>IFERROR(VLOOKUP($F427,INRIX!$A$2:$F$464,3,FALSE),"")</f>
        <v>50.573713676353002</v>
      </c>
      <c r="I427" s="126">
        <f>IFERROR(VLOOKUP($F427,INRIX!$A$2:$F$464,4,FALSE),"")</f>
        <v>63.231720895706999</v>
      </c>
      <c r="J427" s="4">
        <f>IFERROR(VLOOKUP($F427,INRIX!$A$2:$F$464,5,FALSE),"")</f>
        <v>64.466515323495997</v>
      </c>
      <c r="K427" s="126">
        <f>IFERROR(VLOOKUP($F427,INRIX!$A$2:$F$464,6,FALSE),"")</f>
        <v>63.511168470167803</v>
      </c>
      <c r="L427" s="129">
        <f>IF(G427="","",VLOOKUP($F427,abm!$B$2:$G$1701,2,FALSE))</f>
        <v>58</v>
      </c>
      <c r="M427" s="9">
        <f>IF(H427="","",VLOOKUP($F427,abm!$B$2:$G$1701,3,FALSE))</f>
        <v>53</v>
      </c>
      <c r="N427" s="129">
        <f>IF(I427="","",VLOOKUP($F427,abm!$B$2:$G$1701,4,FALSE))</f>
        <v>57</v>
      </c>
      <c r="O427" s="9">
        <f>IF(J427="","",VLOOKUP($F427,abm!$B$2:$G$1701,5,FALSE))</f>
        <v>57</v>
      </c>
      <c r="P427" s="129">
        <f>IF(K427="","",VLOOKUP($F427,abm!$B$2:$G$1701,6,FALSE))</f>
        <v>58</v>
      </c>
      <c r="Q427" s="125">
        <f t="shared" si="24"/>
        <v>4.7975245384866083E-2</v>
      </c>
      <c r="R427" s="131">
        <f t="shared" si="25"/>
        <v>5.8868653243164664</v>
      </c>
      <c r="S427" s="125">
        <f t="shared" si="26"/>
        <v>-0.11582005458226918</v>
      </c>
      <c r="T427" s="132">
        <f t="shared" si="27"/>
        <v>55.748851076000541</v>
      </c>
    </row>
    <row r="428" spans="1:20" x14ac:dyDescent="0.25">
      <c r="A428">
        <v>4</v>
      </c>
      <c r="B428" s="12" t="s">
        <v>59</v>
      </c>
      <c r="C428" s="8">
        <v>6.6418490000000006</v>
      </c>
      <c r="D428" s="2">
        <v>0.18513299999999999</v>
      </c>
      <c r="E428" s="13" t="s">
        <v>164</v>
      </c>
      <c r="F428" s="12">
        <v>28839</v>
      </c>
      <c r="G428" s="126">
        <f>IFERROR(VLOOKUP($F428,INRIX!$A$2:$F$464,2,FALSE),"")</f>
        <v>60.783625730994203</v>
      </c>
      <c r="H428" s="4">
        <f>IFERROR(VLOOKUP($F428,INRIX!$A$2:$F$464,3,FALSE),"")</f>
        <v>46.831778192481998</v>
      </c>
      <c r="I428" s="126">
        <f>IFERROR(VLOOKUP($F428,INRIX!$A$2:$F$464,4,FALSE),"")</f>
        <v>61.263763454163097</v>
      </c>
      <c r="J428" s="4">
        <f>IFERROR(VLOOKUP($F428,INRIX!$A$2:$F$464,5,FALSE),"")</f>
        <v>61.943246311010199</v>
      </c>
      <c r="K428" s="126">
        <f>IFERROR(VLOOKUP($F428,INRIX!$A$2:$F$464,6,FALSE),"")</f>
        <v>62.190012905787697</v>
      </c>
      <c r="L428" s="129">
        <f>IF(G428="","",VLOOKUP($F428,abm!$B$2:$G$1701,2,FALSE))</f>
        <v>58</v>
      </c>
      <c r="M428" s="9">
        <f>IF(H428="","",VLOOKUP($F428,abm!$B$2:$G$1701,3,FALSE))</f>
        <v>54</v>
      </c>
      <c r="N428" s="129">
        <f>IF(I428="","",VLOOKUP($F428,abm!$B$2:$G$1701,4,FALSE))</f>
        <v>56</v>
      </c>
      <c r="O428" s="9">
        <f>IF(J428="","",VLOOKUP($F428,abm!$B$2:$G$1701,5,FALSE))</f>
        <v>57</v>
      </c>
      <c r="P428" s="129">
        <f>IF(K428="","",VLOOKUP($F428,abm!$B$2:$G$1701,6,FALSE))</f>
        <v>58</v>
      </c>
      <c r="Q428" s="125">
        <f t="shared" si="24"/>
        <v>0.15306319948083313</v>
      </c>
      <c r="R428" s="131">
        <f t="shared" si="25"/>
        <v>51.383403881776651</v>
      </c>
      <c r="S428" s="125">
        <f t="shared" si="26"/>
        <v>-7.9802829289745358E-2</v>
      </c>
      <c r="T428" s="132">
        <f t="shared" si="27"/>
        <v>24.435684091315942</v>
      </c>
    </row>
    <row r="429" spans="1:20" x14ac:dyDescent="0.25">
      <c r="A429">
        <v>4</v>
      </c>
      <c r="B429" s="12" t="s">
        <v>59</v>
      </c>
      <c r="C429" s="8">
        <v>7.1199360000000009</v>
      </c>
      <c r="D429" s="2">
        <v>0.47808699999999998</v>
      </c>
      <c r="E429" s="13" t="s">
        <v>161</v>
      </c>
      <c r="F429" s="12">
        <v>27247</v>
      </c>
      <c r="G429" s="126">
        <f>IFERROR(VLOOKUP($F429,INRIX!$A$2:$F$464,2,FALSE),"")</f>
        <v>60.783625730994203</v>
      </c>
      <c r="H429" s="4">
        <f>IFERROR(VLOOKUP($F429,INRIX!$A$2:$F$464,3,FALSE),"")</f>
        <v>46.831778192481998</v>
      </c>
      <c r="I429" s="126">
        <f>IFERROR(VLOOKUP($F429,INRIX!$A$2:$F$464,4,FALSE),"")</f>
        <v>61.263763454163097</v>
      </c>
      <c r="J429" s="4">
        <f>IFERROR(VLOOKUP($F429,INRIX!$A$2:$F$464,5,FALSE),"")</f>
        <v>61.943246311010199</v>
      </c>
      <c r="K429" s="126">
        <f>IFERROR(VLOOKUP($F429,INRIX!$A$2:$F$464,6,FALSE),"")</f>
        <v>62.190012905787697</v>
      </c>
      <c r="L429" s="129">
        <f>IF(G429="","",VLOOKUP($F429,abm!$B$2:$G$1701,2,FALSE))</f>
        <v>58</v>
      </c>
      <c r="M429" s="9">
        <f>IF(H429="","",VLOOKUP($F429,abm!$B$2:$G$1701,3,FALSE))</f>
        <v>49</v>
      </c>
      <c r="N429" s="129">
        <f>IF(I429="","",VLOOKUP($F429,abm!$B$2:$G$1701,4,FALSE))</f>
        <v>54</v>
      </c>
      <c r="O429" s="9">
        <f>IF(J429="","",VLOOKUP($F429,abm!$B$2:$G$1701,5,FALSE))</f>
        <v>56</v>
      </c>
      <c r="P429" s="129">
        <f>IF(K429="","",VLOOKUP($F429,abm!$B$2:$G$1701,6,FALSE))</f>
        <v>58</v>
      </c>
      <c r="Q429" s="125">
        <f t="shared" si="24"/>
        <v>4.6298088417793037E-2</v>
      </c>
      <c r="R429" s="131">
        <f t="shared" si="25"/>
        <v>4.701185806596631</v>
      </c>
      <c r="S429" s="125">
        <f t="shared" si="26"/>
        <v>-9.5946639302206038E-2</v>
      </c>
      <c r="T429" s="132">
        <f t="shared" si="27"/>
        <v>35.32217671333634</v>
      </c>
    </row>
    <row r="430" spans="1:20" x14ac:dyDescent="0.25">
      <c r="A430">
        <v>4</v>
      </c>
      <c r="B430" s="12" t="s">
        <v>59</v>
      </c>
      <c r="C430" s="8">
        <v>7.5685830000000012</v>
      </c>
      <c r="D430" s="2">
        <v>0.44864700000000002</v>
      </c>
      <c r="E430" s="13" t="s">
        <v>161</v>
      </c>
      <c r="F430" s="12">
        <v>8836</v>
      </c>
      <c r="G430" s="126">
        <f>IFERROR(VLOOKUP($F430,INRIX!$A$2:$F$464,2,FALSE),"")</f>
        <v>61.891547049441797</v>
      </c>
      <c r="H430" s="4">
        <f>IFERROR(VLOOKUP($F430,INRIX!$A$2:$F$464,3,FALSE),"")</f>
        <v>52.721674220207902</v>
      </c>
      <c r="I430" s="126">
        <f>IFERROR(VLOOKUP($F430,INRIX!$A$2:$F$464,4,FALSE),"")</f>
        <v>61.6054682667327</v>
      </c>
      <c r="J430" s="4">
        <f>IFERROR(VLOOKUP($F430,INRIX!$A$2:$F$464,5,FALSE),"")</f>
        <v>62.132349602724197</v>
      </c>
      <c r="K430" s="126">
        <f>IFERROR(VLOOKUP($F430,INRIX!$A$2:$F$464,6,FALSE),"")</f>
        <v>62.833614613322702</v>
      </c>
      <c r="L430" s="129">
        <f>IF(G430="","",VLOOKUP($F430,abm!$B$2:$G$1701,2,FALSE))</f>
        <v>58</v>
      </c>
      <c r="M430" s="9">
        <f>IF(H430="","",VLOOKUP($F430,abm!$B$2:$G$1701,3,FALSE))</f>
        <v>42</v>
      </c>
      <c r="N430" s="129">
        <f>IF(I430="","",VLOOKUP($F430,abm!$B$2:$G$1701,4,FALSE))</f>
        <v>46</v>
      </c>
      <c r="O430" s="9">
        <f>IF(J430="","",VLOOKUP($F430,abm!$B$2:$G$1701,5,FALSE))</f>
        <v>53</v>
      </c>
      <c r="P430" s="129">
        <f>IF(K430="","",VLOOKUP($F430,abm!$B$2:$G$1701,6,FALSE))</f>
        <v>58</v>
      </c>
      <c r="Q430" s="125">
        <f t="shared" si="24"/>
        <v>-0.20336369014810896</v>
      </c>
      <c r="R430" s="131">
        <f t="shared" si="25"/>
        <v>114.95429808427072</v>
      </c>
      <c r="S430" s="125">
        <f t="shared" si="26"/>
        <v>-0.1469822026869525</v>
      </c>
      <c r="T430" s="132">
        <f t="shared" si="27"/>
        <v>83.399809266376806</v>
      </c>
    </row>
    <row r="431" spans="1:20" x14ac:dyDescent="0.25">
      <c r="A431">
        <v>4</v>
      </c>
      <c r="B431" s="12" t="s">
        <v>59</v>
      </c>
      <c r="C431" s="8">
        <v>8.8975640000000009</v>
      </c>
      <c r="D431" s="2">
        <v>0.914547</v>
      </c>
      <c r="E431" s="13" t="s">
        <v>160</v>
      </c>
      <c r="F431" s="12">
        <v>8838</v>
      </c>
      <c r="G431" s="126">
        <f>IFERROR(VLOOKUP($F431,INRIX!$A$2:$F$464,2,FALSE),"")</f>
        <v>63.974747474747502</v>
      </c>
      <c r="H431" s="4">
        <f>IFERROR(VLOOKUP($F431,INRIX!$A$2:$F$464,3,FALSE),"")</f>
        <v>57.368968275126598</v>
      </c>
      <c r="I431" s="126">
        <f>IFERROR(VLOOKUP($F431,INRIX!$A$2:$F$464,4,FALSE),"")</f>
        <v>64</v>
      </c>
      <c r="J431" s="4">
        <f>IFERROR(VLOOKUP($F431,INRIX!$A$2:$F$464,5,FALSE),"")</f>
        <v>61.548921679909199</v>
      </c>
      <c r="K431" s="126">
        <f>IFERROR(VLOOKUP($F431,INRIX!$A$2:$F$464,6,FALSE),"")</f>
        <v>64.274992554353204</v>
      </c>
      <c r="L431" s="129">
        <f>IF(G431="","",VLOOKUP($F431,abm!$B$2:$G$1701,2,FALSE))</f>
        <v>58</v>
      </c>
      <c r="M431" s="9">
        <f>IF(H431="","",VLOOKUP($F431,abm!$B$2:$G$1701,3,FALSE))</f>
        <v>38</v>
      </c>
      <c r="N431" s="129">
        <f>IF(I431="","",VLOOKUP($F431,abm!$B$2:$G$1701,4,FALSE))</f>
        <v>46</v>
      </c>
      <c r="O431" s="9">
        <f>IF(J431="","",VLOOKUP($F431,abm!$B$2:$G$1701,5,FALSE))</f>
        <v>53</v>
      </c>
      <c r="P431" s="129">
        <f>IF(K431="","",VLOOKUP($F431,abm!$B$2:$G$1701,6,FALSE))</f>
        <v>58</v>
      </c>
      <c r="Q431" s="125">
        <f t="shared" si="24"/>
        <v>-0.33762099716066152</v>
      </c>
      <c r="R431" s="131">
        <f t="shared" si="25"/>
        <v>375.1569320428606</v>
      </c>
      <c r="S431" s="125">
        <f t="shared" si="26"/>
        <v>-0.13889636806910521</v>
      </c>
      <c r="T431" s="132">
        <f t="shared" si="27"/>
        <v>73.08406188922153</v>
      </c>
    </row>
    <row r="432" spans="1:20" x14ac:dyDescent="0.25">
      <c r="A432">
        <v>4</v>
      </c>
      <c r="B432" s="12" t="s">
        <v>59</v>
      </c>
      <c r="C432" s="8">
        <v>9.3909820000000011</v>
      </c>
      <c r="D432" s="2">
        <v>0.49341800000000002</v>
      </c>
      <c r="E432" s="13" t="s">
        <v>157</v>
      </c>
      <c r="F432" s="12">
        <v>8840</v>
      </c>
      <c r="G432" s="126">
        <f>IFERROR(VLOOKUP($F432,INRIX!$A$2:$F$464,2,FALSE),"")</f>
        <v>64.354598617756494</v>
      </c>
      <c r="H432" s="4">
        <f>IFERROR(VLOOKUP($F432,INRIX!$A$2:$F$464,3,FALSE),"")</f>
        <v>57.334044254865397</v>
      </c>
      <c r="I432" s="126">
        <f>IFERROR(VLOOKUP($F432,INRIX!$A$2:$F$464,4,FALSE),"")</f>
        <v>63.823951503154802</v>
      </c>
      <c r="J432" s="4">
        <f>IFERROR(VLOOKUP($F432,INRIX!$A$2:$F$464,5,FALSE),"")</f>
        <v>55.788876276958</v>
      </c>
      <c r="K432" s="126">
        <f>IFERROR(VLOOKUP($F432,INRIX!$A$2:$F$464,6,FALSE),"")</f>
        <v>64.454283728779899</v>
      </c>
      <c r="L432" s="129">
        <f>IF(G432="","",VLOOKUP($F432,abm!$B$2:$G$1701,2,FALSE))</f>
        <v>58</v>
      </c>
      <c r="M432" s="9">
        <f>IF(H432="","",VLOOKUP($F432,abm!$B$2:$G$1701,3,FALSE))</f>
        <v>43</v>
      </c>
      <c r="N432" s="129">
        <f>IF(I432="","",VLOOKUP($F432,abm!$B$2:$G$1701,4,FALSE))</f>
        <v>53</v>
      </c>
      <c r="O432" s="9">
        <f>IF(J432="","",VLOOKUP($F432,abm!$B$2:$G$1701,5,FALSE))</f>
        <v>55</v>
      </c>
      <c r="P432" s="129">
        <f>IF(K432="","",VLOOKUP($F432,abm!$B$2:$G$1701,6,FALSE))</f>
        <v>58</v>
      </c>
      <c r="Q432" s="125">
        <f t="shared" si="24"/>
        <v>-0.25000929973030817</v>
      </c>
      <c r="R432" s="131">
        <f t="shared" si="25"/>
        <v>205.46482470043969</v>
      </c>
      <c r="S432" s="125">
        <f t="shared" si="26"/>
        <v>-1.4140386571719232E-2</v>
      </c>
      <c r="T432" s="132">
        <f t="shared" si="27"/>
        <v>0.62232578034711472</v>
      </c>
    </row>
    <row r="433" spans="1:20" x14ac:dyDescent="0.25">
      <c r="A433">
        <v>4</v>
      </c>
      <c r="B433" s="12" t="s">
        <v>59</v>
      </c>
      <c r="C433" s="8">
        <v>9.7053160000000016</v>
      </c>
      <c r="D433" s="2">
        <v>0.314334</v>
      </c>
      <c r="E433" s="13" t="s">
        <v>157</v>
      </c>
      <c r="F433" s="12">
        <v>3145</v>
      </c>
      <c r="G433" s="126">
        <f>IFERROR(VLOOKUP($F433,INRIX!$A$2:$F$464,2,FALSE),"")</f>
        <v>63.017012227538501</v>
      </c>
      <c r="H433" s="4">
        <f>IFERROR(VLOOKUP($F433,INRIX!$A$2:$F$464,3,FALSE),"")</f>
        <v>56.193281791522303</v>
      </c>
      <c r="I433" s="126">
        <f>IFERROR(VLOOKUP($F433,INRIX!$A$2:$F$464,4,FALSE),"")</f>
        <v>62.0121242113077</v>
      </c>
      <c r="J433" s="4">
        <f>IFERROR(VLOOKUP($F433,INRIX!$A$2:$F$464,5,FALSE),"")</f>
        <v>50.614982973893298</v>
      </c>
      <c r="K433" s="126">
        <f>IFERROR(VLOOKUP($F433,INRIX!$A$2:$F$464,6,FALSE),"")</f>
        <v>63.107217313610597</v>
      </c>
      <c r="L433" s="129">
        <f>IF(G433="","",VLOOKUP($F433,abm!$B$2:$G$1701,2,FALSE))</f>
        <v>58</v>
      </c>
      <c r="M433" s="9">
        <f>IF(H433="","",VLOOKUP($F433,abm!$B$2:$G$1701,3,FALSE))</f>
        <v>50</v>
      </c>
      <c r="N433" s="129">
        <f>IF(I433="","",VLOOKUP($F433,abm!$B$2:$G$1701,4,FALSE))</f>
        <v>53</v>
      </c>
      <c r="O433" s="9">
        <f>IF(J433="","",VLOOKUP($F433,abm!$B$2:$G$1701,5,FALSE))</f>
        <v>57</v>
      </c>
      <c r="P433" s="129">
        <f>IF(K433="","",VLOOKUP($F433,abm!$B$2:$G$1701,6,FALSE))</f>
        <v>58</v>
      </c>
      <c r="Q433" s="125">
        <f t="shared" si="24"/>
        <v>-0.11021391871183905</v>
      </c>
      <c r="R433" s="131">
        <f t="shared" si="25"/>
        <v>38.356739349201703</v>
      </c>
      <c r="S433" s="125">
        <f t="shared" si="26"/>
        <v>0.12614875380675383</v>
      </c>
      <c r="T433" s="132">
        <f t="shared" si="27"/>
        <v>40.768442423672475</v>
      </c>
    </row>
    <row r="434" spans="1:20" x14ac:dyDescent="0.25">
      <c r="A434">
        <v>4</v>
      </c>
      <c r="B434" s="12" t="s">
        <v>59</v>
      </c>
      <c r="C434" s="8">
        <v>10.068958000000002</v>
      </c>
      <c r="D434" s="2">
        <v>0.36364200000000002</v>
      </c>
      <c r="E434" s="13" t="s">
        <v>157</v>
      </c>
      <c r="F434" s="12">
        <v>3192</v>
      </c>
      <c r="G434" s="126">
        <f>IFERROR(VLOOKUP($F434,INRIX!$A$2:$F$464,2,FALSE),"")</f>
        <v>63.017012227538501</v>
      </c>
      <c r="H434" s="4">
        <f>IFERROR(VLOOKUP($F434,INRIX!$A$2:$F$464,3,FALSE),"")</f>
        <v>56.193281791522303</v>
      </c>
      <c r="I434" s="126">
        <f>IFERROR(VLOOKUP($F434,INRIX!$A$2:$F$464,4,FALSE),"")</f>
        <v>62.0121242113077</v>
      </c>
      <c r="J434" s="4">
        <f>IFERROR(VLOOKUP($F434,INRIX!$A$2:$F$464,5,FALSE),"")</f>
        <v>50.614982973893298</v>
      </c>
      <c r="K434" s="126">
        <f>IFERROR(VLOOKUP($F434,INRIX!$A$2:$F$464,6,FALSE),"")</f>
        <v>63.107217313610597</v>
      </c>
      <c r="L434" s="129">
        <f>IF(G434="","",VLOOKUP($F434,abm!$B$2:$G$1701,2,FALSE))</f>
        <v>58</v>
      </c>
      <c r="M434" s="9">
        <f>IF(H434="","",VLOOKUP($F434,abm!$B$2:$G$1701,3,FALSE))</f>
        <v>36</v>
      </c>
      <c r="N434" s="129">
        <f>IF(I434="","",VLOOKUP($F434,abm!$B$2:$G$1701,4,FALSE))</f>
        <v>40</v>
      </c>
      <c r="O434" s="9">
        <f>IF(J434="","",VLOOKUP($F434,abm!$B$2:$G$1701,5,FALSE))</f>
        <v>49</v>
      </c>
      <c r="P434" s="129">
        <f>IF(K434="","",VLOOKUP($F434,abm!$B$2:$G$1701,6,FALSE))</f>
        <v>58</v>
      </c>
      <c r="Q434" s="125">
        <f t="shared" si="24"/>
        <v>-0.35935402147252404</v>
      </c>
      <c r="R434" s="131">
        <f t="shared" si="25"/>
        <v>407.76862951182619</v>
      </c>
      <c r="S434" s="125">
        <f t="shared" si="26"/>
        <v>-3.1907211639808142E-2</v>
      </c>
      <c r="T434" s="132">
        <f t="shared" si="27"/>
        <v>2.6081700059652406</v>
      </c>
    </row>
    <row r="435" spans="1:20" x14ac:dyDescent="0.25">
      <c r="A435">
        <v>4</v>
      </c>
      <c r="B435" s="12" t="s">
        <v>59</v>
      </c>
      <c r="C435" s="8">
        <v>10.399952000000003</v>
      </c>
      <c r="D435" s="2">
        <v>0.33099400000000001</v>
      </c>
      <c r="E435" s="13" t="s">
        <v>157</v>
      </c>
      <c r="F435" s="12">
        <v>8841</v>
      </c>
      <c r="G435" s="126">
        <f>IFERROR(VLOOKUP($F435,INRIX!$A$2:$F$464,2,FALSE),"")</f>
        <v>63.017012227538501</v>
      </c>
      <c r="H435" s="4">
        <f>IFERROR(VLOOKUP($F435,INRIX!$A$2:$F$464,3,FALSE),"")</f>
        <v>56.193281791522303</v>
      </c>
      <c r="I435" s="126">
        <f>IFERROR(VLOOKUP($F435,INRIX!$A$2:$F$464,4,FALSE),"")</f>
        <v>62.0121242113077</v>
      </c>
      <c r="J435" s="4">
        <f>IFERROR(VLOOKUP($F435,INRIX!$A$2:$F$464,5,FALSE),"")</f>
        <v>50.614982973893298</v>
      </c>
      <c r="K435" s="126">
        <f>IFERROR(VLOOKUP($F435,INRIX!$A$2:$F$464,6,FALSE),"")</f>
        <v>63.107217313610597</v>
      </c>
      <c r="L435" s="129">
        <f>IF(G435="","",VLOOKUP($F435,abm!$B$2:$G$1701,2,FALSE))</f>
        <v>58</v>
      </c>
      <c r="M435" s="9">
        <f>IF(H435="","",VLOOKUP($F435,abm!$B$2:$G$1701,3,FALSE))</f>
        <v>36</v>
      </c>
      <c r="N435" s="129">
        <f>IF(I435="","",VLOOKUP($F435,abm!$B$2:$G$1701,4,FALSE))</f>
        <v>40</v>
      </c>
      <c r="O435" s="9">
        <f>IF(J435="","",VLOOKUP($F435,abm!$B$2:$G$1701,5,FALSE))</f>
        <v>49</v>
      </c>
      <c r="P435" s="129">
        <f>IF(K435="","",VLOOKUP($F435,abm!$B$2:$G$1701,6,FALSE))</f>
        <v>58</v>
      </c>
      <c r="Q435" s="125">
        <f t="shared" si="24"/>
        <v>-0.35935402147252404</v>
      </c>
      <c r="R435" s="131">
        <f t="shared" si="25"/>
        <v>407.76862951182619</v>
      </c>
      <c r="S435" s="125">
        <f t="shared" si="26"/>
        <v>-3.1907211639808142E-2</v>
      </c>
      <c r="T435" s="132">
        <f t="shared" si="27"/>
        <v>2.6081700059652406</v>
      </c>
    </row>
    <row r="436" spans="1:20" x14ac:dyDescent="0.25">
      <c r="A436">
        <v>4</v>
      </c>
      <c r="B436" s="12" t="s">
        <v>59</v>
      </c>
      <c r="C436" s="8">
        <v>11.170496000000002</v>
      </c>
      <c r="D436" s="2">
        <v>0.32732499999999998</v>
      </c>
      <c r="E436" s="13" t="s">
        <v>156</v>
      </c>
      <c r="F436" s="12">
        <v>16428</v>
      </c>
      <c r="G436" s="126">
        <f>IFERROR(VLOOKUP($F436,INRIX!$A$2:$F$464,2,FALSE),"")</f>
        <v>63.539340776182897</v>
      </c>
      <c r="H436" s="4">
        <f>IFERROR(VLOOKUP($F436,INRIX!$A$2:$F$464,3,FALSE),"")</f>
        <v>61.044254865369197</v>
      </c>
      <c r="I436" s="126">
        <f>IFERROR(VLOOKUP($F436,INRIX!$A$2:$F$464,4,FALSE),"")</f>
        <v>59.2771248298899</v>
      </c>
      <c r="J436" s="4">
        <f>IFERROR(VLOOKUP($F436,INRIX!$A$2:$F$464,5,FALSE),"")</f>
        <v>29.842451759364401</v>
      </c>
      <c r="K436" s="126">
        <f>IFERROR(VLOOKUP($F436,INRIX!$A$2:$F$464,6,FALSE),"")</f>
        <v>63.556140176710002</v>
      </c>
      <c r="L436" s="129">
        <f>IF(G436="","",VLOOKUP($F436,abm!$B$2:$G$1701,2,FALSE))</f>
        <v>58</v>
      </c>
      <c r="M436" s="9">
        <f>IF(H436="","",VLOOKUP($F436,abm!$B$2:$G$1701,3,FALSE))</f>
        <v>45</v>
      </c>
      <c r="N436" s="129">
        <f>IF(I436="","",VLOOKUP($F436,abm!$B$2:$G$1701,4,FALSE))</f>
        <v>47</v>
      </c>
      <c r="O436" s="9">
        <f>IF(J436="","",VLOOKUP($F436,abm!$B$2:$G$1701,5,FALSE))</f>
        <v>52</v>
      </c>
      <c r="P436" s="129">
        <f>IF(K436="","",VLOOKUP($F436,abm!$B$2:$G$1701,6,FALSE))</f>
        <v>58</v>
      </c>
      <c r="Q436" s="125">
        <f t="shared" si="24"/>
        <v>-0.26282989121178069</v>
      </c>
      <c r="R436" s="131">
        <f t="shared" si="25"/>
        <v>257.41811418492318</v>
      </c>
      <c r="S436" s="125">
        <f t="shared" si="26"/>
        <v>0.74248417721518734</v>
      </c>
      <c r="T436" s="132">
        <f t="shared" si="27"/>
        <v>490.95694403609372</v>
      </c>
    </row>
    <row r="437" spans="1:20" x14ac:dyDescent="0.25">
      <c r="A437">
        <v>4</v>
      </c>
      <c r="B437" s="12" t="s">
        <v>59</v>
      </c>
      <c r="C437" s="8">
        <v>11.241833000000002</v>
      </c>
      <c r="D437" s="2">
        <v>7.1336999999999998E-2</v>
      </c>
      <c r="E437" s="13" t="s">
        <v>166</v>
      </c>
      <c r="F437" s="12">
        <v>9039</v>
      </c>
      <c r="G437" s="126">
        <f>IFERROR(VLOOKUP($F437,INRIX!$A$2:$F$464,2,FALSE),"")</f>
        <v>63.539340776182897</v>
      </c>
      <c r="H437" s="4">
        <f>IFERROR(VLOOKUP($F437,INRIX!$A$2:$F$464,3,FALSE),"")</f>
        <v>61.044254865369197</v>
      </c>
      <c r="I437" s="126">
        <f>IFERROR(VLOOKUP($F437,INRIX!$A$2:$F$464,4,FALSE),"")</f>
        <v>59.2771248298899</v>
      </c>
      <c r="J437" s="4">
        <f>IFERROR(VLOOKUP($F437,INRIX!$A$2:$F$464,5,FALSE),"")</f>
        <v>29.842451759364401</v>
      </c>
      <c r="K437" s="126">
        <f>IFERROR(VLOOKUP($F437,INRIX!$A$2:$F$464,6,FALSE),"")</f>
        <v>63.556140176710002</v>
      </c>
      <c r="L437" s="129">
        <f>IF(G437="","",VLOOKUP($F437,abm!$B$2:$G$1701,2,FALSE))</f>
        <v>58</v>
      </c>
      <c r="M437" s="9">
        <f>IF(H437="","",VLOOKUP($F437,abm!$B$2:$G$1701,3,FALSE))</f>
        <v>41</v>
      </c>
      <c r="N437" s="129">
        <f>IF(I437="","",VLOOKUP($F437,abm!$B$2:$G$1701,4,FALSE))</f>
        <v>45</v>
      </c>
      <c r="O437" s="9">
        <f>IF(J437="","",VLOOKUP($F437,abm!$B$2:$G$1701,5,FALSE))</f>
        <v>50</v>
      </c>
      <c r="P437" s="129">
        <f>IF(K437="","",VLOOKUP($F437,abm!$B$2:$G$1701,6,FALSE))</f>
        <v>58</v>
      </c>
      <c r="Q437" s="125">
        <f t="shared" si="24"/>
        <v>-0.32835612310406681</v>
      </c>
      <c r="R437" s="131">
        <f t="shared" si="25"/>
        <v>401.77215310787676</v>
      </c>
      <c r="S437" s="125">
        <f t="shared" si="26"/>
        <v>0.67546555501460337</v>
      </c>
      <c r="T437" s="132">
        <f t="shared" si="27"/>
        <v>406.32675107355135</v>
      </c>
    </row>
    <row r="438" spans="1:20" x14ac:dyDescent="0.25">
      <c r="A438">
        <v>4</v>
      </c>
      <c r="B438" s="12" t="s">
        <v>59</v>
      </c>
      <c r="C438" s="8">
        <v>11.317510000000002</v>
      </c>
      <c r="D438" s="2">
        <v>7.5676999999999994E-2</v>
      </c>
      <c r="E438" s="13" t="s">
        <v>166</v>
      </c>
      <c r="F438" s="12">
        <v>9054</v>
      </c>
      <c r="G438" s="126">
        <f>IFERROR(VLOOKUP($F438,INRIX!$A$2:$F$464,2,FALSE),"")</f>
        <v>63.539340776182897</v>
      </c>
      <c r="H438" s="4">
        <f>IFERROR(VLOOKUP($F438,INRIX!$A$2:$F$464,3,FALSE),"")</f>
        <v>61.044254865369197</v>
      </c>
      <c r="I438" s="126">
        <f>IFERROR(VLOOKUP($F438,INRIX!$A$2:$F$464,4,FALSE),"")</f>
        <v>59.2771248298899</v>
      </c>
      <c r="J438" s="4">
        <f>IFERROR(VLOOKUP($F438,INRIX!$A$2:$F$464,5,FALSE),"")</f>
        <v>29.842451759364401</v>
      </c>
      <c r="K438" s="126">
        <f>IFERROR(VLOOKUP($F438,INRIX!$A$2:$F$464,6,FALSE),"")</f>
        <v>63.556140176710002</v>
      </c>
      <c r="L438" s="129">
        <f>IF(G438="","",VLOOKUP($F438,abm!$B$2:$G$1701,2,FALSE))</f>
        <v>58</v>
      </c>
      <c r="M438" s="9">
        <f>IF(H438="","",VLOOKUP($F438,abm!$B$2:$G$1701,3,FALSE))</f>
        <v>41</v>
      </c>
      <c r="N438" s="129">
        <f>IF(I438="","",VLOOKUP($F438,abm!$B$2:$G$1701,4,FALSE))</f>
        <v>45</v>
      </c>
      <c r="O438" s="9">
        <f>IF(J438="","",VLOOKUP($F438,abm!$B$2:$G$1701,5,FALSE))</f>
        <v>50</v>
      </c>
      <c r="P438" s="129">
        <f>IF(K438="","",VLOOKUP($F438,abm!$B$2:$G$1701,6,FALSE))</f>
        <v>58</v>
      </c>
      <c r="Q438" s="125">
        <f t="shared" ref="Q438:Q462" si="28">IFERROR(M438/H438-1,"")</f>
        <v>-0.32835612310406681</v>
      </c>
      <c r="R438" s="131">
        <f t="shared" ref="R438:R462" si="29">IFERROR(POWER((M438-H438),2),"")</f>
        <v>401.77215310787676</v>
      </c>
      <c r="S438" s="125">
        <f t="shared" ref="S438:S462" si="30">IFERROR(O438/J438-1,"")</f>
        <v>0.67546555501460337</v>
      </c>
      <c r="T438" s="132">
        <f t="shared" ref="T438:T462" si="31">IFERROR(POWER((O438-J438),2),"")</f>
        <v>406.32675107355135</v>
      </c>
    </row>
    <row r="439" spans="1:20" x14ac:dyDescent="0.25">
      <c r="A439">
        <v>4</v>
      </c>
      <c r="B439" s="12" t="s">
        <v>59</v>
      </c>
      <c r="C439" s="8">
        <v>11.376419000000002</v>
      </c>
      <c r="D439" s="2">
        <v>5.8909000000000003E-2</v>
      </c>
      <c r="E439" s="13" t="s">
        <v>166</v>
      </c>
      <c r="F439" s="12">
        <v>30791</v>
      </c>
      <c r="G439" s="126">
        <f>IFERROR(VLOOKUP($F439,INRIX!$A$2:$F$464,2,FALSE),"")</f>
        <v>63.539340776182897</v>
      </c>
      <c r="H439" s="4">
        <f>IFERROR(VLOOKUP($F439,INRIX!$A$2:$F$464,3,FALSE),"")</f>
        <v>61.044254865369197</v>
      </c>
      <c r="I439" s="126">
        <f>IFERROR(VLOOKUP($F439,INRIX!$A$2:$F$464,4,FALSE),"")</f>
        <v>59.2771248298899</v>
      </c>
      <c r="J439" s="4">
        <f>IFERROR(VLOOKUP($F439,INRIX!$A$2:$F$464,5,FALSE),"")</f>
        <v>29.842451759364401</v>
      </c>
      <c r="K439" s="126">
        <f>IFERROR(VLOOKUP($F439,INRIX!$A$2:$F$464,6,FALSE),"")</f>
        <v>63.556140176710002</v>
      </c>
      <c r="L439" s="129">
        <f>IF(G439="","",VLOOKUP($F439,abm!$B$2:$G$1701,2,FALSE))</f>
        <v>58</v>
      </c>
      <c r="M439" s="9">
        <f>IF(H439="","",VLOOKUP($F439,abm!$B$2:$G$1701,3,FALSE))</f>
        <v>43</v>
      </c>
      <c r="N439" s="129">
        <f>IF(I439="","",VLOOKUP($F439,abm!$B$2:$G$1701,4,FALSE))</f>
        <v>50</v>
      </c>
      <c r="O439" s="9">
        <f>IF(J439="","",VLOOKUP($F439,abm!$B$2:$G$1701,5,FALSE))</f>
        <v>50</v>
      </c>
      <c r="P439" s="129">
        <f>IF(K439="","",VLOOKUP($F439,abm!$B$2:$G$1701,6,FALSE))</f>
        <v>58</v>
      </c>
      <c r="Q439" s="125">
        <f t="shared" si="28"/>
        <v>-0.29559300715792369</v>
      </c>
      <c r="R439" s="131">
        <f t="shared" si="29"/>
        <v>325.59513364639997</v>
      </c>
      <c r="S439" s="125">
        <f t="shared" si="30"/>
        <v>0.67546555501460337</v>
      </c>
      <c r="T439" s="132">
        <f t="shared" si="31"/>
        <v>406.32675107355135</v>
      </c>
    </row>
    <row r="440" spans="1:20" x14ac:dyDescent="0.25">
      <c r="A440">
        <v>4</v>
      </c>
      <c r="B440" s="12" t="s">
        <v>59</v>
      </c>
      <c r="C440" s="8">
        <v>11.487959000000002</v>
      </c>
      <c r="D440" s="2">
        <v>0.11154</v>
      </c>
      <c r="E440" s="13" t="s">
        <v>166</v>
      </c>
      <c r="F440" s="12">
        <v>19571</v>
      </c>
      <c r="G440" s="126">
        <f>IFERROR(VLOOKUP($F440,INRIX!$A$2:$F$464,2,FALSE),"")</f>
        <v>63.539340776182897</v>
      </c>
      <c r="H440" s="4">
        <f>IFERROR(VLOOKUP($F440,INRIX!$A$2:$F$464,3,FALSE),"")</f>
        <v>61.044254865369197</v>
      </c>
      <c r="I440" s="126">
        <f>IFERROR(VLOOKUP($F440,INRIX!$A$2:$F$464,4,FALSE),"")</f>
        <v>59.2771248298899</v>
      </c>
      <c r="J440" s="4">
        <f>IFERROR(VLOOKUP($F440,INRIX!$A$2:$F$464,5,FALSE),"")</f>
        <v>29.842451759364401</v>
      </c>
      <c r="K440" s="126">
        <f>IFERROR(VLOOKUP($F440,INRIX!$A$2:$F$464,6,FALSE),"")</f>
        <v>63.556140176710002</v>
      </c>
      <c r="L440" s="129">
        <f>IF(G440="","",VLOOKUP($F440,abm!$B$2:$G$1701,2,FALSE))</f>
        <v>58</v>
      </c>
      <c r="M440" s="9">
        <f>IF(H440="","",VLOOKUP($F440,abm!$B$2:$G$1701,3,FALSE))</f>
        <v>43</v>
      </c>
      <c r="N440" s="129">
        <f>IF(I440="","",VLOOKUP($F440,abm!$B$2:$G$1701,4,FALSE))</f>
        <v>50</v>
      </c>
      <c r="O440" s="9">
        <f>IF(J440="","",VLOOKUP($F440,abm!$B$2:$G$1701,5,FALSE))</f>
        <v>50</v>
      </c>
      <c r="P440" s="129">
        <f>IF(K440="","",VLOOKUP($F440,abm!$B$2:$G$1701,6,FALSE))</f>
        <v>58</v>
      </c>
      <c r="Q440" s="125">
        <f t="shared" si="28"/>
        <v>-0.29559300715792369</v>
      </c>
      <c r="R440" s="131">
        <f t="shared" si="29"/>
        <v>325.59513364639997</v>
      </c>
      <c r="S440" s="125">
        <f t="shared" si="30"/>
        <v>0.67546555501460337</v>
      </c>
      <c r="T440" s="132">
        <f t="shared" si="31"/>
        <v>406.32675107355135</v>
      </c>
    </row>
    <row r="441" spans="1:20" x14ac:dyDescent="0.25">
      <c r="A441">
        <v>4</v>
      </c>
      <c r="B441" s="12" t="s">
        <v>59</v>
      </c>
      <c r="C441" s="8">
        <v>11.949366000000001</v>
      </c>
      <c r="D441" s="2">
        <v>0.46140700000000001</v>
      </c>
      <c r="E441" s="13" t="s">
        <v>166</v>
      </c>
      <c r="F441" s="12">
        <v>8842</v>
      </c>
      <c r="G441" s="126">
        <f>IFERROR(VLOOKUP($F441,INRIX!$A$2:$F$464,2,FALSE),"")</f>
        <v>63.539340776182897</v>
      </c>
      <c r="H441" s="4">
        <f>IFERROR(VLOOKUP($F441,INRIX!$A$2:$F$464,3,FALSE),"")</f>
        <v>61.044254865369197</v>
      </c>
      <c r="I441" s="126">
        <f>IFERROR(VLOOKUP($F441,INRIX!$A$2:$F$464,4,FALSE),"")</f>
        <v>59.2771248298899</v>
      </c>
      <c r="J441" s="4">
        <f>IFERROR(VLOOKUP($F441,INRIX!$A$2:$F$464,5,FALSE),"")</f>
        <v>29.842451759364401</v>
      </c>
      <c r="K441" s="126">
        <f>IFERROR(VLOOKUP($F441,INRIX!$A$2:$F$464,6,FALSE),"")</f>
        <v>63.556140176710002</v>
      </c>
      <c r="L441" s="129">
        <f>IF(G441="","",VLOOKUP($F441,abm!$B$2:$G$1701,2,FALSE))</f>
        <v>58</v>
      </c>
      <c r="M441" s="9">
        <f>IF(H441="","",VLOOKUP($F441,abm!$B$2:$G$1701,3,FALSE))</f>
        <v>37</v>
      </c>
      <c r="N441" s="129">
        <f>IF(I441="","",VLOOKUP($F441,abm!$B$2:$G$1701,4,FALSE))</f>
        <v>45</v>
      </c>
      <c r="O441" s="9">
        <f>IF(J441="","",VLOOKUP($F441,abm!$B$2:$G$1701,5,FALSE))</f>
        <v>43</v>
      </c>
      <c r="P441" s="129">
        <f>IF(K441="","",VLOOKUP($F441,abm!$B$2:$G$1701,6,FALSE))</f>
        <v>58</v>
      </c>
      <c r="Q441" s="125">
        <f t="shared" si="28"/>
        <v>-0.39388235499635293</v>
      </c>
      <c r="R441" s="131">
        <f t="shared" si="29"/>
        <v>578.12619203083034</v>
      </c>
      <c r="S441" s="125">
        <f t="shared" si="30"/>
        <v>0.44090037731255882</v>
      </c>
      <c r="T441" s="132">
        <f t="shared" si="31"/>
        <v>173.12107570465295</v>
      </c>
    </row>
    <row r="442" spans="1:20" x14ac:dyDescent="0.25">
      <c r="A442">
        <v>4</v>
      </c>
      <c r="B442" s="12" t="s">
        <v>59</v>
      </c>
      <c r="C442" s="8">
        <v>13.182233</v>
      </c>
      <c r="D442" s="2">
        <v>0.448324</v>
      </c>
      <c r="E442" s="13" t="s">
        <v>165</v>
      </c>
      <c r="F442" s="12">
        <v>16446</v>
      </c>
      <c r="G442" s="126">
        <f>IFERROR(VLOOKUP($F442,INRIX!$A$2:$F$464,2,FALSE),"")</f>
        <v>61.591440723019701</v>
      </c>
      <c r="H442" s="4">
        <f>IFERROR(VLOOKUP($F442,INRIX!$A$2:$F$464,3,FALSE),"")</f>
        <v>59.8469741402293</v>
      </c>
      <c r="I442" s="126">
        <f>IFERROR(VLOOKUP($F442,INRIX!$A$2:$F$464,4,FALSE),"")</f>
        <v>56.136459235432397</v>
      </c>
      <c r="J442" s="4">
        <f>IFERROR(VLOOKUP($F442,INRIX!$A$2:$F$464,5,FALSE),"")</f>
        <v>24.768217934165701</v>
      </c>
      <c r="K442" s="126">
        <f>IFERROR(VLOOKUP($F442,INRIX!$A$2:$F$464,6,FALSE),"")</f>
        <v>61.1076144147722</v>
      </c>
      <c r="L442" s="129">
        <f>IF(G442="","",VLOOKUP($F442,abm!$B$2:$G$1701,2,FALSE))</f>
        <v>58</v>
      </c>
      <c r="M442" s="9">
        <f>IF(H442="","",VLOOKUP($F442,abm!$B$2:$G$1701,3,FALSE))</f>
        <v>39</v>
      </c>
      <c r="N442" s="129">
        <f>IF(I442="","",VLOOKUP($F442,abm!$B$2:$G$1701,4,FALSE))</f>
        <v>46</v>
      </c>
      <c r="O442" s="9">
        <f>IF(J442="","",VLOOKUP($F442,abm!$B$2:$G$1701,5,FALSE))</f>
        <v>43</v>
      </c>
      <c r="P442" s="129">
        <f>IF(K442="","",VLOOKUP($F442,abm!$B$2:$G$1701,6,FALSE))</f>
        <v>58</v>
      </c>
      <c r="Q442" s="125">
        <f t="shared" si="28"/>
        <v>-0.34833798098767876</v>
      </c>
      <c r="R442" s="131">
        <f t="shared" si="29"/>
        <v>434.59633080338915</v>
      </c>
      <c r="S442" s="125">
        <f t="shared" si="30"/>
        <v>0.73609583516644816</v>
      </c>
      <c r="T442" s="132">
        <f t="shared" si="31"/>
        <v>332.39787729607718</v>
      </c>
    </row>
    <row r="443" spans="1:20" x14ac:dyDescent="0.25">
      <c r="A443">
        <v>4</v>
      </c>
      <c r="B443" s="12" t="s">
        <v>59</v>
      </c>
      <c r="C443" s="8">
        <v>13.780218</v>
      </c>
      <c r="D443" s="2">
        <v>0.59798499999999999</v>
      </c>
      <c r="E443" s="13" t="s">
        <v>165</v>
      </c>
      <c r="F443" s="12">
        <v>16445</v>
      </c>
      <c r="G443" s="126">
        <f>IFERROR(VLOOKUP($F443,INRIX!$A$2:$F$464,2,FALSE),"")</f>
        <v>62.434875066453998</v>
      </c>
      <c r="H443" s="4">
        <f>IFERROR(VLOOKUP($F443,INRIX!$A$2:$F$464,3,FALSE),"")</f>
        <v>58.330045321247702</v>
      </c>
      <c r="I443" s="126">
        <f>IFERROR(VLOOKUP($F443,INRIX!$A$2:$F$464,4,FALSE),"")</f>
        <v>58.2339477916615</v>
      </c>
      <c r="J443" s="4">
        <f>IFERROR(VLOOKUP($F443,INRIX!$A$2:$F$464,5,FALSE),"")</f>
        <v>37.350056753689003</v>
      </c>
      <c r="K443" s="126">
        <f>IFERROR(VLOOKUP($F443,INRIX!$A$2:$F$464,6,FALSE),"")</f>
        <v>61.896455872133401</v>
      </c>
      <c r="L443" s="129">
        <f>IF(G443="","",VLOOKUP($F443,abm!$B$2:$G$1701,2,FALSE))</f>
        <v>58</v>
      </c>
      <c r="M443" s="9">
        <f>IF(H443="","",VLOOKUP($F443,abm!$B$2:$G$1701,3,FALSE))</f>
        <v>33</v>
      </c>
      <c r="N443" s="129">
        <f>IF(I443="","",VLOOKUP($F443,abm!$B$2:$G$1701,4,FALSE))</f>
        <v>29</v>
      </c>
      <c r="O443" s="9">
        <f>IF(J443="","",VLOOKUP($F443,abm!$B$2:$G$1701,5,FALSE))</f>
        <v>37</v>
      </c>
      <c r="P443" s="129">
        <f>IF(K443="","",VLOOKUP($F443,abm!$B$2:$G$1701,6,FALSE))</f>
        <v>58</v>
      </c>
      <c r="Q443" s="125">
        <f t="shared" si="28"/>
        <v>-0.43425382548127056</v>
      </c>
      <c r="R443" s="131">
        <f t="shared" si="29"/>
        <v>641.61119597646257</v>
      </c>
      <c r="S443" s="125">
        <f t="shared" si="30"/>
        <v>-9.3723218681436293E-3</v>
      </c>
      <c r="T443" s="132">
        <f t="shared" si="31"/>
        <v>0.12253973080328341</v>
      </c>
    </row>
    <row r="444" spans="1:20" x14ac:dyDescent="0.25">
      <c r="A444">
        <v>4</v>
      </c>
      <c r="B444" s="12" t="s">
        <v>59</v>
      </c>
      <c r="C444" s="8">
        <v>15.687458999999999</v>
      </c>
      <c r="D444" s="2">
        <v>0.37434400000000001</v>
      </c>
      <c r="E444" s="13" t="s">
        <v>158</v>
      </c>
      <c r="F444" s="12">
        <v>8042</v>
      </c>
      <c r="G444" s="126">
        <f>IFERROR(VLOOKUP($F444,INRIX!$A$2:$F$464,2,FALSE),"")</f>
        <v>62.429027113237602</v>
      </c>
      <c r="H444" s="4">
        <f>IFERROR(VLOOKUP($F444,INRIX!$A$2:$F$464,3,FALSE),"")</f>
        <v>42.2711276992802</v>
      </c>
      <c r="I444" s="126">
        <f>IFERROR(VLOOKUP($F444,INRIX!$A$2:$F$464,4,FALSE),"")</f>
        <v>58.754794012124201</v>
      </c>
      <c r="J444" s="4">
        <f>IFERROR(VLOOKUP($F444,INRIX!$A$2:$F$464,5,FALSE),"")</f>
        <v>42.671736662883099</v>
      </c>
      <c r="K444" s="126">
        <f>IFERROR(VLOOKUP($F444,INRIX!$A$2:$F$464,6,FALSE),"")</f>
        <v>62.428075052119503</v>
      </c>
      <c r="L444" s="129">
        <f>IF(G444="","",VLOOKUP($F444,abm!$B$2:$G$1701,2,FALSE))</f>
        <v>58</v>
      </c>
      <c r="M444" s="9">
        <f>IF(H444="","",VLOOKUP($F444,abm!$B$2:$G$1701,3,FALSE))</f>
        <v>41</v>
      </c>
      <c r="N444" s="129">
        <f>IF(I444="","",VLOOKUP($F444,abm!$B$2:$G$1701,4,FALSE))</f>
        <v>45</v>
      </c>
      <c r="O444" s="9">
        <f>IF(J444="","",VLOOKUP($F444,abm!$B$2:$G$1701,5,FALSE))</f>
        <v>41</v>
      </c>
      <c r="P444" s="129">
        <f>IF(K444="","",VLOOKUP($F444,abm!$B$2:$G$1701,6,FALSE))</f>
        <v>58</v>
      </c>
      <c r="Q444" s="125">
        <f t="shared" si="28"/>
        <v>-3.00708253709977E-2</v>
      </c>
      <c r="R444" s="131">
        <f t="shared" si="29"/>
        <v>1.6157656278773742</v>
      </c>
      <c r="S444" s="125">
        <f t="shared" si="30"/>
        <v>-3.9176672749230201E-2</v>
      </c>
      <c r="T444" s="132">
        <f t="shared" si="31"/>
        <v>2.7947034700275193</v>
      </c>
    </row>
    <row r="445" spans="1:20" x14ac:dyDescent="0.25">
      <c r="A445">
        <v>4</v>
      </c>
      <c r="B445" s="12" t="s">
        <v>59</v>
      </c>
      <c r="C445" s="8">
        <v>16.352262999999997</v>
      </c>
      <c r="D445" s="2">
        <v>0.20643900000000001</v>
      </c>
      <c r="E445" s="13" t="s">
        <v>142</v>
      </c>
      <c r="F445" s="12">
        <v>12841</v>
      </c>
      <c r="G445" s="126">
        <f>IFERROR(VLOOKUP($F445,INRIX!$A$2:$F$464,2,FALSE),"")</f>
        <v>59.577884104199903</v>
      </c>
      <c r="H445" s="4">
        <f>IFERROR(VLOOKUP($F445,INRIX!$A$2:$F$464,3,FALSE),"")</f>
        <v>59.252732604638801</v>
      </c>
      <c r="I445" s="126">
        <f>IFERROR(VLOOKUP($F445,INRIX!$A$2:$F$464,4,FALSE),"")</f>
        <v>62.183471483360101</v>
      </c>
      <c r="J445" s="4">
        <f>IFERROR(VLOOKUP($F445,INRIX!$A$2:$F$464,5,FALSE),"")</f>
        <v>60.593416572077203</v>
      </c>
      <c r="K445" s="126">
        <f>IFERROR(VLOOKUP($F445,INRIX!$A$2:$F$464,6,FALSE),"")</f>
        <v>60.457559813362501</v>
      </c>
      <c r="L445" s="129">
        <f>IF(G445="","",VLOOKUP($F445,abm!$B$2:$G$1701,2,FALSE))</f>
        <v>58</v>
      </c>
      <c r="M445" s="9">
        <f>IF(H445="","",VLOOKUP($F445,abm!$B$2:$G$1701,3,FALSE))</f>
        <v>58</v>
      </c>
      <c r="N445" s="129">
        <f>IF(I445="","",VLOOKUP($F445,abm!$B$2:$G$1701,4,FALSE))</f>
        <v>57</v>
      </c>
      <c r="O445" s="9">
        <f>IF(J445="","",VLOOKUP($F445,abm!$B$2:$G$1701,5,FALSE))</f>
        <v>57</v>
      </c>
      <c r="P445" s="129">
        <f>IF(K445="","",VLOOKUP($F445,abm!$B$2:$G$1701,6,FALSE))</f>
        <v>58</v>
      </c>
      <c r="Q445" s="125">
        <f t="shared" si="28"/>
        <v>-2.1142191247070508E-2</v>
      </c>
      <c r="R445" s="131">
        <f t="shared" si="29"/>
        <v>1.5693389787251151</v>
      </c>
      <c r="S445" s="125">
        <f t="shared" si="30"/>
        <v>-5.9303745775793226E-2</v>
      </c>
      <c r="T445" s="132">
        <f t="shared" si="31"/>
        <v>12.912642660479076</v>
      </c>
    </row>
    <row r="446" spans="1:20" x14ac:dyDescent="0.25">
      <c r="A446">
        <v>4</v>
      </c>
      <c r="B446" s="12" t="s">
        <v>59</v>
      </c>
      <c r="C446" s="8">
        <v>17.027004999999999</v>
      </c>
      <c r="D446" s="2">
        <v>0.17075299999999999</v>
      </c>
      <c r="E446" s="13" t="s">
        <v>68</v>
      </c>
      <c r="F446" s="12">
        <v>12833</v>
      </c>
      <c r="G446" s="126">
        <f>IFERROR(VLOOKUP($F446,INRIX!$A$2:$F$464,2,FALSE),"")</f>
        <v>55.9792663476874</v>
      </c>
      <c r="H446" s="4">
        <f>IFERROR(VLOOKUP($F446,INRIX!$A$2:$F$464,3,FALSE),"")</f>
        <v>56.259397494001597</v>
      </c>
      <c r="I446" s="126">
        <f>IFERROR(VLOOKUP($F446,INRIX!$A$2:$F$464,4,FALSE),"")</f>
        <v>58.253989855251803</v>
      </c>
      <c r="J446" s="4">
        <f>IFERROR(VLOOKUP($F446,INRIX!$A$2:$F$464,5,FALSE),"")</f>
        <v>55.427695800226999</v>
      </c>
      <c r="K446" s="126">
        <f>IFERROR(VLOOKUP($F446,INRIX!$A$2:$F$464,6,FALSE),"")</f>
        <v>57.138389754789998</v>
      </c>
      <c r="L446" s="129">
        <f>IF(G446="","",VLOOKUP($F446,abm!$B$2:$G$1701,2,FALSE))</f>
        <v>57</v>
      </c>
      <c r="M446" s="9">
        <f>IF(H446="","",VLOOKUP($F446,abm!$B$2:$G$1701,3,FALSE))</f>
        <v>57</v>
      </c>
      <c r="N446" s="129">
        <f>IF(I446="","",VLOOKUP($F446,abm!$B$2:$G$1701,4,FALSE))</f>
        <v>55</v>
      </c>
      <c r="O446" s="9">
        <f>IF(J446="","",VLOOKUP($F446,abm!$B$2:$G$1701,5,FALSE))</f>
        <v>53</v>
      </c>
      <c r="P446" s="129">
        <f>IF(K446="","",VLOOKUP($F446,abm!$B$2:$G$1701,6,FALSE))</f>
        <v>57</v>
      </c>
      <c r="Q446" s="125">
        <f t="shared" si="28"/>
        <v>1.3164067497832166E-2</v>
      </c>
      <c r="R446" s="131">
        <f t="shared" si="29"/>
        <v>0.54849207189111482</v>
      </c>
      <c r="S446" s="125">
        <f t="shared" si="30"/>
        <v>-4.3799327487415773E-2</v>
      </c>
      <c r="T446" s="132">
        <f t="shared" si="31"/>
        <v>5.8937068984398104</v>
      </c>
    </row>
    <row r="447" spans="1:20" x14ac:dyDescent="0.25">
      <c r="A447">
        <v>4</v>
      </c>
      <c r="B447" s="12" t="s">
        <v>39</v>
      </c>
      <c r="C447" s="8">
        <v>1.3227250000000002</v>
      </c>
      <c r="D447" s="2">
        <v>0.53702700000000003</v>
      </c>
      <c r="E447" s="13" t="s">
        <v>172</v>
      </c>
      <c r="F447" s="12">
        <v>28276</v>
      </c>
      <c r="G447" s="126">
        <f>IFERROR(VLOOKUP($F447,INRIX!$A$2:$F$464,2,FALSE),"")</f>
        <v>63.937001594896302</v>
      </c>
      <c r="H447" s="4">
        <f>IFERROR(VLOOKUP($F447,INRIX!$A$2:$F$464,3,FALSE),"")</f>
        <v>66.772593974939994</v>
      </c>
      <c r="I447" s="126">
        <f>IFERROR(VLOOKUP($F447,INRIX!$A$2:$F$464,4,FALSE),"")</f>
        <v>65.025238154150699</v>
      </c>
      <c r="J447" s="4">
        <f>IFERROR(VLOOKUP($F447,INRIX!$A$2:$F$464,5,FALSE),"")</f>
        <v>62.281044267877398</v>
      </c>
      <c r="K447" s="126">
        <f>IFERROR(VLOOKUP($F447,INRIX!$A$2:$F$464,6,FALSE),"")</f>
        <v>65.089546311923002</v>
      </c>
      <c r="L447" s="129">
        <f>IF(G447="","",VLOOKUP($F447,abm!$B$2:$G$1701,2,FALSE))</f>
        <v>62</v>
      </c>
      <c r="M447" s="9">
        <f>IF(H447="","",VLOOKUP($F447,abm!$B$2:$G$1701,3,FALSE))</f>
        <v>60</v>
      </c>
      <c r="N447" s="129">
        <f>IF(I447="","",VLOOKUP($F447,abm!$B$2:$G$1701,4,FALSE))</f>
        <v>61</v>
      </c>
      <c r="O447" s="9">
        <f>IF(J447="","",VLOOKUP($F447,abm!$B$2:$G$1701,5,FALSE))</f>
        <v>59</v>
      </c>
      <c r="P447" s="129">
        <f>IF(K447="","",VLOOKUP($F447,abm!$B$2:$G$1701,6,FALSE))</f>
        <v>62</v>
      </c>
      <c r="Q447" s="125">
        <f t="shared" si="28"/>
        <v>-0.10142775009582183</v>
      </c>
      <c r="R447" s="131">
        <f t="shared" si="29"/>
        <v>45.868029149393507</v>
      </c>
      <c r="S447" s="125">
        <f t="shared" si="30"/>
        <v>-5.2681266129149584E-2</v>
      </c>
      <c r="T447" s="132">
        <f t="shared" si="31"/>
        <v>10.765251487771131</v>
      </c>
    </row>
    <row r="448" spans="1:20" x14ac:dyDescent="0.25">
      <c r="A448">
        <v>4</v>
      </c>
      <c r="B448" s="12" t="s">
        <v>39</v>
      </c>
      <c r="C448" s="8">
        <v>2.3953880000000005</v>
      </c>
      <c r="D448" s="2">
        <v>0.32932099999999997</v>
      </c>
      <c r="E448" s="13" t="s">
        <v>44</v>
      </c>
      <c r="F448" s="12">
        <v>28284</v>
      </c>
      <c r="G448" s="126">
        <f>IFERROR(VLOOKUP($F448,INRIX!$A$2:$F$464,2,FALSE),"")</f>
        <v>64.668793195109004</v>
      </c>
      <c r="H448" s="4">
        <f>IFERROR(VLOOKUP($F448,INRIX!$A$2:$F$464,3,FALSE),"")</f>
        <v>65.779792055451907</v>
      </c>
      <c r="I448" s="126">
        <f>IFERROR(VLOOKUP($F448,INRIX!$A$2:$F$464,4,FALSE),"")</f>
        <v>65.075219596684406</v>
      </c>
      <c r="J448" s="4">
        <f>IFERROR(VLOOKUP($F448,INRIX!$A$2:$F$464,5,FALSE),"")</f>
        <v>63.099886492621998</v>
      </c>
      <c r="K448" s="126">
        <f>IFERROR(VLOOKUP($F448,INRIX!$A$2:$F$464,6,FALSE),"")</f>
        <v>64.649756775538606</v>
      </c>
      <c r="L448" s="129">
        <f>IF(G448="","",VLOOKUP($F448,abm!$B$2:$G$1701,2,FALSE))</f>
        <v>62</v>
      </c>
      <c r="M448" s="9">
        <f>IF(H448="","",VLOOKUP($F448,abm!$B$2:$G$1701,3,FALSE))</f>
        <v>54</v>
      </c>
      <c r="N448" s="129">
        <f>IF(I448="","",VLOOKUP($F448,abm!$B$2:$G$1701,4,FALSE))</f>
        <v>60</v>
      </c>
      <c r="O448" s="9">
        <f>IF(J448="","",VLOOKUP($F448,abm!$B$2:$G$1701,5,FALSE))</f>
        <v>58</v>
      </c>
      <c r="P448" s="129">
        <f>IF(K448="","",VLOOKUP($F448,abm!$B$2:$G$1701,6,FALSE))</f>
        <v>62</v>
      </c>
      <c r="Q448" s="125">
        <f t="shared" si="28"/>
        <v>-0.17907919267244909</v>
      </c>
      <c r="R448" s="131">
        <f t="shared" si="29"/>
        <v>138.76350086968785</v>
      </c>
      <c r="S448" s="125">
        <f t="shared" si="30"/>
        <v>-8.0822435286287075E-2</v>
      </c>
      <c r="T448" s="132">
        <f t="shared" si="31"/>
        <v>26.008842237628304</v>
      </c>
    </row>
    <row r="449" spans="1:20" x14ac:dyDescent="0.25">
      <c r="A449">
        <v>4</v>
      </c>
      <c r="B449" s="12" t="s">
        <v>39</v>
      </c>
      <c r="C449" s="8">
        <v>2.9231710000000004</v>
      </c>
      <c r="D449" s="2">
        <v>0.527783</v>
      </c>
      <c r="E449" s="13" t="s">
        <v>44</v>
      </c>
      <c r="F449" s="12">
        <v>11095</v>
      </c>
      <c r="G449" s="126">
        <f>IFERROR(VLOOKUP($F449,INRIX!$A$2:$F$464,2,FALSE),"")</f>
        <v>64.4566719829878</v>
      </c>
      <c r="H449" s="4">
        <f>IFERROR(VLOOKUP($F449,INRIX!$A$2:$F$464,3,FALSE),"")</f>
        <v>65.902159424153595</v>
      </c>
      <c r="I449" s="126">
        <f>IFERROR(VLOOKUP($F449,INRIX!$A$2:$F$464,4,FALSE),"")</f>
        <v>66.157985896325599</v>
      </c>
      <c r="J449" s="4">
        <f>IFERROR(VLOOKUP($F449,INRIX!$A$2:$F$464,5,FALSE),"")</f>
        <v>64.214074914869499</v>
      </c>
      <c r="K449" s="126">
        <f>IFERROR(VLOOKUP($F449,INRIX!$A$2:$F$464,6,FALSE),"")</f>
        <v>65.401866375459207</v>
      </c>
      <c r="L449" s="129">
        <f>IF(G449="","",VLOOKUP($F449,abm!$B$2:$G$1701,2,FALSE))</f>
        <v>62</v>
      </c>
      <c r="M449" s="9">
        <f>IF(H449="","",VLOOKUP($F449,abm!$B$2:$G$1701,3,FALSE))</f>
        <v>38</v>
      </c>
      <c r="N449" s="129">
        <f>IF(I449="","",VLOOKUP($F449,abm!$B$2:$G$1701,4,FALSE))</f>
        <v>51</v>
      </c>
      <c r="O449" s="9">
        <f>IF(J449="","",VLOOKUP($F449,abm!$B$2:$G$1701,5,FALSE))</f>
        <v>45</v>
      </c>
      <c r="P449" s="129">
        <f>IF(K449="","",VLOOKUP($F449,abm!$B$2:$G$1701,6,FALSE))</f>
        <v>62</v>
      </c>
      <c r="Q449" s="125">
        <f t="shared" si="28"/>
        <v>-0.42338763506324895</v>
      </c>
      <c r="R449" s="131">
        <f t="shared" si="29"/>
        <v>778.53050053088327</v>
      </c>
      <c r="S449" s="125">
        <f t="shared" si="30"/>
        <v>-0.29921905657509151</v>
      </c>
      <c r="T449" s="132">
        <f t="shared" si="31"/>
        <v>369.18067483421737</v>
      </c>
    </row>
    <row r="450" spans="1:20" x14ac:dyDescent="0.25">
      <c r="A450">
        <v>4</v>
      </c>
      <c r="B450" s="12" t="s">
        <v>39</v>
      </c>
      <c r="C450" s="8">
        <v>4.7752430000000015</v>
      </c>
      <c r="D450" s="2">
        <v>0.76306099999999999</v>
      </c>
      <c r="E450" s="13" t="s">
        <v>5</v>
      </c>
      <c r="F450" s="12">
        <v>11103</v>
      </c>
      <c r="G450" s="126">
        <f>IFERROR(VLOOKUP($F450,INRIX!$A$2:$F$464,2,FALSE),"")</f>
        <v>61.480595427963799</v>
      </c>
      <c r="H450" s="4">
        <f>IFERROR(VLOOKUP($F450,INRIX!$A$2:$F$464,3,FALSE),"")</f>
        <v>65.129298853639</v>
      </c>
      <c r="I450" s="126">
        <f>IFERROR(VLOOKUP($F450,INRIX!$A$2:$F$464,4,FALSE),"")</f>
        <v>64.975380428058898</v>
      </c>
      <c r="J450" s="4">
        <f>IFERROR(VLOOKUP($F450,INRIX!$A$2:$F$464,5,FALSE),"")</f>
        <v>36.840181611804802</v>
      </c>
      <c r="K450" s="126">
        <f>IFERROR(VLOOKUP($F450,INRIX!$A$2:$F$464,6,FALSE),"")</f>
        <v>62.969323935272499</v>
      </c>
      <c r="L450" s="129">
        <f>IF(G450="","",VLOOKUP($F450,abm!$B$2:$G$1701,2,FALSE))</f>
        <v>62</v>
      </c>
      <c r="M450" s="9">
        <f>IF(H450="","",VLOOKUP($F450,abm!$B$2:$G$1701,3,FALSE))</f>
        <v>56</v>
      </c>
      <c r="N450" s="129">
        <f>IF(I450="","",VLOOKUP($F450,abm!$B$2:$G$1701,4,FALSE))</f>
        <v>58</v>
      </c>
      <c r="O450" s="9">
        <f>IF(J450="","",VLOOKUP($F450,abm!$B$2:$G$1701,5,FALSE))</f>
        <v>56</v>
      </c>
      <c r="P450" s="129">
        <f>IF(K450="","",VLOOKUP($F450,abm!$B$2:$G$1701,6,FALSE))</f>
        <v>62</v>
      </c>
      <c r="Q450" s="125">
        <f t="shared" si="28"/>
        <v>-0.14017191977077326</v>
      </c>
      <c r="R450" s="131">
        <f t="shared" si="29"/>
        <v>83.344097559054362</v>
      </c>
      <c r="S450" s="125">
        <f t="shared" si="30"/>
        <v>0.52007936850278069</v>
      </c>
      <c r="T450" s="132">
        <f t="shared" si="31"/>
        <v>367.09864066862286</v>
      </c>
    </row>
    <row r="451" spans="1:20" x14ac:dyDescent="0.25">
      <c r="A451">
        <v>4</v>
      </c>
      <c r="B451" s="12" t="s">
        <v>39</v>
      </c>
      <c r="C451" s="8">
        <v>5.5502590000000014</v>
      </c>
      <c r="D451" s="2">
        <v>0.39198</v>
      </c>
      <c r="E451" s="13" t="s">
        <v>171</v>
      </c>
      <c r="F451" s="12">
        <v>7497</v>
      </c>
      <c r="G451" s="126">
        <f>IFERROR(VLOOKUP($F451,INRIX!$A$2:$F$464,2,FALSE),"")</f>
        <v>62.312333864965403</v>
      </c>
      <c r="H451" s="4">
        <f>IFERROR(VLOOKUP($F451,INRIX!$A$2:$F$464,3,FALSE),"")</f>
        <v>66.243668355105299</v>
      </c>
      <c r="I451" s="126">
        <f>IFERROR(VLOOKUP($F451,INRIX!$A$2:$F$464,4,FALSE),"")</f>
        <v>65.760979834219995</v>
      </c>
      <c r="J451" s="4">
        <f>IFERROR(VLOOKUP($F451,INRIX!$A$2:$F$464,5,FALSE),"")</f>
        <v>29.663337116912601</v>
      </c>
      <c r="K451" s="126">
        <f>IFERROR(VLOOKUP($F451,INRIX!$A$2:$F$464,6,FALSE),"")</f>
        <v>62.459743869750803</v>
      </c>
      <c r="L451" s="129">
        <f>IF(G451="","",VLOOKUP($F451,abm!$B$2:$G$1701,2,FALSE))</f>
        <v>62</v>
      </c>
      <c r="M451" s="9">
        <f>IF(H451="","",VLOOKUP($F451,abm!$B$2:$G$1701,3,FALSE))</f>
        <v>57</v>
      </c>
      <c r="N451" s="129">
        <f>IF(I451="","",VLOOKUP($F451,abm!$B$2:$G$1701,4,FALSE))</f>
        <v>60</v>
      </c>
      <c r="O451" s="9">
        <f>IF(J451="","",VLOOKUP($F451,abm!$B$2:$G$1701,5,FALSE))</f>
        <v>51</v>
      </c>
      <c r="P451" s="129">
        <f>IF(K451="","",VLOOKUP($F451,abm!$B$2:$G$1701,6,FALSE))</f>
        <v>62</v>
      </c>
      <c r="Q451" s="125">
        <f t="shared" si="28"/>
        <v>-0.13954040566645198</v>
      </c>
      <c r="R451" s="131">
        <f t="shared" si="29"/>
        <v>85.445404659175111</v>
      </c>
      <c r="S451" s="125">
        <f t="shared" si="30"/>
        <v>0.71929408343346046</v>
      </c>
      <c r="T451" s="132">
        <f t="shared" si="31"/>
        <v>455.2531829865195</v>
      </c>
    </row>
    <row r="452" spans="1:20" x14ac:dyDescent="0.25">
      <c r="A452">
        <v>4</v>
      </c>
      <c r="B452" s="12" t="s">
        <v>39</v>
      </c>
      <c r="C452" s="8">
        <v>5.971496000000001</v>
      </c>
      <c r="D452" s="2">
        <v>0.42123699999999997</v>
      </c>
      <c r="E452" s="13" t="s">
        <v>171</v>
      </c>
      <c r="F452" s="12">
        <v>10963</v>
      </c>
      <c r="G452" s="126">
        <f>IFERROR(VLOOKUP($F452,INRIX!$A$2:$F$464,2,FALSE),"")</f>
        <v>62.216374269005797</v>
      </c>
      <c r="H452" s="4">
        <f>IFERROR(VLOOKUP($F452,INRIX!$A$2:$F$464,3,FALSE),"")</f>
        <v>65.466009064249505</v>
      </c>
      <c r="I452" s="126">
        <f>IFERROR(VLOOKUP($F452,INRIX!$A$2:$F$464,4,FALSE),"")</f>
        <v>64.504391933687998</v>
      </c>
      <c r="J452" s="4">
        <f>IFERROR(VLOOKUP($F452,INRIX!$A$2:$F$464,5,FALSE),"")</f>
        <v>29.496027241770701</v>
      </c>
      <c r="K452" s="126">
        <f>IFERROR(VLOOKUP($F452,INRIX!$A$2:$F$464,6,FALSE),"")</f>
        <v>62.857440683013998</v>
      </c>
      <c r="L452" s="129">
        <f>IF(G452="","",VLOOKUP($F452,abm!$B$2:$G$1701,2,FALSE))</f>
        <v>62</v>
      </c>
      <c r="M452" s="9">
        <f>IF(H452="","",VLOOKUP($F452,abm!$B$2:$G$1701,3,FALSE))</f>
        <v>61</v>
      </c>
      <c r="N452" s="129">
        <f>IF(I452="","",VLOOKUP($F452,abm!$B$2:$G$1701,4,FALSE))</f>
        <v>61</v>
      </c>
      <c r="O452" s="9">
        <f>IF(J452="","",VLOOKUP($F452,abm!$B$2:$G$1701,5,FALSE))</f>
        <v>54</v>
      </c>
      <c r="P452" s="129">
        <f>IF(K452="","",VLOOKUP($F452,abm!$B$2:$G$1701,6,FALSE))</f>
        <v>62</v>
      </c>
      <c r="Q452" s="125">
        <f t="shared" si="28"/>
        <v>-6.8218746309500644E-2</v>
      </c>
      <c r="R452" s="131">
        <f t="shared" si="29"/>
        <v>19.945236961958738</v>
      </c>
      <c r="S452" s="125">
        <f t="shared" si="30"/>
        <v>0.83075502193488893</v>
      </c>
      <c r="T452" s="132">
        <f t="shared" si="31"/>
        <v>600.4446809360436</v>
      </c>
    </row>
    <row r="453" spans="1:20" x14ac:dyDescent="0.25">
      <c r="A453">
        <v>4</v>
      </c>
      <c r="B453" s="12" t="s">
        <v>39</v>
      </c>
      <c r="C453" s="8">
        <v>6.2261760000000006</v>
      </c>
      <c r="D453" s="2">
        <v>0.25468000000000002</v>
      </c>
      <c r="E453" s="13" t="s">
        <v>29</v>
      </c>
      <c r="F453" s="12">
        <v>15211</v>
      </c>
      <c r="G453" s="126">
        <f>IFERROR(VLOOKUP($F453,INRIX!$A$2:$F$464,2,FALSE),"")</f>
        <v>63.811536416799598</v>
      </c>
      <c r="H453" s="4">
        <f>IFERROR(VLOOKUP($F453,INRIX!$A$2:$F$464,3,FALSE),"")</f>
        <v>66.5795787789923</v>
      </c>
      <c r="I453" s="126">
        <f>IFERROR(VLOOKUP($F453,INRIX!$A$2:$F$464,4,FALSE),"")</f>
        <v>65.838302610416903</v>
      </c>
      <c r="J453" s="4">
        <f>IFERROR(VLOOKUP($F453,INRIX!$A$2:$F$464,5,FALSE),"")</f>
        <v>20.938706015891</v>
      </c>
      <c r="K453" s="126">
        <f>IFERROR(VLOOKUP($F453,INRIX!$A$2:$F$464,6,FALSE),"")</f>
        <v>65.325722227737501</v>
      </c>
      <c r="L453" s="129">
        <f>IF(G453="","",VLOOKUP($F453,abm!$B$2:$G$1701,2,FALSE))</f>
        <v>62</v>
      </c>
      <c r="M453" s="9">
        <f>IF(H453="","",VLOOKUP($F453,abm!$B$2:$G$1701,3,FALSE))</f>
        <v>57</v>
      </c>
      <c r="N453" s="129">
        <f>IF(I453="","",VLOOKUP($F453,abm!$B$2:$G$1701,4,FALSE))</f>
        <v>60</v>
      </c>
      <c r="O453" s="9">
        <f>IF(J453="","",VLOOKUP($F453,abm!$B$2:$G$1701,5,FALSE))</f>
        <v>46</v>
      </c>
      <c r="P453" s="129">
        <f>IF(K453="","",VLOOKUP($F453,abm!$B$2:$G$1701,6,FALSE))</f>
        <v>62</v>
      </c>
      <c r="Q453" s="125">
        <f t="shared" si="28"/>
        <v>-0.14388163690237887</v>
      </c>
      <c r="R453" s="131">
        <f t="shared" si="29"/>
        <v>91.768329582919606</v>
      </c>
      <c r="S453" s="125">
        <f t="shared" si="30"/>
        <v>1.196888382934898</v>
      </c>
      <c r="T453" s="132">
        <f t="shared" si="31"/>
        <v>628.06845615793793</v>
      </c>
    </row>
    <row r="454" spans="1:20" x14ac:dyDescent="0.25">
      <c r="A454">
        <v>4</v>
      </c>
      <c r="B454" s="12" t="s">
        <v>39</v>
      </c>
      <c r="C454" s="8">
        <v>6.3644240000000005</v>
      </c>
      <c r="D454" s="2">
        <v>0.13824800000000001</v>
      </c>
      <c r="E454" s="13" t="s">
        <v>176</v>
      </c>
      <c r="F454" s="12">
        <v>7505</v>
      </c>
      <c r="G454" s="126">
        <f>IFERROR(VLOOKUP($F454,INRIX!$A$2:$F$464,2,FALSE),"")</f>
        <v>63.811536416799598</v>
      </c>
      <c r="H454" s="4">
        <f>IFERROR(VLOOKUP($F454,INRIX!$A$2:$F$464,3,FALSE),"")</f>
        <v>66.5795787789923</v>
      </c>
      <c r="I454" s="126">
        <f>IFERROR(VLOOKUP($F454,INRIX!$A$2:$F$464,4,FALSE),"")</f>
        <v>65.838302610416903</v>
      </c>
      <c r="J454" s="4">
        <f>IFERROR(VLOOKUP($F454,INRIX!$A$2:$F$464,5,FALSE),"")</f>
        <v>20.938706015891</v>
      </c>
      <c r="K454" s="126">
        <f>IFERROR(VLOOKUP($F454,INRIX!$A$2:$F$464,6,FALSE),"")</f>
        <v>65.325722227737501</v>
      </c>
      <c r="L454" s="129">
        <f>IF(G454="","",VLOOKUP($F454,abm!$B$2:$G$1701,2,FALSE))</f>
        <v>61</v>
      </c>
      <c r="M454" s="9">
        <f>IF(H454="","",VLOOKUP($F454,abm!$B$2:$G$1701,3,FALSE))</f>
        <v>61</v>
      </c>
      <c r="N454" s="129">
        <f>IF(I454="","",VLOOKUP($F454,abm!$B$2:$G$1701,4,FALSE))</f>
        <v>61</v>
      </c>
      <c r="O454" s="9">
        <f>IF(J454="","",VLOOKUP($F454,abm!$B$2:$G$1701,5,FALSE))</f>
        <v>57</v>
      </c>
      <c r="P454" s="129">
        <f>IF(K454="","",VLOOKUP($F454,abm!$B$2:$G$1701,6,FALSE))</f>
        <v>61</v>
      </c>
      <c r="Q454" s="125">
        <f t="shared" si="28"/>
        <v>-8.380315528149318E-2</v>
      </c>
      <c r="R454" s="131">
        <f t="shared" si="29"/>
        <v>31.131699350981201</v>
      </c>
      <c r="S454" s="125">
        <f t="shared" si="30"/>
        <v>1.7222312571149825</v>
      </c>
      <c r="T454" s="132">
        <f t="shared" si="31"/>
        <v>1300.4169238083359</v>
      </c>
    </row>
    <row r="455" spans="1:20" x14ac:dyDescent="0.25">
      <c r="A455">
        <v>4</v>
      </c>
      <c r="B455" s="12" t="s">
        <v>39</v>
      </c>
      <c r="C455" s="8">
        <v>6.6480370000000004</v>
      </c>
      <c r="D455" s="2">
        <v>0.283613</v>
      </c>
      <c r="E455" s="13" t="s">
        <v>176</v>
      </c>
      <c r="F455" s="12">
        <v>28902</v>
      </c>
      <c r="G455" s="126">
        <f>IFERROR(VLOOKUP($F455,INRIX!$A$2:$F$464,2,FALSE),"")</f>
        <v>63.811536416799598</v>
      </c>
      <c r="H455" s="4">
        <f>IFERROR(VLOOKUP($F455,INRIX!$A$2:$F$464,3,FALSE),"")</f>
        <v>66.5795787789923</v>
      </c>
      <c r="I455" s="126">
        <f>IFERROR(VLOOKUP($F455,INRIX!$A$2:$F$464,4,FALSE),"")</f>
        <v>65.838302610416903</v>
      </c>
      <c r="J455" s="4">
        <f>IFERROR(VLOOKUP($F455,INRIX!$A$2:$F$464,5,FALSE),"")</f>
        <v>20.938706015891</v>
      </c>
      <c r="K455" s="126">
        <f>IFERROR(VLOOKUP($F455,INRIX!$A$2:$F$464,6,FALSE),"")</f>
        <v>65.325722227737501</v>
      </c>
      <c r="L455" s="129">
        <f>IF(G455="","",VLOOKUP($F455,abm!$B$2:$G$1701,2,FALSE))</f>
        <v>60</v>
      </c>
      <c r="M455" s="9">
        <f>IF(H455="","",VLOOKUP($F455,abm!$B$2:$G$1701,3,FALSE))</f>
        <v>60</v>
      </c>
      <c r="N455" s="129">
        <f>IF(I455="","",VLOOKUP($F455,abm!$B$2:$G$1701,4,FALSE))</f>
        <v>60</v>
      </c>
      <c r="O455" s="9">
        <f>IF(J455="","",VLOOKUP($F455,abm!$B$2:$G$1701,5,FALSE))</f>
        <v>57</v>
      </c>
      <c r="P455" s="129">
        <f>IF(K455="","",VLOOKUP($F455,abm!$B$2:$G$1701,6,FALSE))</f>
        <v>60</v>
      </c>
      <c r="Q455" s="125">
        <f t="shared" si="28"/>
        <v>-9.8822775686714603E-2</v>
      </c>
      <c r="R455" s="131">
        <f t="shared" si="29"/>
        <v>43.2908569089658</v>
      </c>
      <c r="S455" s="125">
        <f t="shared" si="30"/>
        <v>1.7222312571149825</v>
      </c>
      <c r="T455" s="132">
        <f t="shared" si="31"/>
        <v>1300.4169238083359</v>
      </c>
    </row>
    <row r="456" spans="1:20" x14ac:dyDescent="0.25">
      <c r="A456">
        <v>4</v>
      </c>
      <c r="B456" s="12" t="s">
        <v>39</v>
      </c>
      <c r="C456" s="8">
        <v>7.1319600000000003</v>
      </c>
      <c r="D456" s="2">
        <v>0.16744600000000001</v>
      </c>
      <c r="E456" s="13" t="s">
        <v>112</v>
      </c>
      <c r="F456" s="12">
        <v>11112</v>
      </c>
      <c r="G456" s="126">
        <f>IFERROR(VLOOKUP($F456,INRIX!$A$2:$F$464,2,FALSE),"")</f>
        <v>63.079744816586903</v>
      </c>
      <c r="H456" s="4">
        <f>IFERROR(VLOOKUP($F456,INRIX!$A$2:$F$464,3,FALSE),"")</f>
        <v>65.528125833111204</v>
      </c>
      <c r="I456" s="126">
        <f>IFERROR(VLOOKUP($F456,INRIX!$A$2:$F$464,4,FALSE),"")</f>
        <v>64.047754546579199</v>
      </c>
      <c r="J456" s="4">
        <f>IFERROR(VLOOKUP($F456,INRIX!$A$2:$F$464,5,FALSE),"")</f>
        <v>18.082406356413198</v>
      </c>
      <c r="K456" s="126">
        <f>IFERROR(VLOOKUP($F456,INRIX!$A$2:$F$464,6,FALSE),"")</f>
        <v>64.837883450809102</v>
      </c>
      <c r="L456" s="129">
        <f>IF(G456="","",VLOOKUP($F456,abm!$B$2:$G$1701,2,FALSE))</f>
        <v>61</v>
      </c>
      <c r="M456" s="9">
        <f>IF(H456="","",VLOOKUP($F456,abm!$B$2:$G$1701,3,FALSE))</f>
        <v>61</v>
      </c>
      <c r="N456" s="129">
        <f>IF(I456="","",VLOOKUP($F456,abm!$B$2:$G$1701,4,FALSE))</f>
        <v>61</v>
      </c>
      <c r="O456" s="9">
        <f>IF(J456="","",VLOOKUP($F456,abm!$B$2:$G$1701,5,FALSE))</f>
        <v>54</v>
      </c>
      <c r="P456" s="129">
        <f>IF(K456="","",VLOOKUP($F456,abm!$B$2:$G$1701,6,FALSE))</f>
        <v>61</v>
      </c>
      <c r="Q456" s="125">
        <f t="shared" si="28"/>
        <v>-6.91020195609372E-2</v>
      </c>
      <c r="R456" s="131">
        <f t="shared" si="29"/>
        <v>20.503923560489039</v>
      </c>
      <c r="S456" s="125">
        <f t="shared" si="30"/>
        <v>1.9863281985612544</v>
      </c>
      <c r="T456" s="132">
        <f t="shared" si="31"/>
        <v>1290.0735331458268</v>
      </c>
    </row>
    <row r="457" spans="1:20" x14ac:dyDescent="0.25">
      <c r="A457">
        <v>4</v>
      </c>
      <c r="B457" s="12" t="s">
        <v>39</v>
      </c>
      <c r="C457" s="8">
        <v>7.2992240000000006</v>
      </c>
      <c r="D457" s="2">
        <v>0.167264</v>
      </c>
      <c r="E457" s="13" t="s">
        <v>142</v>
      </c>
      <c r="F457" s="12">
        <v>11113</v>
      </c>
      <c r="G457" s="126">
        <f>IFERROR(VLOOKUP($F457,INRIX!$A$2:$F$464,2,FALSE),"")</f>
        <v>63.079744816586903</v>
      </c>
      <c r="H457" s="4">
        <f>IFERROR(VLOOKUP($F457,INRIX!$A$2:$F$464,3,FALSE),"")</f>
        <v>65.528125833111204</v>
      </c>
      <c r="I457" s="126">
        <f>IFERROR(VLOOKUP($F457,INRIX!$A$2:$F$464,4,FALSE),"")</f>
        <v>64.047754546579199</v>
      </c>
      <c r="J457" s="4">
        <f>IFERROR(VLOOKUP($F457,INRIX!$A$2:$F$464,5,FALSE),"")</f>
        <v>18.082406356413198</v>
      </c>
      <c r="K457" s="126">
        <f>IFERROR(VLOOKUP($F457,INRIX!$A$2:$F$464,6,FALSE),"")</f>
        <v>64.837883450809102</v>
      </c>
      <c r="L457" s="129">
        <f>IF(G457="","",VLOOKUP($F457,abm!$B$2:$G$1701,2,FALSE))</f>
        <v>57</v>
      </c>
      <c r="M457" s="9">
        <f>IF(H457="","",VLOOKUP($F457,abm!$B$2:$G$1701,3,FALSE))</f>
        <v>56</v>
      </c>
      <c r="N457" s="129">
        <f>IF(I457="","",VLOOKUP($F457,abm!$B$2:$G$1701,4,FALSE))</f>
        <v>56</v>
      </c>
      <c r="O457" s="9">
        <f>IF(J457="","",VLOOKUP($F457,abm!$B$2:$G$1701,5,FALSE))</f>
        <v>43</v>
      </c>
      <c r="P457" s="129">
        <f>IF(K457="","",VLOOKUP($F457,abm!$B$2:$G$1701,6,FALSE))</f>
        <v>57</v>
      </c>
      <c r="Q457" s="125">
        <f t="shared" si="28"/>
        <v>-0.1454051327116801</v>
      </c>
      <c r="R457" s="131">
        <f t="shared" si="29"/>
        <v>90.785181891601084</v>
      </c>
      <c r="S457" s="125">
        <f t="shared" si="30"/>
        <v>1.3780020840395171</v>
      </c>
      <c r="T457" s="132">
        <f t="shared" si="31"/>
        <v>620.8864729869174</v>
      </c>
    </row>
    <row r="458" spans="1:20" x14ac:dyDescent="0.25">
      <c r="A458">
        <v>4</v>
      </c>
      <c r="B458" s="12" t="s">
        <v>39</v>
      </c>
      <c r="C458" s="8">
        <v>8.5815470000000005</v>
      </c>
      <c r="D458" s="2">
        <v>0.40489199999999997</v>
      </c>
      <c r="E458" s="13" t="s">
        <v>169</v>
      </c>
      <c r="F458" s="12">
        <v>7470</v>
      </c>
      <c r="G458" s="126">
        <f>IFERROR(VLOOKUP($F458,INRIX!$A$2:$F$464,2,FALSE),"")</f>
        <v>63.446039340776203</v>
      </c>
      <c r="H458" s="4">
        <f>IFERROR(VLOOKUP($F458,INRIX!$A$2:$F$464,3,FALSE),"")</f>
        <v>66.7214076246334</v>
      </c>
      <c r="I458" s="126">
        <f>IFERROR(VLOOKUP($F458,INRIX!$A$2:$F$464,4,FALSE),"")</f>
        <v>65.748484473586501</v>
      </c>
      <c r="J458" s="4">
        <f>IFERROR(VLOOKUP($F458,INRIX!$A$2:$F$464,5,FALSE),"")</f>
        <v>33.924858115777504</v>
      </c>
      <c r="K458" s="126">
        <f>IFERROR(VLOOKUP($F458,INRIX!$A$2:$F$464,6,FALSE),"")</f>
        <v>64.940136999900702</v>
      </c>
      <c r="L458" s="129">
        <f>IF(G458="","",VLOOKUP($F458,abm!$B$2:$G$1701,2,FALSE))</f>
        <v>57</v>
      </c>
      <c r="M458" s="9">
        <f>IF(H458="","",VLOOKUP($F458,abm!$B$2:$G$1701,3,FALSE))</f>
        <v>57</v>
      </c>
      <c r="N458" s="129">
        <f>IF(I458="","",VLOOKUP($F458,abm!$B$2:$G$1701,4,FALSE))</f>
        <v>57</v>
      </c>
      <c r="O458" s="9">
        <f>IF(J458="","",VLOOKUP($F458,abm!$B$2:$G$1701,5,FALSE))</f>
        <v>44</v>
      </c>
      <c r="P458" s="129">
        <f>IF(K458="","",VLOOKUP($F458,abm!$B$2:$G$1701,6,FALSE))</f>
        <v>57</v>
      </c>
      <c r="Q458" s="125">
        <f t="shared" si="28"/>
        <v>-0.14570147679324852</v>
      </c>
      <c r="R458" s="131">
        <f t="shared" si="29"/>
        <v>94.505766204280405</v>
      </c>
      <c r="S458" s="125">
        <f t="shared" si="30"/>
        <v>0.29698405369415037</v>
      </c>
      <c r="T458" s="132">
        <f t="shared" si="31"/>
        <v>101.50848398721443</v>
      </c>
    </row>
    <row r="459" spans="1:20" x14ac:dyDescent="0.25">
      <c r="A459">
        <v>4</v>
      </c>
      <c r="B459" s="12" t="s">
        <v>39</v>
      </c>
      <c r="C459" s="8">
        <v>11.748820000000002</v>
      </c>
      <c r="D459" s="2">
        <v>1.0595460000000001</v>
      </c>
      <c r="E459" s="13" t="s">
        <v>169</v>
      </c>
      <c r="F459" s="12">
        <v>24158</v>
      </c>
      <c r="G459" s="126">
        <f>IFERROR(VLOOKUP($F459,INRIX!$A$2:$F$464,2,FALSE),"")</f>
        <v>61.9572036150984</v>
      </c>
      <c r="H459" s="4">
        <f>IFERROR(VLOOKUP($F459,INRIX!$A$2:$F$464,3,FALSE),"")</f>
        <v>67.079178885630498</v>
      </c>
      <c r="I459" s="126">
        <f>IFERROR(VLOOKUP($F459,INRIX!$A$2:$F$464,4,FALSE),"")</f>
        <v>64.848942224421606</v>
      </c>
      <c r="J459" s="4">
        <f>IFERROR(VLOOKUP($F459,INRIX!$A$2:$F$464,5,FALSE),"")</f>
        <v>37.414528944381402</v>
      </c>
      <c r="K459" s="126">
        <f>IFERROR(VLOOKUP($F459,INRIX!$A$2:$F$464,6,FALSE),"")</f>
        <v>63.197458552566303</v>
      </c>
      <c r="L459" s="129">
        <f>IF(G459="","",VLOOKUP($F459,abm!$B$2:$G$1701,2,FALSE))</f>
        <v>58</v>
      </c>
      <c r="M459" s="9">
        <f>IF(H459="","",VLOOKUP($F459,abm!$B$2:$G$1701,3,FALSE))</f>
        <v>57</v>
      </c>
      <c r="N459" s="129">
        <f>IF(I459="","",VLOOKUP($F459,abm!$B$2:$G$1701,4,FALSE))</f>
        <v>57</v>
      </c>
      <c r="O459" s="9">
        <f>IF(J459="","",VLOOKUP($F459,abm!$B$2:$G$1701,5,FALSE))</f>
        <v>42</v>
      </c>
      <c r="P459" s="129">
        <f>IF(K459="","",VLOOKUP($F459,abm!$B$2:$G$1701,6,FALSE))</f>
        <v>58</v>
      </c>
      <c r="Q459" s="125">
        <f t="shared" si="28"/>
        <v>-0.15025793477310478</v>
      </c>
      <c r="R459" s="131">
        <f t="shared" si="29"/>
        <v>101.58984700853964</v>
      </c>
      <c r="S459" s="125">
        <f t="shared" si="30"/>
        <v>0.12255856708593438</v>
      </c>
      <c r="T459" s="132">
        <f t="shared" si="31"/>
        <v>21.026544801915939</v>
      </c>
    </row>
    <row r="460" spans="1:20" x14ac:dyDescent="0.25">
      <c r="A460">
        <v>4</v>
      </c>
      <c r="B460" s="12" t="s">
        <v>39</v>
      </c>
      <c r="C460" s="8">
        <v>12.218698000000002</v>
      </c>
      <c r="D460" s="2">
        <v>0.46987800000000002</v>
      </c>
      <c r="E460" s="13" t="s">
        <v>169</v>
      </c>
      <c r="F460" s="12">
        <v>15236</v>
      </c>
      <c r="G460" s="126">
        <f>IFERROR(VLOOKUP($F460,INRIX!$A$2:$F$464,2,FALSE),"")</f>
        <v>61.9572036150984</v>
      </c>
      <c r="H460" s="4">
        <f>IFERROR(VLOOKUP($F460,INRIX!$A$2:$F$464,3,FALSE),"")</f>
        <v>67.079178885630498</v>
      </c>
      <c r="I460" s="126">
        <f>IFERROR(VLOOKUP($F460,INRIX!$A$2:$F$464,4,FALSE),"")</f>
        <v>64.848942224421606</v>
      </c>
      <c r="J460" s="4">
        <f>IFERROR(VLOOKUP($F460,INRIX!$A$2:$F$464,5,FALSE),"")</f>
        <v>37.414528944381402</v>
      </c>
      <c r="K460" s="126">
        <f>IFERROR(VLOOKUP($F460,INRIX!$A$2:$F$464,6,FALSE),"")</f>
        <v>63.197458552566303</v>
      </c>
      <c r="L460" s="129">
        <f>IF(G460="","",VLOOKUP($F460,abm!$B$2:$G$1701,2,FALSE))</f>
        <v>58</v>
      </c>
      <c r="M460" s="9">
        <f>IF(H460="","",VLOOKUP($F460,abm!$B$2:$G$1701,3,FALSE))</f>
        <v>57</v>
      </c>
      <c r="N460" s="129">
        <f>IF(I460="","",VLOOKUP($F460,abm!$B$2:$G$1701,4,FALSE))</f>
        <v>57</v>
      </c>
      <c r="O460" s="9">
        <f>IF(J460="","",VLOOKUP($F460,abm!$B$2:$G$1701,5,FALSE))</f>
        <v>42</v>
      </c>
      <c r="P460" s="129">
        <f>IF(K460="","",VLOOKUP($F460,abm!$B$2:$G$1701,6,FALSE))</f>
        <v>58</v>
      </c>
      <c r="Q460" s="125">
        <f t="shared" si="28"/>
        <v>-0.15025793477310478</v>
      </c>
      <c r="R460" s="131">
        <f t="shared" si="29"/>
        <v>101.58984700853964</v>
      </c>
      <c r="S460" s="125">
        <f t="shared" si="30"/>
        <v>0.12255856708593438</v>
      </c>
      <c r="T460" s="132">
        <f t="shared" si="31"/>
        <v>21.026544801915939</v>
      </c>
    </row>
    <row r="461" spans="1:20" x14ac:dyDescent="0.25">
      <c r="A461">
        <v>4</v>
      </c>
      <c r="B461" s="12" t="s">
        <v>39</v>
      </c>
      <c r="C461" s="8">
        <v>13.175269000000002</v>
      </c>
      <c r="D461" s="2">
        <v>0.494398</v>
      </c>
      <c r="E461" s="13" t="s">
        <v>170</v>
      </c>
      <c r="F461" s="12">
        <v>15239</v>
      </c>
      <c r="G461" s="126">
        <f>IFERROR(VLOOKUP($F461,INRIX!$A$2:$F$464,2,FALSE),"")</f>
        <v>63.3931419457735</v>
      </c>
      <c r="H461" s="4">
        <f>IFERROR(VLOOKUP($F461,INRIX!$A$2:$F$464,3,FALSE),"")</f>
        <v>67.944281524926694</v>
      </c>
      <c r="I461" s="126">
        <f>IFERROR(VLOOKUP($F461,INRIX!$A$2:$F$464,4,FALSE),"")</f>
        <v>64.489793393542001</v>
      </c>
      <c r="J461" s="4">
        <f>IFERROR(VLOOKUP($F461,INRIX!$A$2:$F$464,5,FALSE),"")</f>
        <v>38.675141884222498</v>
      </c>
      <c r="K461" s="126">
        <f>IFERROR(VLOOKUP($F461,INRIX!$A$2:$F$464,6,FALSE),"")</f>
        <v>63.424600416956203</v>
      </c>
      <c r="L461" s="129">
        <f>IF(G461="","",VLOOKUP($F461,abm!$B$2:$G$1701,2,FALSE))</f>
        <v>58</v>
      </c>
      <c r="M461" s="9">
        <f>IF(H461="","",VLOOKUP($F461,abm!$B$2:$G$1701,3,FALSE))</f>
        <v>54</v>
      </c>
      <c r="N461" s="129">
        <f>IF(I461="","",VLOOKUP($F461,abm!$B$2:$G$1701,4,FALSE))</f>
        <v>54</v>
      </c>
      <c r="O461" s="9">
        <f>IF(J461="","",VLOOKUP($F461,abm!$B$2:$G$1701,5,FALSE))</f>
        <v>27</v>
      </c>
      <c r="P461" s="129">
        <f>IF(K461="","",VLOOKUP($F461,abm!$B$2:$G$1701,6,FALSE))</f>
        <v>58</v>
      </c>
      <c r="Q461" s="125">
        <f t="shared" si="28"/>
        <v>-0.20523112780007779</v>
      </c>
      <c r="R461" s="131">
        <f t="shared" si="29"/>
        <v>194.44298724641195</v>
      </c>
      <c r="S461" s="125">
        <f t="shared" si="30"/>
        <v>-0.30187715714587626</v>
      </c>
      <c r="T461" s="132">
        <f t="shared" si="31"/>
        <v>136.30893801672647</v>
      </c>
    </row>
    <row r="462" spans="1:20" x14ac:dyDescent="0.25">
      <c r="A462">
        <v>4</v>
      </c>
      <c r="B462" s="12" t="s">
        <v>17</v>
      </c>
      <c r="C462" s="8">
        <v>3.8975789999999999</v>
      </c>
      <c r="D462" s="2">
        <v>0.318272</v>
      </c>
      <c r="E462" s="13" t="s">
        <v>173</v>
      </c>
      <c r="F462" s="12">
        <v>14151</v>
      </c>
      <c r="G462" s="126">
        <f>IFERROR(VLOOKUP($F462,INRIX!$A$2:$F$464,2,FALSE),"")</f>
        <v>64.539074960127607</v>
      </c>
      <c r="H462" s="4">
        <f>IFERROR(VLOOKUP($F462,INRIX!$A$2:$F$464,3,FALSE),"")</f>
        <v>66.179685417222103</v>
      </c>
      <c r="I462" s="126">
        <f>IFERROR(VLOOKUP($F462,INRIX!$A$2:$F$464,4,FALSE),"")</f>
        <v>65.927007299270102</v>
      </c>
      <c r="J462" s="4">
        <f>IFERROR(VLOOKUP($F462,INRIX!$A$2:$F$464,5,FALSE),"")</f>
        <v>64.453121452894393</v>
      </c>
      <c r="K462" s="126">
        <f>IFERROR(VLOOKUP($F462,INRIX!$A$2:$F$464,6,FALSE),"")</f>
        <v>64.449319964260894</v>
      </c>
      <c r="L462" s="129">
        <f>IF(G462="","",VLOOKUP($F462,abm!$B$2:$G$1701,2,FALSE))</f>
        <v>58</v>
      </c>
      <c r="M462" s="9">
        <f>IF(H462="","",VLOOKUP($F462,abm!$B$2:$G$1701,3,FALSE))</f>
        <v>58</v>
      </c>
      <c r="N462" s="129">
        <f>IF(I462="","",VLOOKUP($F462,abm!$B$2:$G$1701,4,FALSE))</f>
        <v>58</v>
      </c>
      <c r="O462" s="9">
        <f>IF(J462="","",VLOOKUP($F462,abm!$B$2:$G$1701,5,FALSE))</f>
        <v>55</v>
      </c>
      <c r="P462" s="129">
        <f>IF(K462="","",VLOOKUP($F462,abm!$B$2:$G$1701,6,FALSE))</f>
        <v>58</v>
      </c>
      <c r="Q462" s="125">
        <f t="shared" si="28"/>
        <v>-0.12359813084112192</v>
      </c>
      <c r="R462" s="131">
        <f t="shared" si="29"/>
        <v>66.907253524715927</v>
      </c>
      <c r="S462" s="125">
        <f t="shared" si="30"/>
        <v>-0.14666661970441908</v>
      </c>
      <c r="T462" s="132">
        <f t="shared" si="31"/>
        <v>89.361505203172214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"/>
  <dimension ref="A1:G464"/>
  <sheetViews>
    <sheetView showGridLines="0" workbookViewId="0">
      <pane ySplit="1" topLeftCell="A446" activePane="bottomLeft" state="frozen"/>
      <selection activeCell="T2" sqref="T2"/>
      <selection pane="bottomLeft" activeCell="G478" sqref="G478"/>
    </sheetView>
  </sheetViews>
  <sheetFormatPr defaultRowHeight="15" x14ac:dyDescent="0.25"/>
  <cols>
    <col min="1" max="1" width="13.28515625" customWidth="1"/>
    <col min="2" max="2" width="12.5703125" customWidth="1"/>
    <col min="3" max="7" width="11.42578125" customWidth="1"/>
  </cols>
  <sheetData>
    <row r="1" spans="1:7" x14ac:dyDescent="0.25">
      <c r="A1" t="s">
        <v>182</v>
      </c>
      <c r="B1" t="s">
        <v>183</v>
      </c>
      <c r="C1" t="s">
        <v>207</v>
      </c>
      <c r="D1" t="s">
        <v>208</v>
      </c>
      <c r="E1" t="s">
        <v>209</v>
      </c>
      <c r="F1" t="s">
        <v>210</v>
      </c>
      <c r="G1" t="s">
        <v>211</v>
      </c>
    </row>
    <row r="2" spans="1:7" x14ac:dyDescent="0.25">
      <c r="A2">
        <f>IF(ISERROR(Table_sql2014a8.sandag.org_ws_FreewaySpeed[[#This Row],[scenario_id]]),"",Table_sql2014a8.sandag.org_ws_FreewaySpeed[[#This Row],[scenario_id]])</f>
        <v>376</v>
      </c>
      <c r="B2">
        <f>IF(ISERROR(Table_sql2014a8.sandag.org_ws_FreewaySpeed[[#This Row],[LinkID]]),"",Table_sql2014a8.sandag.org_ws_FreewaySpeed[[#This Row],[LinkID]])</f>
        <v>554</v>
      </c>
      <c r="C2">
        <f>IF(ISERROR(Table_sql2014a8.sandag.org_ws_FreewaySpeed[[#This Row],[speed_ea]]),"",Table_sql2014a8.sandag.org_ws_FreewaySpeed[[#This Row],[speed_ea]])</f>
        <v>58</v>
      </c>
      <c r="D2">
        <f>IF(ISERROR(Table_sql2014a8.sandag.org_ws_FreewaySpeed[[#This Row],[speed_am]]),"",Table_sql2014a8.sandag.org_ws_FreewaySpeed[[#This Row],[speed_am]])</f>
        <v>56</v>
      </c>
      <c r="E2">
        <f>IF(ISERROR(Table_sql2014a8.sandag.org_ws_FreewaySpeed[[#This Row],[speed_md]]),"",Table_sql2014a8.sandag.org_ws_FreewaySpeed[[#This Row],[speed_md]])</f>
        <v>57</v>
      </c>
      <c r="F2">
        <f>IF(ISERROR(Table_sql2014a8.sandag.org_ws_FreewaySpeed[[#This Row],[speed_pm]]),"",Table_sql2014a8.sandag.org_ws_FreewaySpeed[[#This Row],[speed_pm]])</f>
        <v>42</v>
      </c>
      <c r="G2">
        <f>IF(ISERROR(Table_sql2014a8.sandag.org_ws_FreewaySpeed[[#This Row],[speed_ev]]),"",Table_sql2014a8.sandag.org_ws_FreewaySpeed[[#This Row],[speed_ev]])</f>
        <v>58</v>
      </c>
    </row>
    <row r="3" spans="1:7" x14ac:dyDescent="0.25">
      <c r="A3">
        <f>IF(ISERROR(Table_sql2014a8.sandag.org_ws_FreewaySpeed[[#This Row],[scenario_id]]),"",Table_sql2014a8.sandag.org_ws_FreewaySpeed[[#This Row],[scenario_id]])</f>
        <v>376</v>
      </c>
      <c r="B3">
        <f>IF(ISERROR(Table_sql2014a8.sandag.org_ws_FreewaySpeed[[#This Row],[LinkID]]),"",Table_sql2014a8.sandag.org_ws_FreewaySpeed[[#This Row],[LinkID]])</f>
        <v>556</v>
      </c>
      <c r="C3">
        <f>IF(ISERROR(Table_sql2014a8.sandag.org_ws_FreewaySpeed[[#This Row],[speed_ea]]),"",Table_sql2014a8.sandag.org_ws_FreewaySpeed[[#This Row],[speed_ea]])</f>
        <v>58</v>
      </c>
      <c r="D3">
        <f>IF(ISERROR(Table_sql2014a8.sandag.org_ws_FreewaySpeed[[#This Row],[speed_am]]),"",Table_sql2014a8.sandag.org_ws_FreewaySpeed[[#This Row],[speed_am]])</f>
        <v>57</v>
      </c>
      <c r="E3">
        <f>IF(ISERROR(Table_sql2014a8.sandag.org_ws_FreewaySpeed[[#This Row],[speed_md]]),"",Table_sql2014a8.sandag.org_ws_FreewaySpeed[[#This Row],[speed_md]])</f>
        <v>57</v>
      </c>
      <c r="F3">
        <f>IF(ISERROR(Table_sql2014a8.sandag.org_ws_FreewaySpeed[[#This Row],[speed_pm]]),"",Table_sql2014a8.sandag.org_ws_FreewaySpeed[[#This Row],[speed_pm]])</f>
        <v>49</v>
      </c>
      <c r="G3">
        <f>IF(ISERROR(Table_sql2014a8.sandag.org_ws_FreewaySpeed[[#This Row],[speed_ev]]),"",Table_sql2014a8.sandag.org_ws_FreewaySpeed[[#This Row],[speed_ev]])</f>
        <v>58</v>
      </c>
    </row>
    <row r="4" spans="1:7" x14ac:dyDescent="0.25">
      <c r="A4">
        <f>IF(ISERROR(Table_sql2014a8.sandag.org_ws_FreewaySpeed[[#This Row],[scenario_id]]),"",Table_sql2014a8.sandag.org_ws_FreewaySpeed[[#This Row],[scenario_id]])</f>
        <v>376</v>
      </c>
      <c r="B4">
        <f>IF(ISERROR(Table_sql2014a8.sandag.org_ws_FreewaySpeed[[#This Row],[LinkID]]),"",Table_sql2014a8.sandag.org_ws_FreewaySpeed[[#This Row],[LinkID]])</f>
        <v>558</v>
      </c>
      <c r="C4">
        <f>IF(ISERROR(Table_sql2014a8.sandag.org_ws_FreewaySpeed[[#This Row],[speed_ea]]),"",Table_sql2014a8.sandag.org_ws_FreewaySpeed[[#This Row],[speed_ea]])</f>
        <v>56</v>
      </c>
      <c r="D4">
        <f>IF(ISERROR(Table_sql2014a8.sandag.org_ws_FreewaySpeed[[#This Row],[speed_am]]),"",Table_sql2014a8.sandag.org_ws_FreewaySpeed[[#This Row],[speed_am]])</f>
        <v>56</v>
      </c>
      <c r="E4">
        <f>IF(ISERROR(Table_sql2014a8.sandag.org_ws_FreewaySpeed[[#This Row],[speed_md]]),"",Table_sql2014a8.sandag.org_ws_FreewaySpeed[[#This Row],[speed_md]])</f>
        <v>55</v>
      </c>
      <c r="F4">
        <f>IF(ISERROR(Table_sql2014a8.sandag.org_ws_FreewaySpeed[[#This Row],[speed_pm]]),"",Table_sql2014a8.sandag.org_ws_FreewaySpeed[[#This Row],[speed_pm]])</f>
        <v>54</v>
      </c>
      <c r="G4">
        <f>IF(ISERROR(Table_sql2014a8.sandag.org_ws_FreewaySpeed[[#This Row],[speed_ev]]),"",Table_sql2014a8.sandag.org_ws_FreewaySpeed[[#This Row],[speed_ev]])</f>
        <v>56</v>
      </c>
    </row>
    <row r="5" spans="1:7" x14ac:dyDescent="0.25">
      <c r="A5">
        <f>IF(ISERROR(Table_sql2014a8.sandag.org_ws_FreewaySpeed[[#This Row],[scenario_id]]),"",Table_sql2014a8.sandag.org_ws_FreewaySpeed[[#This Row],[scenario_id]])</f>
        <v>376</v>
      </c>
      <c r="B5">
        <f>IF(ISERROR(Table_sql2014a8.sandag.org_ws_FreewaySpeed[[#This Row],[LinkID]]),"",Table_sql2014a8.sandag.org_ws_FreewaySpeed[[#This Row],[LinkID]])</f>
        <v>570</v>
      </c>
      <c r="C5">
        <f>IF(ISERROR(Table_sql2014a8.sandag.org_ws_FreewaySpeed[[#This Row],[speed_ea]]),"",Table_sql2014a8.sandag.org_ws_FreewaySpeed[[#This Row],[speed_ea]])</f>
        <v>57</v>
      </c>
      <c r="D5">
        <f>IF(ISERROR(Table_sql2014a8.sandag.org_ws_FreewaySpeed[[#This Row],[speed_am]]),"",Table_sql2014a8.sandag.org_ws_FreewaySpeed[[#This Row],[speed_am]])</f>
        <v>46</v>
      </c>
      <c r="E5">
        <f>IF(ISERROR(Table_sql2014a8.sandag.org_ws_FreewaySpeed[[#This Row],[speed_md]]),"",Table_sql2014a8.sandag.org_ws_FreewaySpeed[[#This Row],[speed_md]])</f>
        <v>56</v>
      </c>
      <c r="F5">
        <f>IF(ISERROR(Table_sql2014a8.sandag.org_ws_FreewaySpeed[[#This Row],[speed_pm]]),"",Table_sql2014a8.sandag.org_ws_FreewaySpeed[[#This Row],[speed_pm]])</f>
        <v>56</v>
      </c>
      <c r="G5">
        <f>IF(ISERROR(Table_sql2014a8.sandag.org_ws_FreewaySpeed[[#This Row],[speed_ev]]),"",Table_sql2014a8.sandag.org_ws_FreewaySpeed[[#This Row],[speed_ev]])</f>
        <v>57</v>
      </c>
    </row>
    <row r="6" spans="1:7" x14ac:dyDescent="0.25">
      <c r="A6">
        <f>IF(ISERROR(Table_sql2014a8.sandag.org_ws_FreewaySpeed[[#This Row],[scenario_id]]),"",Table_sql2014a8.sandag.org_ws_FreewaySpeed[[#This Row],[scenario_id]])</f>
        <v>376</v>
      </c>
      <c r="B6">
        <f>IF(ISERROR(Table_sql2014a8.sandag.org_ws_FreewaySpeed[[#This Row],[LinkID]]),"",Table_sql2014a8.sandag.org_ws_FreewaySpeed[[#This Row],[LinkID]])</f>
        <v>574</v>
      </c>
      <c r="C6">
        <f>IF(ISERROR(Table_sql2014a8.sandag.org_ws_FreewaySpeed[[#This Row],[speed_ea]]),"",Table_sql2014a8.sandag.org_ws_FreewaySpeed[[#This Row],[speed_ea]])</f>
        <v>58</v>
      </c>
      <c r="D6">
        <f>IF(ISERROR(Table_sql2014a8.sandag.org_ws_FreewaySpeed[[#This Row],[speed_am]]),"",Table_sql2014a8.sandag.org_ws_FreewaySpeed[[#This Row],[speed_am]])</f>
        <v>52</v>
      </c>
      <c r="E6">
        <f>IF(ISERROR(Table_sql2014a8.sandag.org_ws_FreewaySpeed[[#This Row],[speed_md]]),"",Table_sql2014a8.sandag.org_ws_FreewaySpeed[[#This Row],[speed_md]])</f>
        <v>56</v>
      </c>
      <c r="F6">
        <f>IF(ISERROR(Table_sql2014a8.sandag.org_ws_FreewaySpeed[[#This Row],[speed_pm]]),"",Table_sql2014a8.sandag.org_ws_FreewaySpeed[[#This Row],[speed_pm]])</f>
        <v>46</v>
      </c>
      <c r="G6">
        <f>IF(ISERROR(Table_sql2014a8.sandag.org_ws_FreewaySpeed[[#This Row],[speed_ev]]),"",Table_sql2014a8.sandag.org_ws_FreewaySpeed[[#This Row],[speed_ev]])</f>
        <v>58</v>
      </c>
    </row>
    <row r="7" spans="1:7" x14ac:dyDescent="0.25">
      <c r="A7">
        <f>IF(ISERROR(Table_sql2014a8.sandag.org_ws_FreewaySpeed[[#This Row],[scenario_id]]),"",Table_sql2014a8.sandag.org_ws_FreewaySpeed[[#This Row],[scenario_id]])</f>
        <v>376</v>
      </c>
      <c r="B7">
        <f>IF(ISERROR(Table_sql2014a8.sandag.org_ws_FreewaySpeed[[#This Row],[LinkID]]),"",Table_sql2014a8.sandag.org_ws_FreewaySpeed[[#This Row],[LinkID]])</f>
        <v>575</v>
      </c>
      <c r="C7">
        <f>IF(ISERROR(Table_sql2014a8.sandag.org_ws_FreewaySpeed[[#This Row],[speed_ea]]),"",Table_sql2014a8.sandag.org_ws_FreewaySpeed[[#This Row],[speed_ea]])</f>
        <v>58</v>
      </c>
      <c r="D7">
        <f>IF(ISERROR(Table_sql2014a8.sandag.org_ws_FreewaySpeed[[#This Row],[speed_am]]),"",Table_sql2014a8.sandag.org_ws_FreewaySpeed[[#This Row],[speed_am]])</f>
        <v>56</v>
      </c>
      <c r="E7">
        <f>IF(ISERROR(Table_sql2014a8.sandag.org_ws_FreewaySpeed[[#This Row],[speed_md]]),"",Table_sql2014a8.sandag.org_ws_FreewaySpeed[[#This Row],[speed_md]])</f>
        <v>57</v>
      </c>
      <c r="F7">
        <f>IF(ISERROR(Table_sql2014a8.sandag.org_ws_FreewaySpeed[[#This Row],[speed_pm]]),"",Table_sql2014a8.sandag.org_ws_FreewaySpeed[[#This Row],[speed_pm]])</f>
        <v>45</v>
      </c>
      <c r="G7">
        <f>IF(ISERROR(Table_sql2014a8.sandag.org_ws_FreewaySpeed[[#This Row],[speed_ev]]),"",Table_sql2014a8.sandag.org_ws_FreewaySpeed[[#This Row],[speed_ev]])</f>
        <v>58</v>
      </c>
    </row>
    <row r="8" spans="1:7" x14ac:dyDescent="0.25">
      <c r="A8">
        <f>IF(ISERROR(Table_sql2014a8.sandag.org_ws_FreewaySpeed[[#This Row],[scenario_id]]),"",Table_sql2014a8.sandag.org_ws_FreewaySpeed[[#This Row],[scenario_id]])</f>
        <v>376</v>
      </c>
      <c r="B8">
        <f>IF(ISERROR(Table_sql2014a8.sandag.org_ws_FreewaySpeed[[#This Row],[LinkID]]),"",Table_sql2014a8.sandag.org_ws_FreewaySpeed[[#This Row],[LinkID]])</f>
        <v>589</v>
      </c>
      <c r="C8">
        <f>IF(ISERROR(Table_sql2014a8.sandag.org_ws_FreewaySpeed[[#This Row],[speed_ea]]),"",Table_sql2014a8.sandag.org_ws_FreewaySpeed[[#This Row],[speed_ea]])</f>
        <v>53</v>
      </c>
      <c r="D8">
        <f>IF(ISERROR(Table_sql2014a8.sandag.org_ws_FreewaySpeed[[#This Row],[speed_am]]),"",Table_sql2014a8.sandag.org_ws_FreewaySpeed[[#This Row],[speed_am]])</f>
        <v>53</v>
      </c>
      <c r="E8">
        <f>IF(ISERROR(Table_sql2014a8.sandag.org_ws_FreewaySpeed[[#This Row],[speed_md]]),"",Table_sql2014a8.sandag.org_ws_FreewaySpeed[[#This Row],[speed_md]])</f>
        <v>53</v>
      </c>
      <c r="F8">
        <f>IF(ISERROR(Table_sql2014a8.sandag.org_ws_FreewaySpeed[[#This Row],[speed_pm]]),"",Table_sql2014a8.sandag.org_ws_FreewaySpeed[[#This Row],[speed_pm]])</f>
        <v>51</v>
      </c>
      <c r="G8">
        <f>IF(ISERROR(Table_sql2014a8.sandag.org_ws_FreewaySpeed[[#This Row],[speed_ev]]),"",Table_sql2014a8.sandag.org_ws_FreewaySpeed[[#This Row],[speed_ev]])</f>
        <v>53</v>
      </c>
    </row>
    <row r="9" spans="1:7" x14ac:dyDescent="0.25">
      <c r="A9">
        <f>IF(ISERROR(Table_sql2014a8.sandag.org_ws_FreewaySpeed[[#This Row],[scenario_id]]),"",Table_sql2014a8.sandag.org_ws_FreewaySpeed[[#This Row],[scenario_id]])</f>
        <v>376</v>
      </c>
      <c r="B9">
        <f>IF(ISERROR(Table_sql2014a8.sandag.org_ws_FreewaySpeed[[#This Row],[LinkID]]),"",Table_sql2014a8.sandag.org_ws_FreewaySpeed[[#This Row],[LinkID]])</f>
        <v>621</v>
      </c>
      <c r="C9">
        <f>IF(ISERROR(Table_sql2014a8.sandag.org_ws_FreewaySpeed[[#This Row],[speed_ea]]),"",Table_sql2014a8.sandag.org_ws_FreewaySpeed[[#This Row],[speed_ea]])</f>
        <v>57</v>
      </c>
      <c r="D9">
        <f>IF(ISERROR(Table_sql2014a8.sandag.org_ws_FreewaySpeed[[#This Row],[speed_am]]),"",Table_sql2014a8.sandag.org_ws_FreewaySpeed[[#This Row],[speed_am]])</f>
        <v>31</v>
      </c>
      <c r="E9">
        <f>IF(ISERROR(Table_sql2014a8.sandag.org_ws_FreewaySpeed[[#This Row],[speed_md]]),"",Table_sql2014a8.sandag.org_ws_FreewaySpeed[[#This Row],[speed_md]])</f>
        <v>51</v>
      </c>
      <c r="F9">
        <f>IF(ISERROR(Table_sql2014a8.sandag.org_ws_FreewaySpeed[[#This Row],[speed_pm]]),"",Table_sql2014a8.sandag.org_ws_FreewaySpeed[[#This Row],[speed_pm]])</f>
        <v>55</v>
      </c>
      <c r="G9">
        <f>IF(ISERROR(Table_sql2014a8.sandag.org_ws_FreewaySpeed[[#This Row],[speed_ev]]),"",Table_sql2014a8.sandag.org_ws_FreewaySpeed[[#This Row],[speed_ev]])</f>
        <v>58</v>
      </c>
    </row>
    <row r="10" spans="1:7" x14ac:dyDescent="0.25">
      <c r="A10">
        <f>IF(ISERROR(Table_sql2014a8.sandag.org_ws_FreewaySpeed[[#This Row],[scenario_id]]),"",Table_sql2014a8.sandag.org_ws_FreewaySpeed[[#This Row],[scenario_id]])</f>
        <v>376</v>
      </c>
      <c r="B10">
        <f>IF(ISERROR(Table_sql2014a8.sandag.org_ws_FreewaySpeed[[#This Row],[LinkID]]),"",Table_sql2014a8.sandag.org_ws_FreewaySpeed[[#This Row],[LinkID]])</f>
        <v>640</v>
      </c>
      <c r="C10">
        <f>IF(ISERROR(Table_sql2014a8.sandag.org_ws_FreewaySpeed[[#This Row],[speed_ea]]),"",Table_sql2014a8.sandag.org_ws_FreewaySpeed[[#This Row],[speed_ea]])</f>
        <v>57</v>
      </c>
      <c r="D10">
        <f>IF(ISERROR(Table_sql2014a8.sandag.org_ws_FreewaySpeed[[#This Row],[speed_am]]),"",Table_sql2014a8.sandag.org_ws_FreewaySpeed[[#This Row],[speed_am]])</f>
        <v>49</v>
      </c>
      <c r="E10">
        <f>IF(ISERROR(Table_sql2014a8.sandag.org_ws_FreewaySpeed[[#This Row],[speed_md]]),"",Table_sql2014a8.sandag.org_ws_FreewaySpeed[[#This Row],[speed_md]])</f>
        <v>56</v>
      </c>
      <c r="F10">
        <f>IF(ISERROR(Table_sql2014a8.sandag.org_ws_FreewaySpeed[[#This Row],[speed_pm]]),"",Table_sql2014a8.sandag.org_ws_FreewaySpeed[[#This Row],[speed_pm]])</f>
        <v>56</v>
      </c>
      <c r="G10">
        <f>IF(ISERROR(Table_sql2014a8.sandag.org_ws_FreewaySpeed[[#This Row],[speed_ev]]),"",Table_sql2014a8.sandag.org_ws_FreewaySpeed[[#This Row],[speed_ev]])</f>
        <v>57</v>
      </c>
    </row>
    <row r="11" spans="1:7" x14ac:dyDescent="0.25">
      <c r="A11">
        <f>IF(ISERROR(Table_sql2014a8.sandag.org_ws_FreewaySpeed[[#This Row],[scenario_id]]),"",Table_sql2014a8.sandag.org_ws_FreewaySpeed[[#This Row],[scenario_id]])</f>
        <v>376</v>
      </c>
      <c r="B11">
        <f>IF(ISERROR(Table_sql2014a8.sandag.org_ws_FreewaySpeed[[#This Row],[LinkID]]),"",Table_sql2014a8.sandag.org_ws_FreewaySpeed[[#This Row],[LinkID]])</f>
        <v>643</v>
      </c>
      <c r="C11">
        <f>IF(ISERROR(Table_sql2014a8.sandag.org_ws_FreewaySpeed[[#This Row],[speed_ea]]),"",Table_sql2014a8.sandag.org_ws_FreewaySpeed[[#This Row],[speed_ea]])</f>
        <v>57</v>
      </c>
      <c r="D11">
        <f>IF(ISERROR(Table_sql2014a8.sandag.org_ws_FreewaySpeed[[#This Row],[speed_am]]),"",Table_sql2014a8.sandag.org_ws_FreewaySpeed[[#This Row],[speed_am]])</f>
        <v>23</v>
      </c>
      <c r="E11">
        <f>IF(ISERROR(Table_sql2014a8.sandag.org_ws_FreewaySpeed[[#This Row],[speed_md]]),"",Table_sql2014a8.sandag.org_ws_FreewaySpeed[[#This Row],[speed_md]])</f>
        <v>48</v>
      </c>
      <c r="F11">
        <f>IF(ISERROR(Table_sql2014a8.sandag.org_ws_FreewaySpeed[[#This Row],[speed_pm]]),"",Table_sql2014a8.sandag.org_ws_FreewaySpeed[[#This Row],[speed_pm]])</f>
        <v>52</v>
      </c>
      <c r="G11">
        <f>IF(ISERROR(Table_sql2014a8.sandag.org_ws_FreewaySpeed[[#This Row],[speed_ev]]),"",Table_sql2014a8.sandag.org_ws_FreewaySpeed[[#This Row],[speed_ev]])</f>
        <v>58</v>
      </c>
    </row>
    <row r="12" spans="1:7" x14ac:dyDescent="0.25">
      <c r="A12">
        <f>IF(ISERROR(Table_sql2014a8.sandag.org_ws_FreewaySpeed[[#This Row],[scenario_id]]),"",Table_sql2014a8.sandag.org_ws_FreewaySpeed[[#This Row],[scenario_id]])</f>
        <v>376</v>
      </c>
      <c r="B12">
        <f>IF(ISERROR(Table_sql2014a8.sandag.org_ws_FreewaySpeed[[#This Row],[LinkID]]),"",Table_sql2014a8.sandag.org_ws_FreewaySpeed[[#This Row],[LinkID]])</f>
        <v>689</v>
      </c>
      <c r="C12">
        <f>IF(ISERROR(Table_sql2014a8.sandag.org_ws_FreewaySpeed[[#This Row],[speed_ea]]),"",Table_sql2014a8.sandag.org_ws_FreewaySpeed[[#This Row],[speed_ea]])</f>
        <v>57</v>
      </c>
      <c r="D12">
        <f>IF(ISERROR(Table_sql2014a8.sandag.org_ws_FreewaySpeed[[#This Row],[speed_am]]),"",Table_sql2014a8.sandag.org_ws_FreewaySpeed[[#This Row],[speed_am]])</f>
        <v>57</v>
      </c>
      <c r="E12">
        <f>IF(ISERROR(Table_sql2014a8.sandag.org_ws_FreewaySpeed[[#This Row],[speed_md]]),"",Table_sql2014a8.sandag.org_ws_FreewaySpeed[[#This Row],[speed_md]])</f>
        <v>57</v>
      </c>
      <c r="F12">
        <f>IF(ISERROR(Table_sql2014a8.sandag.org_ws_FreewaySpeed[[#This Row],[speed_pm]]),"",Table_sql2014a8.sandag.org_ws_FreewaySpeed[[#This Row],[speed_pm]])</f>
        <v>57</v>
      </c>
      <c r="G12">
        <f>IF(ISERROR(Table_sql2014a8.sandag.org_ws_FreewaySpeed[[#This Row],[speed_ev]]),"",Table_sql2014a8.sandag.org_ws_FreewaySpeed[[#This Row],[speed_ev]])</f>
        <v>57</v>
      </c>
    </row>
    <row r="13" spans="1:7" x14ac:dyDescent="0.25">
      <c r="A13">
        <f>IF(ISERROR(Table_sql2014a8.sandag.org_ws_FreewaySpeed[[#This Row],[scenario_id]]),"",Table_sql2014a8.sandag.org_ws_FreewaySpeed[[#This Row],[scenario_id]])</f>
        <v>376</v>
      </c>
      <c r="B13">
        <f>IF(ISERROR(Table_sql2014a8.sandag.org_ws_FreewaySpeed[[#This Row],[LinkID]]),"",Table_sql2014a8.sandag.org_ws_FreewaySpeed[[#This Row],[LinkID]])</f>
        <v>690</v>
      </c>
      <c r="C13">
        <f>IF(ISERROR(Table_sql2014a8.sandag.org_ws_FreewaySpeed[[#This Row],[speed_ea]]),"",Table_sql2014a8.sandag.org_ws_FreewaySpeed[[#This Row],[speed_ea]])</f>
        <v>57</v>
      </c>
      <c r="D13">
        <f>IF(ISERROR(Table_sql2014a8.sandag.org_ws_FreewaySpeed[[#This Row],[speed_am]]),"",Table_sql2014a8.sandag.org_ws_FreewaySpeed[[#This Row],[speed_am]])</f>
        <v>57</v>
      </c>
      <c r="E13">
        <f>IF(ISERROR(Table_sql2014a8.sandag.org_ws_FreewaySpeed[[#This Row],[speed_md]]),"",Table_sql2014a8.sandag.org_ws_FreewaySpeed[[#This Row],[speed_md]])</f>
        <v>57</v>
      </c>
      <c r="F13">
        <f>IF(ISERROR(Table_sql2014a8.sandag.org_ws_FreewaySpeed[[#This Row],[speed_pm]]),"",Table_sql2014a8.sandag.org_ws_FreewaySpeed[[#This Row],[speed_pm]])</f>
        <v>57</v>
      </c>
      <c r="G13">
        <f>IF(ISERROR(Table_sql2014a8.sandag.org_ws_FreewaySpeed[[#This Row],[speed_ev]]),"",Table_sql2014a8.sandag.org_ws_FreewaySpeed[[#This Row],[speed_ev]])</f>
        <v>57</v>
      </c>
    </row>
    <row r="14" spans="1:7" x14ac:dyDescent="0.25">
      <c r="A14">
        <f>IF(ISERROR(Table_sql2014a8.sandag.org_ws_FreewaySpeed[[#This Row],[scenario_id]]),"",Table_sql2014a8.sandag.org_ws_FreewaySpeed[[#This Row],[scenario_id]])</f>
        <v>376</v>
      </c>
      <c r="B14">
        <f>IF(ISERROR(Table_sql2014a8.sandag.org_ws_FreewaySpeed[[#This Row],[LinkID]]),"",Table_sql2014a8.sandag.org_ws_FreewaySpeed[[#This Row],[LinkID]])</f>
        <v>696</v>
      </c>
      <c r="C14">
        <f>IF(ISERROR(Table_sql2014a8.sandag.org_ws_FreewaySpeed[[#This Row],[speed_ea]]),"",Table_sql2014a8.sandag.org_ws_FreewaySpeed[[#This Row],[speed_ea]])</f>
        <v>58</v>
      </c>
      <c r="D14">
        <f>IF(ISERROR(Table_sql2014a8.sandag.org_ws_FreewaySpeed[[#This Row],[speed_am]]),"",Table_sql2014a8.sandag.org_ws_FreewaySpeed[[#This Row],[speed_am]])</f>
        <v>57</v>
      </c>
      <c r="E14">
        <f>IF(ISERROR(Table_sql2014a8.sandag.org_ws_FreewaySpeed[[#This Row],[speed_md]]),"",Table_sql2014a8.sandag.org_ws_FreewaySpeed[[#This Row],[speed_md]])</f>
        <v>57</v>
      </c>
      <c r="F14">
        <f>IF(ISERROR(Table_sql2014a8.sandag.org_ws_FreewaySpeed[[#This Row],[speed_pm]]),"",Table_sql2014a8.sandag.org_ws_FreewaySpeed[[#This Row],[speed_pm]])</f>
        <v>57</v>
      </c>
      <c r="G14">
        <f>IF(ISERROR(Table_sql2014a8.sandag.org_ws_FreewaySpeed[[#This Row],[speed_ev]]),"",Table_sql2014a8.sandag.org_ws_FreewaySpeed[[#This Row],[speed_ev]])</f>
        <v>58</v>
      </c>
    </row>
    <row r="15" spans="1:7" x14ac:dyDescent="0.25">
      <c r="A15">
        <f>IF(ISERROR(Table_sql2014a8.sandag.org_ws_FreewaySpeed[[#This Row],[scenario_id]]),"",Table_sql2014a8.sandag.org_ws_FreewaySpeed[[#This Row],[scenario_id]])</f>
        <v>376</v>
      </c>
      <c r="B15">
        <f>IF(ISERROR(Table_sql2014a8.sandag.org_ws_FreewaySpeed[[#This Row],[LinkID]]),"",Table_sql2014a8.sandag.org_ws_FreewaySpeed[[#This Row],[LinkID]])</f>
        <v>698</v>
      </c>
      <c r="C15">
        <f>IF(ISERROR(Table_sql2014a8.sandag.org_ws_FreewaySpeed[[#This Row],[speed_ea]]),"",Table_sql2014a8.sandag.org_ws_FreewaySpeed[[#This Row],[speed_ea]])</f>
        <v>58</v>
      </c>
      <c r="D15">
        <f>IF(ISERROR(Table_sql2014a8.sandag.org_ws_FreewaySpeed[[#This Row],[speed_am]]),"",Table_sql2014a8.sandag.org_ws_FreewaySpeed[[#This Row],[speed_am]])</f>
        <v>57</v>
      </c>
      <c r="E15">
        <f>IF(ISERROR(Table_sql2014a8.sandag.org_ws_FreewaySpeed[[#This Row],[speed_md]]),"",Table_sql2014a8.sandag.org_ws_FreewaySpeed[[#This Row],[speed_md]])</f>
        <v>57</v>
      </c>
      <c r="F15">
        <f>IF(ISERROR(Table_sql2014a8.sandag.org_ws_FreewaySpeed[[#This Row],[speed_pm]]),"",Table_sql2014a8.sandag.org_ws_FreewaySpeed[[#This Row],[speed_pm]])</f>
        <v>57</v>
      </c>
      <c r="G15">
        <f>IF(ISERROR(Table_sql2014a8.sandag.org_ws_FreewaySpeed[[#This Row],[speed_ev]]),"",Table_sql2014a8.sandag.org_ws_FreewaySpeed[[#This Row],[speed_ev]])</f>
        <v>58</v>
      </c>
    </row>
    <row r="16" spans="1:7" x14ac:dyDescent="0.25">
      <c r="A16">
        <f>IF(ISERROR(Table_sql2014a8.sandag.org_ws_FreewaySpeed[[#This Row],[scenario_id]]),"",Table_sql2014a8.sandag.org_ws_FreewaySpeed[[#This Row],[scenario_id]])</f>
        <v>376</v>
      </c>
      <c r="B16">
        <f>IF(ISERROR(Table_sql2014a8.sandag.org_ws_FreewaySpeed[[#This Row],[LinkID]]),"",Table_sql2014a8.sandag.org_ws_FreewaySpeed[[#This Row],[LinkID]])</f>
        <v>700</v>
      </c>
      <c r="C16">
        <f>IF(ISERROR(Table_sql2014a8.sandag.org_ws_FreewaySpeed[[#This Row],[speed_ea]]),"",Table_sql2014a8.sandag.org_ws_FreewaySpeed[[#This Row],[speed_ea]])</f>
        <v>58</v>
      </c>
      <c r="D16">
        <f>IF(ISERROR(Table_sql2014a8.sandag.org_ws_FreewaySpeed[[#This Row],[speed_am]]),"",Table_sql2014a8.sandag.org_ws_FreewaySpeed[[#This Row],[speed_am]])</f>
        <v>53</v>
      </c>
      <c r="E16">
        <f>IF(ISERROR(Table_sql2014a8.sandag.org_ws_FreewaySpeed[[#This Row],[speed_md]]),"",Table_sql2014a8.sandag.org_ws_FreewaySpeed[[#This Row],[speed_md]])</f>
        <v>57</v>
      </c>
      <c r="F16">
        <f>IF(ISERROR(Table_sql2014a8.sandag.org_ws_FreewaySpeed[[#This Row],[speed_pm]]),"",Table_sql2014a8.sandag.org_ws_FreewaySpeed[[#This Row],[speed_pm]])</f>
        <v>57</v>
      </c>
      <c r="G16">
        <f>IF(ISERROR(Table_sql2014a8.sandag.org_ws_FreewaySpeed[[#This Row],[speed_ev]]),"",Table_sql2014a8.sandag.org_ws_FreewaySpeed[[#This Row],[speed_ev]])</f>
        <v>58</v>
      </c>
    </row>
    <row r="17" spans="1:7" x14ac:dyDescent="0.25">
      <c r="A17">
        <f>IF(ISERROR(Table_sql2014a8.sandag.org_ws_FreewaySpeed[[#This Row],[scenario_id]]),"",Table_sql2014a8.sandag.org_ws_FreewaySpeed[[#This Row],[scenario_id]])</f>
        <v>376</v>
      </c>
      <c r="B17">
        <f>IF(ISERROR(Table_sql2014a8.sandag.org_ws_FreewaySpeed[[#This Row],[LinkID]]),"",Table_sql2014a8.sandag.org_ws_FreewaySpeed[[#This Row],[LinkID]])</f>
        <v>708</v>
      </c>
      <c r="C17">
        <f>IF(ISERROR(Table_sql2014a8.sandag.org_ws_FreewaySpeed[[#This Row],[speed_ea]]),"",Table_sql2014a8.sandag.org_ws_FreewaySpeed[[#This Row],[speed_ea]])</f>
        <v>57</v>
      </c>
      <c r="D17">
        <f>IF(ISERROR(Table_sql2014a8.sandag.org_ws_FreewaySpeed[[#This Row],[speed_am]]),"",Table_sql2014a8.sandag.org_ws_FreewaySpeed[[#This Row],[speed_am]])</f>
        <v>53</v>
      </c>
      <c r="E17">
        <f>IF(ISERROR(Table_sql2014a8.sandag.org_ws_FreewaySpeed[[#This Row],[speed_md]]),"",Table_sql2014a8.sandag.org_ws_FreewaySpeed[[#This Row],[speed_md]])</f>
        <v>55</v>
      </c>
      <c r="F17">
        <f>IF(ISERROR(Table_sql2014a8.sandag.org_ws_FreewaySpeed[[#This Row],[speed_pm]]),"",Table_sql2014a8.sandag.org_ws_FreewaySpeed[[#This Row],[speed_pm]])</f>
        <v>56</v>
      </c>
      <c r="G17">
        <f>IF(ISERROR(Table_sql2014a8.sandag.org_ws_FreewaySpeed[[#This Row],[speed_ev]]),"",Table_sql2014a8.sandag.org_ws_FreewaySpeed[[#This Row],[speed_ev]])</f>
        <v>57</v>
      </c>
    </row>
    <row r="18" spans="1:7" x14ac:dyDescent="0.25">
      <c r="A18">
        <f>IF(ISERROR(Table_sql2014a8.sandag.org_ws_FreewaySpeed[[#This Row],[scenario_id]]),"",Table_sql2014a8.sandag.org_ws_FreewaySpeed[[#This Row],[scenario_id]])</f>
        <v>376</v>
      </c>
      <c r="B18">
        <f>IF(ISERROR(Table_sql2014a8.sandag.org_ws_FreewaySpeed[[#This Row],[LinkID]]),"",Table_sql2014a8.sandag.org_ws_FreewaySpeed[[#This Row],[LinkID]])</f>
        <v>711</v>
      </c>
      <c r="C18">
        <f>IF(ISERROR(Table_sql2014a8.sandag.org_ws_FreewaySpeed[[#This Row],[speed_ea]]),"",Table_sql2014a8.sandag.org_ws_FreewaySpeed[[#This Row],[speed_ea]])</f>
        <v>58</v>
      </c>
      <c r="D18">
        <f>IF(ISERROR(Table_sql2014a8.sandag.org_ws_FreewaySpeed[[#This Row],[speed_am]]),"",Table_sql2014a8.sandag.org_ws_FreewaySpeed[[#This Row],[speed_am]])</f>
        <v>48</v>
      </c>
      <c r="E18">
        <f>IF(ISERROR(Table_sql2014a8.sandag.org_ws_FreewaySpeed[[#This Row],[speed_md]]),"",Table_sql2014a8.sandag.org_ws_FreewaySpeed[[#This Row],[speed_md]])</f>
        <v>55</v>
      </c>
      <c r="F18">
        <f>IF(ISERROR(Table_sql2014a8.sandag.org_ws_FreewaySpeed[[#This Row],[speed_pm]]),"",Table_sql2014a8.sandag.org_ws_FreewaySpeed[[#This Row],[speed_pm]])</f>
        <v>56</v>
      </c>
      <c r="G18">
        <f>IF(ISERROR(Table_sql2014a8.sandag.org_ws_FreewaySpeed[[#This Row],[speed_ev]]),"",Table_sql2014a8.sandag.org_ws_FreewaySpeed[[#This Row],[speed_ev]])</f>
        <v>58</v>
      </c>
    </row>
    <row r="19" spans="1:7" x14ac:dyDescent="0.25">
      <c r="A19">
        <f>IF(ISERROR(Table_sql2014a8.sandag.org_ws_FreewaySpeed[[#This Row],[scenario_id]]),"",Table_sql2014a8.sandag.org_ws_FreewaySpeed[[#This Row],[scenario_id]])</f>
        <v>376</v>
      </c>
      <c r="B19">
        <f>IF(ISERROR(Table_sql2014a8.sandag.org_ws_FreewaySpeed[[#This Row],[LinkID]]),"",Table_sql2014a8.sandag.org_ws_FreewaySpeed[[#This Row],[LinkID]])</f>
        <v>716</v>
      </c>
      <c r="C19">
        <f>IF(ISERROR(Table_sql2014a8.sandag.org_ws_FreewaySpeed[[#This Row],[speed_ea]]),"",Table_sql2014a8.sandag.org_ws_FreewaySpeed[[#This Row],[speed_ea]])</f>
        <v>57</v>
      </c>
      <c r="D19">
        <f>IF(ISERROR(Table_sql2014a8.sandag.org_ws_FreewaySpeed[[#This Row],[speed_am]]),"",Table_sql2014a8.sandag.org_ws_FreewaySpeed[[#This Row],[speed_am]])</f>
        <v>47</v>
      </c>
      <c r="E19">
        <f>IF(ISERROR(Table_sql2014a8.sandag.org_ws_FreewaySpeed[[#This Row],[speed_md]]),"",Table_sql2014a8.sandag.org_ws_FreewaySpeed[[#This Row],[speed_md]])</f>
        <v>55</v>
      </c>
      <c r="F19">
        <f>IF(ISERROR(Table_sql2014a8.sandag.org_ws_FreewaySpeed[[#This Row],[speed_pm]]),"",Table_sql2014a8.sandag.org_ws_FreewaySpeed[[#This Row],[speed_pm]])</f>
        <v>56</v>
      </c>
      <c r="G19">
        <f>IF(ISERROR(Table_sql2014a8.sandag.org_ws_FreewaySpeed[[#This Row],[speed_ev]]),"",Table_sql2014a8.sandag.org_ws_FreewaySpeed[[#This Row],[speed_ev]])</f>
        <v>57</v>
      </c>
    </row>
    <row r="20" spans="1:7" x14ac:dyDescent="0.25">
      <c r="A20">
        <f>IF(ISERROR(Table_sql2014a8.sandag.org_ws_FreewaySpeed[[#This Row],[scenario_id]]),"",Table_sql2014a8.sandag.org_ws_FreewaySpeed[[#This Row],[scenario_id]])</f>
        <v>376</v>
      </c>
      <c r="B20">
        <f>IF(ISERROR(Table_sql2014a8.sandag.org_ws_FreewaySpeed[[#This Row],[LinkID]]),"",Table_sql2014a8.sandag.org_ws_FreewaySpeed[[#This Row],[LinkID]])</f>
        <v>717</v>
      </c>
      <c r="C20">
        <f>IF(ISERROR(Table_sql2014a8.sandag.org_ws_FreewaySpeed[[#This Row],[speed_ea]]),"",Table_sql2014a8.sandag.org_ws_FreewaySpeed[[#This Row],[speed_ea]])</f>
        <v>58</v>
      </c>
      <c r="D20">
        <f>IF(ISERROR(Table_sql2014a8.sandag.org_ws_FreewaySpeed[[#This Row],[speed_am]]),"",Table_sql2014a8.sandag.org_ws_FreewaySpeed[[#This Row],[speed_am]])</f>
        <v>35</v>
      </c>
      <c r="E20">
        <f>IF(ISERROR(Table_sql2014a8.sandag.org_ws_FreewaySpeed[[#This Row],[speed_md]]),"",Table_sql2014a8.sandag.org_ws_FreewaySpeed[[#This Row],[speed_md]])</f>
        <v>48</v>
      </c>
      <c r="F20">
        <f>IF(ISERROR(Table_sql2014a8.sandag.org_ws_FreewaySpeed[[#This Row],[speed_pm]]),"",Table_sql2014a8.sandag.org_ws_FreewaySpeed[[#This Row],[speed_pm]])</f>
        <v>52</v>
      </c>
      <c r="G20">
        <f>IF(ISERROR(Table_sql2014a8.sandag.org_ws_FreewaySpeed[[#This Row],[speed_ev]]),"",Table_sql2014a8.sandag.org_ws_FreewaySpeed[[#This Row],[speed_ev]])</f>
        <v>58</v>
      </c>
    </row>
    <row r="21" spans="1:7" x14ac:dyDescent="0.25">
      <c r="A21">
        <f>IF(ISERROR(Table_sql2014a8.sandag.org_ws_FreewaySpeed[[#This Row],[scenario_id]]),"",Table_sql2014a8.sandag.org_ws_FreewaySpeed[[#This Row],[scenario_id]])</f>
        <v>376</v>
      </c>
      <c r="B21">
        <f>IF(ISERROR(Table_sql2014a8.sandag.org_ws_FreewaySpeed[[#This Row],[LinkID]]),"",Table_sql2014a8.sandag.org_ws_FreewaySpeed[[#This Row],[LinkID]])</f>
        <v>722</v>
      </c>
      <c r="C21">
        <f>IF(ISERROR(Table_sql2014a8.sandag.org_ws_FreewaySpeed[[#This Row],[speed_ea]]),"",Table_sql2014a8.sandag.org_ws_FreewaySpeed[[#This Row],[speed_ea]])</f>
        <v>56</v>
      </c>
      <c r="D21">
        <f>IF(ISERROR(Table_sql2014a8.sandag.org_ws_FreewaySpeed[[#This Row],[speed_am]]),"",Table_sql2014a8.sandag.org_ws_FreewaySpeed[[#This Row],[speed_am]])</f>
        <v>25</v>
      </c>
      <c r="E21">
        <f>IF(ISERROR(Table_sql2014a8.sandag.org_ws_FreewaySpeed[[#This Row],[speed_md]]),"",Table_sql2014a8.sandag.org_ws_FreewaySpeed[[#This Row],[speed_md]])</f>
        <v>48</v>
      </c>
      <c r="F21">
        <f>IF(ISERROR(Table_sql2014a8.sandag.org_ws_FreewaySpeed[[#This Row],[speed_pm]]),"",Table_sql2014a8.sandag.org_ws_FreewaySpeed[[#This Row],[speed_pm]])</f>
        <v>48</v>
      </c>
      <c r="G21">
        <f>IF(ISERROR(Table_sql2014a8.sandag.org_ws_FreewaySpeed[[#This Row],[speed_ev]]),"",Table_sql2014a8.sandag.org_ws_FreewaySpeed[[#This Row],[speed_ev]])</f>
        <v>58</v>
      </c>
    </row>
    <row r="22" spans="1:7" x14ac:dyDescent="0.25">
      <c r="A22">
        <f>IF(ISERROR(Table_sql2014a8.sandag.org_ws_FreewaySpeed[[#This Row],[scenario_id]]),"",Table_sql2014a8.sandag.org_ws_FreewaySpeed[[#This Row],[scenario_id]])</f>
        <v>376</v>
      </c>
      <c r="B22">
        <f>IF(ISERROR(Table_sql2014a8.sandag.org_ws_FreewaySpeed[[#This Row],[LinkID]]),"",Table_sql2014a8.sandag.org_ws_FreewaySpeed[[#This Row],[LinkID]])</f>
        <v>726</v>
      </c>
      <c r="C22">
        <f>IF(ISERROR(Table_sql2014a8.sandag.org_ws_FreewaySpeed[[#This Row],[speed_ea]]),"",Table_sql2014a8.sandag.org_ws_FreewaySpeed[[#This Row],[speed_ea]])</f>
        <v>58</v>
      </c>
      <c r="D22">
        <f>IF(ISERROR(Table_sql2014a8.sandag.org_ws_FreewaySpeed[[#This Row],[speed_am]]),"",Table_sql2014a8.sandag.org_ws_FreewaySpeed[[#This Row],[speed_am]])</f>
        <v>45</v>
      </c>
      <c r="E22">
        <f>IF(ISERROR(Table_sql2014a8.sandag.org_ws_FreewaySpeed[[#This Row],[speed_md]]),"",Table_sql2014a8.sandag.org_ws_FreewaySpeed[[#This Row],[speed_md]])</f>
        <v>54</v>
      </c>
      <c r="F22">
        <f>IF(ISERROR(Table_sql2014a8.sandag.org_ws_FreewaySpeed[[#This Row],[speed_pm]]),"",Table_sql2014a8.sandag.org_ws_FreewaySpeed[[#This Row],[speed_pm]])</f>
        <v>56</v>
      </c>
      <c r="G22">
        <f>IF(ISERROR(Table_sql2014a8.sandag.org_ws_FreewaySpeed[[#This Row],[speed_ev]]),"",Table_sql2014a8.sandag.org_ws_FreewaySpeed[[#This Row],[speed_ev]])</f>
        <v>58</v>
      </c>
    </row>
    <row r="23" spans="1:7" x14ac:dyDescent="0.25">
      <c r="A23">
        <f>IF(ISERROR(Table_sql2014a8.sandag.org_ws_FreewaySpeed[[#This Row],[scenario_id]]),"",Table_sql2014a8.sandag.org_ws_FreewaySpeed[[#This Row],[scenario_id]])</f>
        <v>376</v>
      </c>
      <c r="B23">
        <f>IF(ISERROR(Table_sql2014a8.sandag.org_ws_FreewaySpeed[[#This Row],[LinkID]]),"",Table_sql2014a8.sandag.org_ws_FreewaySpeed[[#This Row],[LinkID]])</f>
        <v>729</v>
      </c>
      <c r="C23">
        <f>IF(ISERROR(Table_sql2014a8.sandag.org_ws_FreewaySpeed[[#This Row],[speed_ea]]),"",Table_sql2014a8.sandag.org_ws_FreewaySpeed[[#This Row],[speed_ea]])</f>
        <v>50</v>
      </c>
      <c r="D23">
        <f>IF(ISERROR(Table_sql2014a8.sandag.org_ws_FreewaySpeed[[#This Row],[speed_am]]),"",Table_sql2014a8.sandag.org_ws_FreewaySpeed[[#This Row],[speed_am]])</f>
        <v>32</v>
      </c>
      <c r="E23">
        <f>IF(ISERROR(Table_sql2014a8.sandag.org_ws_FreewaySpeed[[#This Row],[speed_md]]),"",Table_sql2014a8.sandag.org_ws_FreewaySpeed[[#This Row],[speed_md]])</f>
        <v>49</v>
      </c>
      <c r="F23">
        <f>IF(ISERROR(Table_sql2014a8.sandag.org_ws_FreewaySpeed[[#This Row],[speed_pm]]),"",Table_sql2014a8.sandag.org_ws_FreewaySpeed[[#This Row],[speed_pm]])</f>
        <v>49</v>
      </c>
      <c r="G23">
        <f>IF(ISERROR(Table_sql2014a8.sandag.org_ws_FreewaySpeed[[#This Row],[speed_ev]]),"",Table_sql2014a8.sandag.org_ws_FreewaySpeed[[#This Row],[speed_ev]])</f>
        <v>50</v>
      </c>
    </row>
    <row r="24" spans="1:7" x14ac:dyDescent="0.25">
      <c r="A24">
        <f>IF(ISERROR(Table_sql2014a8.sandag.org_ws_FreewaySpeed[[#This Row],[scenario_id]]),"",Table_sql2014a8.sandag.org_ws_FreewaySpeed[[#This Row],[scenario_id]])</f>
        <v>376</v>
      </c>
      <c r="B24">
        <f>IF(ISERROR(Table_sql2014a8.sandag.org_ws_FreewaySpeed[[#This Row],[LinkID]]),"",Table_sql2014a8.sandag.org_ws_FreewaySpeed[[#This Row],[LinkID]])</f>
        <v>734</v>
      </c>
      <c r="C24">
        <f>IF(ISERROR(Table_sql2014a8.sandag.org_ws_FreewaySpeed[[#This Row],[speed_ea]]),"",Table_sql2014a8.sandag.org_ws_FreewaySpeed[[#This Row],[speed_ea]])</f>
        <v>58</v>
      </c>
      <c r="D24">
        <f>IF(ISERROR(Table_sql2014a8.sandag.org_ws_FreewaySpeed[[#This Row],[speed_am]]),"",Table_sql2014a8.sandag.org_ws_FreewaySpeed[[#This Row],[speed_am]])</f>
        <v>54</v>
      </c>
      <c r="E24">
        <f>IF(ISERROR(Table_sql2014a8.sandag.org_ws_FreewaySpeed[[#This Row],[speed_md]]),"",Table_sql2014a8.sandag.org_ws_FreewaySpeed[[#This Row],[speed_md]])</f>
        <v>54</v>
      </c>
      <c r="F24">
        <f>IF(ISERROR(Table_sql2014a8.sandag.org_ws_FreewaySpeed[[#This Row],[speed_pm]]),"",Table_sql2014a8.sandag.org_ws_FreewaySpeed[[#This Row],[speed_pm]])</f>
        <v>41</v>
      </c>
      <c r="G24">
        <f>IF(ISERROR(Table_sql2014a8.sandag.org_ws_FreewaySpeed[[#This Row],[speed_ev]]),"",Table_sql2014a8.sandag.org_ws_FreewaySpeed[[#This Row],[speed_ev]])</f>
        <v>58</v>
      </c>
    </row>
    <row r="25" spans="1:7" x14ac:dyDescent="0.25">
      <c r="A25">
        <f>IF(ISERROR(Table_sql2014a8.sandag.org_ws_FreewaySpeed[[#This Row],[scenario_id]]),"",Table_sql2014a8.sandag.org_ws_FreewaySpeed[[#This Row],[scenario_id]])</f>
        <v>376</v>
      </c>
      <c r="B25">
        <f>IF(ISERROR(Table_sql2014a8.sandag.org_ws_FreewaySpeed[[#This Row],[LinkID]]),"",Table_sql2014a8.sandag.org_ws_FreewaySpeed[[#This Row],[LinkID]])</f>
        <v>738</v>
      </c>
      <c r="C25">
        <f>IF(ISERROR(Table_sql2014a8.sandag.org_ws_FreewaySpeed[[#This Row],[speed_ea]]),"",Table_sql2014a8.sandag.org_ws_FreewaySpeed[[#This Row],[speed_ea]])</f>
        <v>57</v>
      </c>
      <c r="D25">
        <f>IF(ISERROR(Table_sql2014a8.sandag.org_ws_FreewaySpeed[[#This Row],[speed_am]]),"",Table_sql2014a8.sandag.org_ws_FreewaySpeed[[#This Row],[speed_am]])</f>
        <v>41</v>
      </c>
      <c r="E25">
        <f>IF(ISERROR(Table_sql2014a8.sandag.org_ws_FreewaySpeed[[#This Row],[speed_md]]),"",Table_sql2014a8.sandag.org_ws_FreewaySpeed[[#This Row],[speed_md]])</f>
        <v>57</v>
      </c>
      <c r="F25">
        <f>IF(ISERROR(Table_sql2014a8.sandag.org_ws_FreewaySpeed[[#This Row],[speed_pm]]),"",Table_sql2014a8.sandag.org_ws_FreewaySpeed[[#This Row],[speed_pm]])</f>
        <v>57</v>
      </c>
      <c r="G25">
        <f>IF(ISERROR(Table_sql2014a8.sandag.org_ws_FreewaySpeed[[#This Row],[speed_ev]]),"",Table_sql2014a8.sandag.org_ws_FreewaySpeed[[#This Row],[speed_ev]])</f>
        <v>57</v>
      </c>
    </row>
    <row r="26" spans="1:7" x14ac:dyDescent="0.25">
      <c r="A26">
        <f>IF(ISERROR(Table_sql2014a8.sandag.org_ws_FreewaySpeed[[#This Row],[scenario_id]]),"",Table_sql2014a8.sandag.org_ws_FreewaySpeed[[#This Row],[scenario_id]])</f>
        <v>376</v>
      </c>
      <c r="B26">
        <f>IF(ISERROR(Table_sql2014a8.sandag.org_ws_FreewaySpeed[[#This Row],[LinkID]]),"",Table_sql2014a8.sandag.org_ws_FreewaySpeed[[#This Row],[LinkID]])</f>
        <v>744</v>
      </c>
      <c r="C26">
        <f>IF(ISERROR(Table_sql2014a8.sandag.org_ws_FreewaySpeed[[#This Row],[speed_ea]]),"",Table_sql2014a8.sandag.org_ws_FreewaySpeed[[#This Row],[speed_ea]])</f>
        <v>57</v>
      </c>
      <c r="D26">
        <f>IF(ISERROR(Table_sql2014a8.sandag.org_ws_FreewaySpeed[[#This Row],[speed_am]]),"",Table_sql2014a8.sandag.org_ws_FreewaySpeed[[#This Row],[speed_am]])</f>
        <v>35</v>
      </c>
      <c r="E26">
        <f>IF(ISERROR(Table_sql2014a8.sandag.org_ws_FreewaySpeed[[#This Row],[speed_md]]),"",Table_sql2014a8.sandag.org_ws_FreewaySpeed[[#This Row],[speed_md]])</f>
        <v>55</v>
      </c>
      <c r="F26">
        <f>IF(ISERROR(Table_sql2014a8.sandag.org_ws_FreewaySpeed[[#This Row],[speed_pm]]),"",Table_sql2014a8.sandag.org_ws_FreewaySpeed[[#This Row],[speed_pm]])</f>
        <v>56</v>
      </c>
      <c r="G26">
        <f>IF(ISERROR(Table_sql2014a8.sandag.org_ws_FreewaySpeed[[#This Row],[speed_ev]]),"",Table_sql2014a8.sandag.org_ws_FreewaySpeed[[#This Row],[speed_ev]])</f>
        <v>57</v>
      </c>
    </row>
    <row r="27" spans="1:7" x14ac:dyDescent="0.25">
      <c r="A27">
        <f>IF(ISERROR(Table_sql2014a8.sandag.org_ws_FreewaySpeed[[#This Row],[scenario_id]]),"",Table_sql2014a8.sandag.org_ws_FreewaySpeed[[#This Row],[scenario_id]])</f>
        <v>376</v>
      </c>
      <c r="B27">
        <f>IF(ISERROR(Table_sql2014a8.sandag.org_ws_FreewaySpeed[[#This Row],[LinkID]]),"",Table_sql2014a8.sandag.org_ws_FreewaySpeed[[#This Row],[LinkID]])</f>
        <v>748</v>
      </c>
      <c r="C27">
        <f>IF(ISERROR(Table_sql2014a8.sandag.org_ws_FreewaySpeed[[#This Row],[speed_ea]]),"",Table_sql2014a8.sandag.org_ws_FreewaySpeed[[#This Row],[speed_ea]])</f>
        <v>58</v>
      </c>
      <c r="D27">
        <f>IF(ISERROR(Table_sql2014a8.sandag.org_ws_FreewaySpeed[[#This Row],[speed_am]]),"",Table_sql2014a8.sandag.org_ws_FreewaySpeed[[#This Row],[speed_am]])</f>
        <v>29</v>
      </c>
      <c r="E27">
        <f>IF(ISERROR(Table_sql2014a8.sandag.org_ws_FreewaySpeed[[#This Row],[speed_md]]),"",Table_sql2014a8.sandag.org_ws_FreewaySpeed[[#This Row],[speed_md]])</f>
        <v>52</v>
      </c>
      <c r="F27">
        <f>IF(ISERROR(Table_sql2014a8.sandag.org_ws_FreewaySpeed[[#This Row],[speed_pm]]),"",Table_sql2014a8.sandag.org_ws_FreewaySpeed[[#This Row],[speed_pm]])</f>
        <v>56</v>
      </c>
      <c r="G27">
        <f>IF(ISERROR(Table_sql2014a8.sandag.org_ws_FreewaySpeed[[#This Row],[speed_ev]]),"",Table_sql2014a8.sandag.org_ws_FreewaySpeed[[#This Row],[speed_ev]])</f>
        <v>58</v>
      </c>
    </row>
    <row r="28" spans="1:7" x14ac:dyDescent="0.25">
      <c r="A28">
        <f>IF(ISERROR(Table_sql2014a8.sandag.org_ws_FreewaySpeed[[#This Row],[scenario_id]]),"",Table_sql2014a8.sandag.org_ws_FreewaySpeed[[#This Row],[scenario_id]])</f>
        <v>376</v>
      </c>
      <c r="B28">
        <f>IF(ISERROR(Table_sql2014a8.sandag.org_ws_FreewaySpeed[[#This Row],[LinkID]]),"",Table_sql2014a8.sandag.org_ws_FreewaySpeed[[#This Row],[LinkID]])</f>
        <v>749</v>
      </c>
      <c r="C28">
        <f>IF(ISERROR(Table_sql2014a8.sandag.org_ws_FreewaySpeed[[#This Row],[speed_ea]]),"",Table_sql2014a8.sandag.org_ws_FreewaySpeed[[#This Row],[speed_ea]])</f>
        <v>58</v>
      </c>
      <c r="D28">
        <f>IF(ISERROR(Table_sql2014a8.sandag.org_ws_FreewaySpeed[[#This Row],[speed_am]]),"",Table_sql2014a8.sandag.org_ws_FreewaySpeed[[#This Row],[speed_am]])</f>
        <v>29</v>
      </c>
      <c r="E28">
        <f>IF(ISERROR(Table_sql2014a8.sandag.org_ws_FreewaySpeed[[#This Row],[speed_md]]),"",Table_sql2014a8.sandag.org_ws_FreewaySpeed[[#This Row],[speed_md]])</f>
        <v>52</v>
      </c>
      <c r="F28">
        <f>IF(ISERROR(Table_sql2014a8.sandag.org_ws_FreewaySpeed[[#This Row],[speed_pm]]),"",Table_sql2014a8.sandag.org_ws_FreewaySpeed[[#This Row],[speed_pm]])</f>
        <v>56</v>
      </c>
      <c r="G28">
        <f>IF(ISERROR(Table_sql2014a8.sandag.org_ws_FreewaySpeed[[#This Row],[speed_ev]]),"",Table_sql2014a8.sandag.org_ws_FreewaySpeed[[#This Row],[speed_ev]])</f>
        <v>58</v>
      </c>
    </row>
    <row r="29" spans="1:7" x14ac:dyDescent="0.25">
      <c r="A29">
        <f>IF(ISERROR(Table_sql2014a8.sandag.org_ws_FreewaySpeed[[#This Row],[scenario_id]]),"",Table_sql2014a8.sandag.org_ws_FreewaySpeed[[#This Row],[scenario_id]])</f>
        <v>376</v>
      </c>
      <c r="B29">
        <f>IF(ISERROR(Table_sql2014a8.sandag.org_ws_FreewaySpeed[[#This Row],[LinkID]]),"",Table_sql2014a8.sandag.org_ws_FreewaySpeed[[#This Row],[LinkID]])</f>
        <v>759</v>
      </c>
      <c r="C29">
        <f>IF(ISERROR(Table_sql2014a8.sandag.org_ws_FreewaySpeed[[#This Row],[speed_ea]]),"",Table_sql2014a8.sandag.org_ws_FreewaySpeed[[#This Row],[speed_ea]])</f>
        <v>53</v>
      </c>
      <c r="D29">
        <f>IF(ISERROR(Table_sql2014a8.sandag.org_ws_FreewaySpeed[[#This Row],[speed_am]]),"",Table_sql2014a8.sandag.org_ws_FreewaySpeed[[#This Row],[speed_am]])</f>
        <v>33</v>
      </c>
      <c r="E29">
        <f>IF(ISERROR(Table_sql2014a8.sandag.org_ws_FreewaySpeed[[#This Row],[speed_md]]),"",Table_sql2014a8.sandag.org_ws_FreewaySpeed[[#This Row],[speed_md]])</f>
        <v>50</v>
      </c>
      <c r="F29">
        <f>IF(ISERROR(Table_sql2014a8.sandag.org_ws_FreewaySpeed[[#This Row],[speed_pm]]),"",Table_sql2014a8.sandag.org_ws_FreewaySpeed[[#This Row],[speed_pm]])</f>
        <v>49</v>
      </c>
      <c r="G29">
        <f>IF(ISERROR(Table_sql2014a8.sandag.org_ws_FreewaySpeed[[#This Row],[speed_ev]]),"",Table_sql2014a8.sandag.org_ws_FreewaySpeed[[#This Row],[speed_ev]])</f>
        <v>53</v>
      </c>
    </row>
    <row r="30" spans="1:7" x14ac:dyDescent="0.25">
      <c r="A30">
        <f>IF(ISERROR(Table_sql2014a8.sandag.org_ws_FreewaySpeed[[#This Row],[scenario_id]]),"",Table_sql2014a8.sandag.org_ws_FreewaySpeed[[#This Row],[scenario_id]])</f>
        <v>376</v>
      </c>
      <c r="B30">
        <f>IF(ISERROR(Table_sql2014a8.sandag.org_ws_FreewaySpeed[[#This Row],[LinkID]]),"",Table_sql2014a8.sandag.org_ws_FreewaySpeed[[#This Row],[LinkID]])</f>
        <v>762</v>
      </c>
      <c r="C30">
        <f>IF(ISERROR(Table_sql2014a8.sandag.org_ws_FreewaySpeed[[#This Row],[speed_ea]]),"",Table_sql2014a8.sandag.org_ws_FreewaySpeed[[#This Row],[speed_ea]])</f>
        <v>53</v>
      </c>
      <c r="D30">
        <f>IF(ISERROR(Table_sql2014a8.sandag.org_ws_FreewaySpeed[[#This Row],[speed_am]]),"",Table_sql2014a8.sandag.org_ws_FreewaySpeed[[#This Row],[speed_am]])</f>
        <v>40</v>
      </c>
      <c r="E30">
        <f>IF(ISERROR(Table_sql2014a8.sandag.org_ws_FreewaySpeed[[#This Row],[speed_md]]),"",Table_sql2014a8.sandag.org_ws_FreewaySpeed[[#This Row],[speed_md]])</f>
        <v>50</v>
      </c>
      <c r="F30">
        <f>IF(ISERROR(Table_sql2014a8.sandag.org_ws_FreewaySpeed[[#This Row],[speed_pm]]),"",Table_sql2014a8.sandag.org_ws_FreewaySpeed[[#This Row],[speed_pm]])</f>
        <v>51</v>
      </c>
      <c r="G30">
        <f>IF(ISERROR(Table_sql2014a8.sandag.org_ws_FreewaySpeed[[#This Row],[speed_ev]]),"",Table_sql2014a8.sandag.org_ws_FreewaySpeed[[#This Row],[speed_ev]])</f>
        <v>53</v>
      </c>
    </row>
    <row r="31" spans="1:7" x14ac:dyDescent="0.25">
      <c r="A31">
        <f>IF(ISERROR(Table_sql2014a8.sandag.org_ws_FreewaySpeed[[#This Row],[scenario_id]]),"",Table_sql2014a8.sandag.org_ws_FreewaySpeed[[#This Row],[scenario_id]])</f>
        <v>376</v>
      </c>
      <c r="B31">
        <f>IF(ISERROR(Table_sql2014a8.sandag.org_ws_FreewaySpeed[[#This Row],[LinkID]]),"",Table_sql2014a8.sandag.org_ws_FreewaySpeed[[#This Row],[LinkID]])</f>
        <v>769</v>
      </c>
      <c r="C31">
        <f>IF(ISERROR(Table_sql2014a8.sandag.org_ws_FreewaySpeed[[#This Row],[speed_ea]]),"",Table_sql2014a8.sandag.org_ws_FreewaySpeed[[#This Row],[speed_ea]])</f>
        <v>51</v>
      </c>
      <c r="D31">
        <f>IF(ISERROR(Table_sql2014a8.sandag.org_ws_FreewaySpeed[[#This Row],[speed_am]]),"",Table_sql2014a8.sandag.org_ws_FreewaySpeed[[#This Row],[speed_am]])</f>
        <v>43</v>
      </c>
      <c r="E31">
        <f>IF(ISERROR(Table_sql2014a8.sandag.org_ws_FreewaySpeed[[#This Row],[speed_md]]),"",Table_sql2014a8.sandag.org_ws_FreewaySpeed[[#This Row],[speed_md]])</f>
        <v>48</v>
      </c>
      <c r="F31">
        <f>IF(ISERROR(Table_sql2014a8.sandag.org_ws_FreewaySpeed[[#This Row],[speed_pm]]),"",Table_sql2014a8.sandag.org_ws_FreewaySpeed[[#This Row],[speed_pm]])</f>
        <v>39</v>
      </c>
      <c r="G31">
        <f>IF(ISERROR(Table_sql2014a8.sandag.org_ws_FreewaySpeed[[#This Row],[speed_ev]]),"",Table_sql2014a8.sandag.org_ws_FreewaySpeed[[#This Row],[speed_ev]])</f>
        <v>51</v>
      </c>
    </row>
    <row r="32" spans="1:7" x14ac:dyDescent="0.25">
      <c r="A32">
        <f>IF(ISERROR(Table_sql2014a8.sandag.org_ws_FreewaySpeed[[#This Row],[scenario_id]]),"",Table_sql2014a8.sandag.org_ws_FreewaySpeed[[#This Row],[scenario_id]])</f>
        <v>376</v>
      </c>
      <c r="B32">
        <f>IF(ISERROR(Table_sql2014a8.sandag.org_ws_FreewaySpeed[[#This Row],[LinkID]]),"",Table_sql2014a8.sandag.org_ws_FreewaySpeed[[#This Row],[LinkID]])</f>
        <v>771</v>
      </c>
      <c r="C32">
        <f>IF(ISERROR(Table_sql2014a8.sandag.org_ws_FreewaySpeed[[#This Row],[speed_ea]]),"",Table_sql2014a8.sandag.org_ws_FreewaySpeed[[#This Row],[speed_ea]])</f>
        <v>53</v>
      </c>
      <c r="D32">
        <f>IF(ISERROR(Table_sql2014a8.sandag.org_ws_FreewaySpeed[[#This Row],[speed_am]]),"",Table_sql2014a8.sandag.org_ws_FreewaySpeed[[#This Row],[speed_am]])</f>
        <v>43</v>
      </c>
      <c r="E32">
        <f>IF(ISERROR(Table_sql2014a8.sandag.org_ws_FreewaySpeed[[#This Row],[speed_md]]),"",Table_sql2014a8.sandag.org_ws_FreewaySpeed[[#This Row],[speed_md]])</f>
        <v>50</v>
      </c>
      <c r="F32">
        <f>IF(ISERROR(Table_sql2014a8.sandag.org_ws_FreewaySpeed[[#This Row],[speed_pm]]),"",Table_sql2014a8.sandag.org_ws_FreewaySpeed[[#This Row],[speed_pm]])</f>
        <v>40</v>
      </c>
      <c r="G32">
        <f>IF(ISERROR(Table_sql2014a8.sandag.org_ws_FreewaySpeed[[#This Row],[speed_ev]]),"",Table_sql2014a8.sandag.org_ws_FreewaySpeed[[#This Row],[speed_ev]])</f>
        <v>53</v>
      </c>
    </row>
    <row r="33" spans="1:7" x14ac:dyDescent="0.25">
      <c r="A33">
        <f>IF(ISERROR(Table_sql2014a8.sandag.org_ws_FreewaySpeed[[#This Row],[scenario_id]]),"",Table_sql2014a8.sandag.org_ws_FreewaySpeed[[#This Row],[scenario_id]])</f>
        <v>376</v>
      </c>
      <c r="B33">
        <f>IF(ISERROR(Table_sql2014a8.sandag.org_ws_FreewaySpeed[[#This Row],[LinkID]]),"",Table_sql2014a8.sandag.org_ws_FreewaySpeed[[#This Row],[LinkID]])</f>
        <v>772</v>
      </c>
      <c r="C33">
        <f>IF(ISERROR(Table_sql2014a8.sandag.org_ws_FreewaySpeed[[#This Row],[speed_ea]]),"",Table_sql2014a8.sandag.org_ws_FreewaySpeed[[#This Row],[speed_ea]])</f>
        <v>53</v>
      </c>
      <c r="D33">
        <f>IF(ISERROR(Table_sql2014a8.sandag.org_ws_FreewaySpeed[[#This Row],[speed_am]]),"",Table_sql2014a8.sandag.org_ws_FreewaySpeed[[#This Row],[speed_am]])</f>
        <v>44</v>
      </c>
      <c r="E33">
        <f>IF(ISERROR(Table_sql2014a8.sandag.org_ws_FreewaySpeed[[#This Row],[speed_md]]),"",Table_sql2014a8.sandag.org_ws_FreewaySpeed[[#This Row],[speed_md]])</f>
        <v>50</v>
      </c>
      <c r="F33">
        <f>IF(ISERROR(Table_sql2014a8.sandag.org_ws_FreewaySpeed[[#This Row],[speed_pm]]),"",Table_sql2014a8.sandag.org_ws_FreewaySpeed[[#This Row],[speed_pm]])</f>
        <v>39</v>
      </c>
      <c r="G33">
        <f>IF(ISERROR(Table_sql2014a8.sandag.org_ws_FreewaySpeed[[#This Row],[speed_ev]]),"",Table_sql2014a8.sandag.org_ws_FreewaySpeed[[#This Row],[speed_ev]])</f>
        <v>53</v>
      </c>
    </row>
    <row r="34" spans="1:7" x14ac:dyDescent="0.25">
      <c r="A34">
        <f>IF(ISERROR(Table_sql2014a8.sandag.org_ws_FreewaySpeed[[#This Row],[scenario_id]]),"",Table_sql2014a8.sandag.org_ws_FreewaySpeed[[#This Row],[scenario_id]])</f>
        <v>376</v>
      </c>
      <c r="B34">
        <f>IF(ISERROR(Table_sql2014a8.sandag.org_ws_FreewaySpeed[[#This Row],[LinkID]]),"",Table_sql2014a8.sandag.org_ws_FreewaySpeed[[#This Row],[LinkID]])</f>
        <v>774</v>
      </c>
      <c r="C34">
        <f>IF(ISERROR(Table_sql2014a8.sandag.org_ws_FreewaySpeed[[#This Row],[speed_ea]]),"",Table_sql2014a8.sandag.org_ws_FreewaySpeed[[#This Row],[speed_ea]])</f>
        <v>53</v>
      </c>
      <c r="D34">
        <f>IF(ISERROR(Table_sql2014a8.sandag.org_ws_FreewaySpeed[[#This Row],[speed_am]]),"",Table_sql2014a8.sandag.org_ws_FreewaySpeed[[#This Row],[speed_am]])</f>
        <v>46</v>
      </c>
      <c r="E34">
        <f>IF(ISERROR(Table_sql2014a8.sandag.org_ws_FreewaySpeed[[#This Row],[speed_md]]),"",Table_sql2014a8.sandag.org_ws_FreewaySpeed[[#This Row],[speed_md]])</f>
        <v>50</v>
      </c>
      <c r="F34">
        <f>IF(ISERROR(Table_sql2014a8.sandag.org_ws_FreewaySpeed[[#This Row],[speed_pm]]),"",Table_sql2014a8.sandag.org_ws_FreewaySpeed[[#This Row],[speed_pm]])</f>
        <v>40</v>
      </c>
      <c r="G34">
        <f>IF(ISERROR(Table_sql2014a8.sandag.org_ws_FreewaySpeed[[#This Row],[speed_ev]]),"",Table_sql2014a8.sandag.org_ws_FreewaySpeed[[#This Row],[speed_ev]])</f>
        <v>53</v>
      </c>
    </row>
    <row r="35" spans="1:7" x14ac:dyDescent="0.25">
      <c r="A35">
        <f>IF(ISERROR(Table_sql2014a8.sandag.org_ws_FreewaySpeed[[#This Row],[scenario_id]]),"",Table_sql2014a8.sandag.org_ws_FreewaySpeed[[#This Row],[scenario_id]])</f>
        <v>376</v>
      </c>
      <c r="B35">
        <f>IF(ISERROR(Table_sql2014a8.sandag.org_ws_FreewaySpeed[[#This Row],[LinkID]]),"",Table_sql2014a8.sandag.org_ws_FreewaySpeed[[#This Row],[LinkID]])</f>
        <v>777</v>
      </c>
      <c r="C35">
        <f>IF(ISERROR(Table_sql2014a8.sandag.org_ws_FreewaySpeed[[#This Row],[speed_ea]]),"",Table_sql2014a8.sandag.org_ws_FreewaySpeed[[#This Row],[speed_ea]])</f>
        <v>53</v>
      </c>
      <c r="D35">
        <f>IF(ISERROR(Table_sql2014a8.sandag.org_ws_FreewaySpeed[[#This Row],[speed_am]]),"",Table_sql2014a8.sandag.org_ws_FreewaySpeed[[#This Row],[speed_am]])</f>
        <v>51</v>
      </c>
      <c r="E35">
        <f>IF(ISERROR(Table_sql2014a8.sandag.org_ws_FreewaySpeed[[#This Row],[speed_md]]),"",Table_sql2014a8.sandag.org_ws_FreewaySpeed[[#This Row],[speed_md]])</f>
        <v>52</v>
      </c>
      <c r="F35">
        <f>IF(ISERROR(Table_sql2014a8.sandag.org_ws_FreewaySpeed[[#This Row],[speed_pm]]),"",Table_sql2014a8.sandag.org_ws_FreewaySpeed[[#This Row],[speed_pm]])</f>
        <v>44</v>
      </c>
      <c r="G35">
        <f>IF(ISERROR(Table_sql2014a8.sandag.org_ws_FreewaySpeed[[#This Row],[speed_ev]]),"",Table_sql2014a8.sandag.org_ws_FreewaySpeed[[#This Row],[speed_ev]])</f>
        <v>53</v>
      </c>
    </row>
    <row r="36" spans="1:7" x14ac:dyDescent="0.25">
      <c r="A36">
        <f>IF(ISERROR(Table_sql2014a8.sandag.org_ws_FreewaySpeed[[#This Row],[scenario_id]]),"",Table_sql2014a8.sandag.org_ws_FreewaySpeed[[#This Row],[scenario_id]])</f>
        <v>376</v>
      </c>
      <c r="B36">
        <f>IF(ISERROR(Table_sql2014a8.sandag.org_ws_FreewaySpeed[[#This Row],[LinkID]]),"",Table_sql2014a8.sandag.org_ws_FreewaySpeed[[#This Row],[LinkID]])</f>
        <v>778</v>
      </c>
      <c r="C36">
        <f>IF(ISERROR(Table_sql2014a8.sandag.org_ws_FreewaySpeed[[#This Row],[speed_ea]]),"",Table_sql2014a8.sandag.org_ws_FreewaySpeed[[#This Row],[speed_ea]])</f>
        <v>52</v>
      </c>
      <c r="D36">
        <f>IF(ISERROR(Table_sql2014a8.sandag.org_ws_FreewaySpeed[[#This Row],[speed_am]]),"",Table_sql2014a8.sandag.org_ws_FreewaySpeed[[#This Row],[speed_am]])</f>
        <v>50</v>
      </c>
      <c r="E36">
        <f>IF(ISERROR(Table_sql2014a8.sandag.org_ws_FreewaySpeed[[#This Row],[speed_md]]),"",Table_sql2014a8.sandag.org_ws_FreewaySpeed[[#This Row],[speed_md]])</f>
        <v>52</v>
      </c>
      <c r="F36">
        <f>IF(ISERROR(Table_sql2014a8.sandag.org_ws_FreewaySpeed[[#This Row],[speed_pm]]),"",Table_sql2014a8.sandag.org_ws_FreewaySpeed[[#This Row],[speed_pm]])</f>
        <v>43</v>
      </c>
      <c r="G36">
        <f>IF(ISERROR(Table_sql2014a8.sandag.org_ws_FreewaySpeed[[#This Row],[speed_ev]]),"",Table_sql2014a8.sandag.org_ws_FreewaySpeed[[#This Row],[speed_ev]])</f>
        <v>52</v>
      </c>
    </row>
    <row r="37" spans="1:7" x14ac:dyDescent="0.25">
      <c r="A37">
        <f>IF(ISERROR(Table_sql2014a8.sandag.org_ws_FreewaySpeed[[#This Row],[scenario_id]]),"",Table_sql2014a8.sandag.org_ws_FreewaySpeed[[#This Row],[scenario_id]])</f>
        <v>376</v>
      </c>
      <c r="B37">
        <f>IF(ISERROR(Table_sql2014a8.sandag.org_ws_FreewaySpeed[[#This Row],[LinkID]]),"",Table_sql2014a8.sandag.org_ws_FreewaySpeed[[#This Row],[LinkID]])</f>
        <v>782</v>
      </c>
      <c r="C37">
        <f>IF(ISERROR(Table_sql2014a8.sandag.org_ws_FreewaySpeed[[#This Row],[speed_ea]]),"",Table_sql2014a8.sandag.org_ws_FreewaySpeed[[#This Row],[speed_ea]])</f>
        <v>57</v>
      </c>
      <c r="D37">
        <f>IF(ISERROR(Table_sql2014a8.sandag.org_ws_FreewaySpeed[[#This Row],[speed_am]]),"",Table_sql2014a8.sandag.org_ws_FreewaySpeed[[#This Row],[speed_am]])</f>
        <v>30</v>
      </c>
      <c r="E37">
        <f>IF(ISERROR(Table_sql2014a8.sandag.org_ws_FreewaySpeed[[#This Row],[speed_md]]),"",Table_sql2014a8.sandag.org_ws_FreewaySpeed[[#This Row],[speed_md]])</f>
        <v>52</v>
      </c>
      <c r="F37">
        <f>IF(ISERROR(Table_sql2014a8.sandag.org_ws_FreewaySpeed[[#This Row],[speed_pm]]),"",Table_sql2014a8.sandag.org_ws_FreewaySpeed[[#This Row],[speed_pm]])</f>
        <v>53</v>
      </c>
      <c r="G37">
        <f>IF(ISERROR(Table_sql2014a8.sandag.org_ws_FreewaySpeed[[#This Row],[speed_ev]]),"",Table_sql2014a8.sandag.org_ws_FreewaySpeed[[#This Row],[speed_ev]])</f>
        <v>58</v>
      </c>
    </row>
    <row r="38" spans="1:7" x14ac:dyDescent="0.25">
      <c r="A38">
        <f>IF(ISERROR(Table_sql2014a8.sandag.org_ws_FreewaySpeed[[#This Row],[scenario_id]]),"",Table_sql2014a8.sandag.org_ws_FreewaySpeed[[#This Row],[scenario_id]])</f>
        <v>376</v>
      </c>
      <c r="B38">
        <f>IF(ISERROR(Table_sql2014a8.sandag.org_ws_FreewaySpeed[[#This Row],[LinkID]]),"",Table_sql2014a8.sandag.org_ws_FreewaySpeed[[#This Row],[LinkID]])</f>
        <v>787</v>
      </c>
      <c r="C38">
        <f>IF(ISERROR(Table_sql2014a8.sandag.org_ws_FreewaySpeed[[#This Row],[speed_ea]]),"",Table_sql2014a8.sandag.org_ws_FreewaySpeed[[#This Row],[speed_ea]])</f>
        <v>53</v>
      </c>
      <c r="D38">
        <f>IF(ISERROR(Table_sql2014a8.sandag.org_ws_FreewaySpeed[[#This Row],[speed_am]]),"",Table_sql2014a8.sandag.org_ws_FreewaySpeed[[#This Row],[speed_am]])</f>
        <v>51</v>
      </c>
      <c r="E38">
        <f>IF(ISERROR(Table_sql2014a8.sandag.org_ws_FreewaySpeed[[#This Row],[speed_md]]),"",Table_sql2014a8.sandag.org_ws_FreewaySpeed[[#This Row],[speed_md]])</f>
        <v>52</v>
      </c>
      <c r="F38">
        <f>IF(ISERROR(Table_sql2014a8.sandag.org_ws_FreewaySpeed[[#This Row],[speed_pm]]),"",Table_sql2014a8.sandag.org_ws_FreewaySpeed[[#This Row],[speed_pm]])</f>
        <v>37</v>
      </c>
      <c r="G38">
        <f>IF(ISERROR(Table_sql2014a8.sandag.org_ws_FreewaySpeed[[#This Row],[speed_ev]]),"",Table_sql2014a8.sandag.org_ws_FreewaySpeed[[#This Row],[speed_ev]])</f>
        <v>53</v>
      </c>
    </row>
    <row r="39" spans="1:7" x14ac:dyDescent="0.25">
      <c r="A39">
        <f>IF(ISERROR(Table_sql2014a8.sandag.org_ws_FreewaySpeed[[#This Row],[scenario_id]]),"",Table_sql2014a8.sandag.org_ws_FreewaySpeed[[#This Row],[scenario_id]])</f>
        <v>376</v>
      </c>
      <c r="B39">
        <f>IF(ISERROR(Table_sql2014a8.sandag.org_ws_FreewaySpeed[[#This Row],[LinkID]]),"",Table_sql2014a8.sandag.org_ws_FreewaySpeed[[#This Row],[LinkID]])</f>
        <v>799</v>
      </c>
      <c r="C39">
        <f>IF(ISERROR(Table_sql2014a8.sandag.org_ws_FreewaySpeed[[#This Row],[speed_ea]]),"",Table_sql2014a8.sandag.org_ws_FreewaySpeed[[#This Row],[speed_ea]])</f>
        <v>53</v>
      </c>
      <c r="D39">
        <f>IF(ISERROR(Table_sql2014a8.sandag.org_ws_FreewaySpeed[[#This Row],[speed_am]]),"",Table_sql2014a8.sandag.org_ws_FreewaySpeed[[#This Row],[speed_am]])</f>
        <v>53</v>
      </c>
      <c r="E39">
        <f>IF(ISERROR(Table_sql2014a8.sandag.org_ws_FreewaySpeed[[#This Row],[speed_md]]),"",Table_sql2014a8.sandag.org_ws_FreewaySpeed[[#This Row],[speed_md]])</f>
        <v>53</v>
      </c>
      <c r="F39">
        <f>IF(ISERROR(Table_sql2014a8.sandag.org_ws_FreewaySpeed[[#This Row],[speed_pm]]),"",Table_sql2014a8.sandag.org_ws_FreewaySpeed[[#This Row],[speed_pm]])</f>
        <v>44</v>
      </c>
      <c r="G39">
        <f>IF(ISERROR(Table_sql2014a8.sandag.org_ws_FreewaySpeed[[#This Row],[speed_ev]]),"",Table_sql2014a8.sandag.org_ws_FreewaySpeed[[#This Row],[speed_ev]])</f>
        <v>53</v>
      </c>
    </row>
    <row r="40" spans="1:7" x14ac:dyDescent="0.25">
      <c r="A40">
        <f>IF(ISERROR(Table_sql2014a8.sandag.org_ws_FreewaySpeed[[#This Row],[scenario_id]]),"",Table_sql2014a8.sandag.org_ws_FreewaySpeed[[#This Row],[scenario_id]])</f>
        <v>376</v>
      </c>
      <c r="B40">
        <f>IF(ISERROR(Table_sql2014a8.sandag.org_ws_FreewaySpeed[[#This Row],[LinkID]]),"",Table_sql2014a8.sandag.org_ws_FreewaySpeed[[#This Row],[LinkID]])</f>
        <v>801</v>
      </c>
      <c r="C40">
        <f>IF(ISERROR(Table_sql2014a8.sandag.org_ws_FreewaySpeed[[#This Row],[speed_ea]]),"",Table_sql2014a8.sandag.org_ws_FreewaySpeed[[#This Row],[speed_ea]])</f>
        <v>52</v>
      </c>
      <c r="D40">
        <f>IF(ISERROR(Table_sql2014a8.sandag.org_ws_FreewaySpeed[[#This Row],[speed_am]]),"",Table_sql2014a8.sandag.org_ws_FreewaySpeed[[#This Row],[speed_am]])</f>
        <v>51</v>
      </c>
      <c r="E40">
        <f>IF(ISERROR(Table_sql2014a8.sandag.org_ws_FreewaySpeed[[#This Row],[speed_md]]),"",Table_sql2014a8.sandag.org_ws_FreewaySpeed[[#This Row],[speed_md]])</f>
        <v>51</v>
      </c>
      <c r="F40">
        <f>IF(ISERROR(Table_sql2014a8.sandag.org_ws_FreewaySpeed[[#This Row],[speed_pm]]),"",Table_sql2014a8.sandag.org_ws_FreewaySpeed[[#This Row],[speed_pm]])</f>
        <v>39</v>
      </c>
      <c r="G40">
        <f>IF(ISERROR(Table_sql2014a8.sandag.org_ws_FreewaySpeed[[#This Row],[speed_ev]]),"",Table_sql2014a8.sandag.org_ws_FreewaySpeed[[#This Row],[speed_ev]])</f>
        <v>52</v>
      </c>
    </row>
    <row r="41" spans="1:7" x14ac:dyDescent="0.25">
      <c r="A41">
        <f>IF(ISERROR(Table_sql2014a8.sandag.org_ws_FreewaySpeed[[#This Row],[scenario_id]]),"",Table_sql2014a8.sandag.org_ws_FreewaySpeed[[#This Row],[scenario_id]])</f>
        <v>376</v>
      </c>
      <c r="B41">
        <f>IF(ISERROR(Table_sql2014a8.sandag.org_ws_FreewaySpeed[[#This Row],[LinkID]]),"",Table_sql2014a8.sandag.org_ws_FreewaySpeed[[#This Row],[LinkID]])</f>
        <v>803</v>
      </c>
      <c r="C41">
        <f>IF(ISERROR(Table_sql2014a8.sandag.org_ws_FreewaySpeed[[#This Row],[speed_ea]]),"",Table_sql2014a8.sandag.org_ws_FreewaySpeed[[#This Row],[speed_ea]])</f>
        <v>62</v>
      </c>
      <c r="D41">
        <f>IF(ISERROR(Table_sql2014a8.sandag.org_ws_FreewaySpeed[[#This Row],[speed_am]]),"",Table_sql2014a8.sandag.org_ws_FreewaySpeed[[#This Row],[speed_am]])</f>
        <v>55</v>
      </c>
      <c r="E41">
        <f>IF(ISERROR(Table_sql2014a8.sandag.org_ws_FreewaySpeed[[#This Row],[speed_md]]),"",Table_sql2014a8.sandag.org_ws_FreewaySpeed[[#This Row],[speed_md]])</f>
        <v>54</v>
      </c>
      <c r="F41">
        <f>IF(ISERROR(Table_sql2014a8.sandag.org_ws_FreewaySpeed[[#This Row],[speed_pm]]),"",Table_sql2014a8.sandag.org_ws_FreewaySpeed[[#This Row],[speed_pm]])</f>
        <v>32</v>
      </c>
      <c r="G41">
        <f>IF(ISERROR(Table_sql2014a8.sandag.org_ws_FreewaySpeed[[#This Row],[speed_ev]]),"",Table_sql2014a8.sandag.org_ws_FreewaySpeed[[#This Row],[speed_ev]])</f>
        <v>62</v>
      </c>
    </row>
    <row r="42" spans="1:7" x14ac:dyDescent="0.25">
      <c r="A42">
        <f>IF(ISERROR(Table_sql2014a8.sandag.org_ws_FreewaySpeed[[#This Row],[scenario_id]]),"",Table_sql2014a8.sandag.org_ws_FreewaySpeed[[#This Row],[scenario_id]])</f>
        <v>376</v>
      </c>
      <c r="B42">
        <f>IF(ISERROR(Table_sql2014a8.sandag.org_ws_FreewaySpeed[[#This Row],[LinkID]]),"",Table_sql2014a8.sandag.org_ws_FreewaySpeed[[#This Row],[LinkID]])</f>
        <v>806</v>
      </c>
      <c r="C42">
        <f>IF(ISERROR(Table_sql2014a8.sandag.org_ws_FreewaySpeed[[#This Row],[speed_ea]]),"",Table_sql2014a8.sandag.org_ws_FreewaySpeed[[#This Row],[speed_ea]])</f>
        <v>62</v>
      </c>
      <c r="D42">
        <f>IF(ISERROR(Table_sql2014a8.sandag.org_ws_FreewaySpeed[[#This Row],[speed_am]]),"",Table_sql2014a8.sandag.org_ws_FreewaySpeed[[#This Row],[speed_am]])</f>
        <v>58</v>
      </c>
      <c r="E42">
        <f>IF(ISERROR(Table_sql2014a8.sandag.org_ws_FreewaySpeed[[#This Row],[speed_md]]),"",Table_sql2014a8.sandag.org_ws_FreewaySpeed[[#This Row],[speed_md]])</f>
        <v>60</v>
      </c>
      <c r="F42">
        <f>IF(ISERROR(Table_sql2014a8.sandag.org_ws_FreewaySpeed[[#This Row],[speed_pm]]),"",Table_sql2014a8.sandag.org_ws_FreewaySpeed[[#This Row],[speed_pm]])</f>
        <v>49</v>
      </c>
      <c r="G42">
        <f>IF(ISERROR(Table_sql2014a8.sandag.org_ws_FreewaySpeed[[#This Row],[speed_ev]]),"",Table_sql2014a8.sandag.org_ws_FreewaySpeed[[#This Row],[speed_ev]])</f>
        <v>62</v>
      </c>
    </row>
    <row r="43" spans="1:7" x14ac:dyDescent="0.25">
      <c r="A43">
        <f>IF(ISERROR(Table_sql2014a8.sandag.org_ws_FreewaySpeed[[#This Row],[scenario_id]]),"",Table_sql2014a8.sandag.org_ws_FreewaySpeed[[#This Row],[scenario_id]])</f>
        <v>376</v>
      </c>
      <c r="B43">
        <f>IF(ISERROR(Table_sql2014a8.sandag.org_ws_FreewaySpeed[[#This Row],[LinkID]]),"",Table_sql2014a8.sandag.org_ws_FreewaySpeed[[#This Row],[LinkID]])</f>
        <v>809</v>
      </c>
      <c r="C43">
        <f>IF(ISERROR(Table_sql2014a8.sandag.org_ws_FreewaySpeed[[#This Row],[speed_ea]]),"",Table_sql2014a8.sandag.org_ws_FreewaySpeed[[#This Row],[speed_ea]])</f>
        <v>57</v>
      </c>
      <c r="D43">
        <f>IF(ISERROR(Table_sql2014a8.sandag.org_ws_FreewaySpeed[[#This Row],[speed_am]]),"",Table_sql2014a8.sandag.org_ws_FreewaySpeed[[#This Row],[speed_am]])</f>
        <v>53</v>
      </c>
      <c r="E43">
        <f>IF(ISERROR(Table_sql2014a8.sandag.org_ws_FreewaySpeed[[#This Row],[speed_md]]),"",Table_sql2014a8.sandag.org_ws_FreewaySpeed[[#This Row],[speed_md]])</f>
        <v>55</v>
      </c>
      <c r="F43">
        <f>IF(ISERROR(Table_sql2014a8.sandag.org_ws_FreewaySpeed[[#This Row],[speed_pm]]),"",Table_sql2014a8.sandag.org_ws_FreewaySpeed[[#This Row],[speed_pm]])</f>
        <v>39</v>
      </c>
      <c r="G43">
        <f>IF(ISERROR(Table_sql2014a8.sandag.org_ws_FreewaySpeed[[#This Row],[speed_ev]]),"",Table_sql2014a8.sandag.org_ws_FreewaySpeed[[#This Row],[speed_ev]])</f>
        <v>57</v>
      </c>
    </row>
    <row r="44" spans="1:7" x14ac:dyDescent="0.25">
      <c r="A44">
        <f>IF(ISERROR(Table_sql2014a8.sandag.org_ws_FreewaySpeed[[#This Row],[scenario_id]]),"",Table_sql2014a8.sandag.org_ws_FreewaySpeed[[#This Row],[scenario_id]])</f>
        <v>376</v>
      </c>
      <c r="B44">
        <f>IF(ISERROR(Table_sql2014a8.sandag.org_ws_FreewaySpeed[[#This Row],[LinkID]]),"",Table_sql2014a8.sandag.org_ws_FreewaySpeed[[#This Row],[LinkID]])</f>
        <v>811</v>
      </c>
      <c r="C44">
        <f>IF(ISERROR(Table_sql2014a8.sandag.org_ws_FreewaySpeed[[#This Row],[speed_ea]]),"",Table_sql2014a8.sandag.org_ws_FreewaySpeed[[#This Row],[speed_ea]])</f>
        <v>58</v>
      </c>
      <c r="D44">
        <f>IF(ISERROR(Table_sql2014a8.sandag.org_ws_FreewaySpeed[[#This Row],[speed_am]]),"",Table_sql2014a8.sandag.org_ws_FreewaySpeed[[#This Row],[speed_am]])</f>
        <v>53</v>
      </c>
      <c r="E44">
        <f>IF(ISERROR(Table_sql2014a8.sandag.org_ws_FreewaySpeed[[#This Row],[speed_md]]),"",Table_sql2014a8.sandag.org_ws_FreewaySpeed[[#This Row],[speed_md]])</f>
        <v>55</v>
      </c>
      <c r="F44">
        <f>IF(ISERROR(Table_sql2014a8.sandag.org_ws_FreewaySpeed[[#This Row],[speed_pm]]),"",Table_sql2014a8.sandag.org_ws_FreewaySpeed[[#This Row],[speed_pm]])</f>
        <v>41</v>
      </c>
      <c r="G44">
        <f>IF(ISERROR(Table_sql2014a8.sandag.org_ws_FreewaySpeed[[#This Row],[speed_ev]]),"",Table_sql2014a8.sandag.org_ws_FreewaySpeed[[#This Row],[speed_ev]])</f>
        <v>58</v>
      </c>
    </row>
    <row r="45" spans="1:7" x14ac:dyDescent="0.25">
      <c r="A45">
        <f>IF(ISERROR(Table_sql2014a8.sandag.org_ws_FreewaySpeed[[#This Row],[scenario_id]]),"",Table_sql2014a8.sandag.org_ws_FreewaySpeed[[#This Row],[scenario_id]])</f>
        <v>376</v>
      </c>
      <c r="B45">
        <f>IF(ISERROR(Table_sql2014a8.sandag.org_ws_FreewaySpeed[[#This Row],[LinkID]]),"",Table_sql2014a8.sandag.org_ws_FreewaySpeed[[#This Row],[LinkID]])</f>
        <v>823</v>
      </c>
      <c r="C45">
        <f>IF(ISERROR(Table_sql2014a8.sandag.org_ws_FreewaySpeed[[#This Row],[speed_ea]]),"",Table_sql2014a8.sandag.org_ws_FreewaySpeed[[#This Row],[speed_ea]])</f>
        <v>61</v>
      </c>
      <c r="D45">
        <f>IF(ISERROR(Table_sql2014a8.sandag.org_ws_FreewaySpeed[[#This Row],[speed_am]]),"",Table_sql2014a8.sandag.org_ws_FreewaySpeed[[#This Row],[speed_am]])</f>
        <v>60</v>
      </c>
      <c r="E45">
        <f>IF(ISERROR(Table_sql2014a8.sandag.org_ws_FreewaySpeed[[#This Row],[speed_md]]),"",Table_sql2014a8.sandag.org_ws_FreewaySpeed[[#This Row],[speed_md]])</f>
        <v>60</v>
      </c>
      <c r="F45">
        <f>IF(ISERROR(Table_sql2014a8.sandag.org_ws_FreewaySpeed[[#This Row],[speed_pm]]),"",Table_sql2014a8.sandag.org_ws_FreewaySpeed[[#This Row],[speed_pm]])</f>
        <v>54</v>
      </c>
      <c r="G45">
        <f>IF(ISERROR(Table_sql2014a8.sandag.org_ws_FreewaySpeed[[#This Row],[speed_ev]]),"",Table_sql2014a8.sandag.org_ws_FreewaySpeed[[#This Row],[speed_ev]])</f>
        <v>61</v>
      </c>
    </row>
    <row r="46" spans="1:7" x14ac:dyDescent="0.25">
      <c r="A46">
        <f>IF(ISERROR(Table_sql2014a8.sandag.org_ws_FreewaySpeed[[#This Row],[scenario_id]]),"",Table_sql2014a8.sandag.org_ws_FreewaySpeed[[#This Row],[scenario_id]])</f>
        <v>376</v>
      </c>
      <c r="B46">
        <f>IF(ISERROR(Table_sql2014a8.sandag.org_ws_FreewaySpeed[[#This Row],[LinkID]]),"",Table_sql2014a8.sandag.org_ws_FreewaySpeed[[#This Row],[LinkID]])</f>
        <v>824</v>
      </c>
      <c r="C46">
        <f>IF(ISERROR(Table_sql2014a8.sandag.org_ws_FreewaySpeed[[#This Row],[speed_ea]]),"",Table_sql2014a8.sandag.org_ws_FreewaySpeed[[#This Row],[speed_ea]])</f>
        <v>57</v>
      </c>
      <c r="D46">
        <f>IF(ISERROR(Table_sql2014a8.sandag.org_ws_FreewaySpeed[[#This Row],[speed_am]]),"",Table_sql2014a8.sandag.org_ws_FreewaySpeed[[#This Row],[speed_am]])</f>
        <v>56</v>
      </c>
      <c r="E46">
        <f>IF(ISERROR(Table_sql2014a8.sandag.org_ws_FreewaySpeed[[#This Row],[speed_md]]),"",Table_sql2014a8.sandag.org_ws_FreewaySpeed[[#This Row],[speed_md]])</f>
        <v>56</v>
      </c>
      <c r="F46">
        <f>IF(ISERROR(Table_sql2014a8.sandag.org_ws_FreewaySpeed[[#This Row],[speed_pm]]),"",Table_sql2014a8.sandag.org_ws_FreewaySpeed[[#This Row],[speed_pm]])</f>
        <v>49</v>
      </c>
      <c r="G46">
        <f>IF(ISERROR(Table_sql2014a8.sandag.org_ws_FreewaySpeed[[#This Row],[speed_ev]]),"",Table_sql2014a8.sandag.org_ws_FreewaySpeed[[#This Row],[speed_ev]])</f>
        <v>57</v>
      </c>
    </row>
    <row r="47" spans="1:7" x14ac:dyDescent="0.25">
      <c r="A47">
        <f>IF(ISERROR(Table_sql2014a8.sandag.org_ws_FreewaySpeed[[#This Row],[scenario_id]]),"",Table_sql2014a8.sandag.org_ws_FreewaySpeed[[#This Row],[scenario_id]])</f>
        <v>376</v>
      </c>
      <c r="B47">
        <f>IF(ISERROR(Table_sql2014a8.sandag.org_ws_FreewaySpeed[[#This Row],[LinkID]]),"",Table_sql2014a8.sandag.org_ws_FreewaySpeed[[#This Row],[LinkID]])</f>
        <v>834</v>
      </c>
      <c r="C47">
        <f>IF(ISERROR(Table_sql2014a8.sandag.org_ws_FreewaySpeed[[#This Row],[speed_ea]]),"",Table_sql2014a8.sandag.org_ws_FreewaySpeed[[#This Row],[speed_ea]])</f>
        <v>58</v>
      </c>
      <c r="D47">
        <f>IF(ISERROR(Table_sql2014a8.sandag.org_ws_FreewaySpeed[[#This Row],[speed_am]]),"",Table_sql2014a8.sandag.org_ws_FreewaySpeed[[#This Row],[speed_am]])</f>
        <v>56</v>
      </c>
      <c r="E47">
        <f>IF(ISERROR(Table_sql2014a8.sandag.org_ws_FreewaySpeed[[#This Row],[speed_md]]),"",Table_sql2014a8.sandag.org_ws_FreewaySpeed[[#This Row],[speed_md]])</f>
        <v>56</v>
      </c>
      <c r="F47">
        <f>IF(ISERROR(Table_sql2014a8.sandag.org_ws_FreewaySpeed[[#This Row],[speed_pm]]),"",Table_sql2014a8.sandag.org_ws_FreewaySpeed[[#This Row],[speed_pm]])</f>
        <v>50</v>
      </c>
      <c r="G47">
        <f>IF(ISERROR(Table_sql2014a8.sandag.org_ws_FreewaySpeed[[#This Row],[speed_ev]]),"",Table_sql2014a8.sandag.org_ws_FreewaySpeed[[#This Row],[speed_ev]])</f>
        <v>58</v>
      </c>
    </row>
    <row r="48" spans="1:7" x14ac:dyDescent="0.25">
      <c r="A48">
        <f>IF(ISERROR(Table_sql2014a8.sandag.org_ws_FreewaySpeed[[#This Row],[scenario_id]]),"",Table_sql2014a8.sandag.org_ws_FreewaySpeed[[#This Row],[scenario_id]])</f>
        <v>376</v>
      </c>
      <c r="B48">
        <f>IF(ISERROR(Table_sql2014a8.sandag.org_ws_FreewaySpeed[[#This Row],[LinkID]]),"",Table_sql2014a8.sandag.org_ws_FreewaySpeed[[#This Row],[LinkID]])</f>
        <v>836</v>
      </c>
      <c r="C48">
        <f>IF(ISERROR(Table_sql2014a8.sandag.org_ws_FreewaySpeed[[#This Row],[speed_ea]]),"",Table_sql2014a8.sandag.org_ws_FreewaySpeed[[#This Row],[speed_ea]])</f>
        <v>57</v>
      </c>
      <c r="D48">
        <f>IF(ISERROR(Table_sql2014a8.sandag.org_ws_FreewaySpeed[[#This Row],[speed_am]]),"",Table_sql2014a8.sandag.org_ws_FreewaySpeed[[#This Row],[speed_am]])</f>
        <v>55</v>
      </c>
      <c r="E48">
        <f>IF(ISERROR(Table_sql2014a8.sandag.org_ws_FreewaySpeed[[#This Row],[speed_md]]),"",Table_sql2014a8.sandag.org_ws_FreewaySpeed[[#This Row],[speed_md]])</f>
        <v>54</v>
      </c>
      <c r="F48">
        <f>IF(ISERROR(Table_sql2014a8.sandag.org_ws_FreewaySpeed[[#This Row],[speed_pm]]),"",Table_sql2014a8.sandag.org_ws_FreewaySpeed[[#This Row],[speed_pm]])</f>
        <v>50</v>
      </c>
      <c r="G48">
        <f>IF(ISERROR(Table_sql2014a8.sandag.org_ws_FreewaySpeed[[#This Row],[speed_ev]]),"",Table_sql2014a8.sandag.org_ws_FreewaySpeed[[#This Row],[speed_ev]])</f>
        <v>57</v>
      </c>
    </row>
    <row r="49" spans="1:7" x14ac:dyDescent="0.25">
      <c r="A49">
        <f>IF(ISERROR(Table_sql2014a8.sandag.org_ws_FreewaySpeed[[#This Row],[scenario_id]]),"",Table_sql2014a8.sandag.org_ws_FreewaySpeed[[#This Row],[scenario_id]])</f>
        <v>376</v>
      </c>
      <c r="B49">
        <f>IF(ISERROR(Table_sql2014a8.sandag.org_ws_FreewaySpeed[[#This Row],[LinkID]]),"",Table_sql2014a8.sandag.org_ws_FreewaySpeed[[#This Row],[LinkID]])</f>
        <v>839</v>
      </c>
      <c r="C49">
        <f>IF(ISERROR(Table_sql2014a8.sandag.org_ws_FreewaySpeed[[#This Row],[speed_ea]]),"",Table_sql2014a8.sandag.org_ws_FreewaySpeed[[#This Row],[speed_ea]])</f>
        <v>58</v>
      </c>
      <c r="D49">
        <f>IF(ISERROR(Table_sql2014a8.sandag.org_ws_FreewaySpeed[[#This Row],[speed_am]]),"",Table_sql2014a8.sandag.org_ws_FreewaySpeed[[#This Row],[speed_am]])</f>
        <v>57</v>
      </c>
      <c r="E49">
        <f>IF(ISERROR(Table_sql2014a8.sandag.org_ws_FreewaySpeed[[#This Row],[speed_md]]),"",Table_sql2014a8.sandag.org_ws_FreewaySpeed[[#This Row],[speed_md]])</f>
        <v>57</v>
      </c>
      <c r="F49">
        <f>IF(ISERROR(Table_sql2014a8.sandag.org_ws_FreewaySpeed[[#This Row],[speed_pm]]),"",Table_sql2014a8.sandag.org_ws_FreewaySpeed[[#This Row],[speed_pm]])</f>
        <v>55</v>
      </c>
      <c r="G49">
        <f>IF(ISERROR(Table_sql2014a8.sandag.org_ws_FreewaySpeed[[#This Row],[speed_ev]]),"",Table_sql2014a8.sandag.org_ws_FreewaySpeed[[#This Row],[speed_ev]])</f>
        <v>58</v>
      </c>
    </row>
    <row r="50" spans="1:7" x14ac:dyDescent="0.25">
      <c r="A50">
        <f>IF(ISERROR(Table_sql2014a8.sandag.org_ws_FreewaySpeed[[#This Row],[scenario_id]]),"",Table_sql2014a8.sandag.org_ws_FreewaySpeed[[#This Row],[scenario_id]])</f>
        <v>376</v>
      </c>
      <c r="B50">
        <f>IF(ISERROR(Table_sql2014a8.sandag.org_ws_FreewaySpeed[[#This Row],[LinkID]]),"",Table_sql2014a8.sandag.org_ws_FreewaySpeed[[#This Row],[LinkID]])</f>
        <v>841</v>
      </c>
      <c r="C50">
        <f>IF(ISERROR(Table_sql2014a8.sandag.org_ws_FreewaySpeed[[#This Row],[speed_ea]]),"",Table_sql2014a8.sandag.org_ws_FreewaySpeed[[#This Row],[speed_ea]])</f>
        <v>58</v>
      </c>
      <c r="D50">
        <f>IF(ISERROR(Table_sql2014a8.sandag.org_ws_FreewaySpeed[[#This Row],[speed_am]]),"",Table_sql2014a8.sandag.org_ws_FreewaySpeed[[#This Row],[speed_am]])</f>
        <v>55</v>
      </c>
      <c r="E50">
        <f>IF(ISERROR(Table_sql2014a8.sandag.org_ws_FreewaySpeed[[#This Row],[speed_md]]),"",Table_sql2014a8.sandag.org_ws_FreewaySpeed[[#This Row],[speed_md]])</f>
        <v>57</v>
      </c>
      <c r="F50">
        <f>IF(ISERROR(Table_sql2014a8.sandag.org_ws_FreewaySpeed[[#This Row],[speed_pm]]),"",Table_sql2014a8.sandag.org_ws_FreewaySpeed[[#This Row],[speed_pm]])</f>
        <v>52</v>
      </c>
      <c r="G50">
        <f>IF(ISERROR(Table_sql2014a8.sandag.org_ws_FreewaySpeed[[#This Row],[speed_ev]]),"",Table_sql2014a8.sandag.org_ws_FreewaySpeed[[#This Row],[speed_ev]])</f>
        <v>58</v>
      </c>
    </row>
    <row r="51" spans="1:7" x14ac:dyDescent="0.25">
      <c r="A51">
        <f>IF(ISERROR(Table_sql2014a8.sandag.org_ws_FreewaySpeed[[#This Row],[scenario_id]]),"",Table_sql2014a8.sandag.org_ws_FreewaySpeed[[#This Row],[scenario_id]])</f>
        <v>376</v>
      </c>
      <c r="B51">
        <f>IF(ISERROR(Table_sql2014a8.sandag.org_ws_FreewaySpeed[[#This Row],[LinkID]]),"",Table_sql2014a8.sandag.org_ws_FreewaySpeed[[#This Row],[LinkID]])</f>
        <v>842</v>
      </c>
      <c r="C51">
        <f>IF(ISERROR(Table_sql2014a8.sandag.org_ws_FreewaySpeed[[#This Row],[speed_ea]]),"",Table_sql2014a8.sandag.org_ws_FreewaySpeed[[#This Row],[speed_ea]])</f>
        <v>58</v>
      </c>
      <c r="D51">
        <f>IF(ISERROR(Table_sql2014a8.sandag.org_ws_FreewaySpeed[[#This Row],[speed_am]]),"",Table_sql2014a8.sandag.org_ws_FreewaySpeed[[#This Row],[speed_am]])</f>
        <v>57</v>
      </c>
      <c r="E51">
        <f>IF(ISERROR(Table_sql2014a8.sandag.org_ws_FreewaySpeed[[#This Row],[speed_md]]),"",Table_sql2014a8.sandag.org_ws_FreewaySpeed[[#This Row],[speed_md]])</f>
        <v>58</v>
      </c>
      <c r="F51">
        <f>IF(ISERROR(Table_sql2014a8.sandag.org_ws_FreewaySpeed[[#This Row],[speed_pm]]),"",Table_sql2014a8.sandag.org_ws_FreewaySpeed[[#This Row],[speed_pm]])</f>
        <v>57</v>
      </c>
      <c r="G51">
        <f>IF(ISERROR(Table_sql2014a8.sandag.org_ws_FreewaySpeed[[#This Row],[speed_ev]]),"",Table_sql2014a8.sandag.org_ws_FreewaySpeed[[#This Row],[speed_ev]])</f>
        <v>58</v>
      </c>
    </row>
    <row r="52" spans="1:7" x14ac:dyDescent="0.25">
      <c r="A52">
        <f>IF(ISERROR(Table_sql2014a8.sandag.org_ws_FreewaySpeed[[#This Row],[scenario_id]]),"",Table_sql2014a8.sandag.org_ws_FreewaySpeed[[#This Row],[scenario_id]])</f>
        <v>376</v>
      </c>
      <c r="B52">
        <f>IF(ISERROR(Table_sql2014a8.sandag.org_ws_FreewaySpeed[[#This Row],[LinkID]]),"",Table_sql2014a8.sandag.org_ws_FreewaySpeed[[#This Row],[LinkID]])</f>
        <v>851</v>
      </c>
      <c r="C52">
        <f>IF(ISERROR(Table_sql2014a8.sandag.org_ws_FreewaySpeed[[#This Row],[speed_ea]]),"",Table_sql2014a8.sandag.org_ws_FreewaySpeed[[#This Row],[speed_ea]])</f>
        <v>58</v>
      </c>
      <c r="D52">
        <f>IF(ISERROR(Table_sql2014a8.sandag.org_ws_FreewaySpeed[[#This Row],[speed_am]]),"",Table_sql2014a8.sandag.org_ws_FreewaySpeed[[#This Row],[speed_am]])</f>
        <v>56</v>
      </c>
      <c r="E52">
        <f>IF(ISERROR(Table_sql2014a8.sandag.org_ws_FreewaySpeed[[#This Row],[speed_md]]),"",Table_sql2014a8.sandag.org_ws_FreewaySpeed[[#This Row],[speed_md]])</f>
        <v>58</v>
      </c>
      <c r="F52">
        <f>IF(ISERROR(Table_sql2014a8.sandag.org_ws_FreewaySpeed[[#This Row],[speed_pm]]),"",Table_sql2014a8.sandag.org_ws_FreewaySpeed[[#This Row],[speed_pm]])</f>
        <v>57</v>
      </c>
      <c r="G52">
        <f>IF(ISERROR(Table_sql2014a8.sandag.org_ws_FreewaySpeed[[#This Row],[speed_ev]]),"",Table_sql2014a8.sandag.org_ws_FreewaySpeed[[#This Row],[speed_ev]])</f>
        <v>58</v>
      </c>
    </row>
    <row r="53" spans="1:7" x14ac:dyDescent="0.25">
      <c r="A53">
        <f>IF(ISERROR(Table_sql2014a8.sandag.org_ws_FreewaySpeed[[#This Row],[scenario_id]]),"",Table_sql2014a8.sandag.org_ws_FreewaySpeed[[#This Row],[scenario_id]])</f>
        <v>376</v>
      </c>
      <c r="B53">
        <f>IF(ISERROR(Table_sql2014a8.sandag.org_ws_FreewaySpeed[[#This Row],[LinkID]]),"",Table_sql2014a8.sandag.org_ws_FreewaySpeed[[#This Row],[LinkID]])</f>
        <v>853</v>
      </c>
      <c r="C53">
        <f>IF(ISERROR(Table_sql2014a8.sandag.org_ws_FreewaySpeed[[#This Row],[speed_ea]]),"",Table_sql2014a8.sandag.org_ws_FreewaySpeed[[#This Row],[speed_ea]])</f>
        <v>58</v>
      </c>
      <c r="D53">
        <f>IF(ISERROR(Table_sql2014a8.sandag.org_ws_FreewaySpeed[[#This Row],[speed_am]]),"",Table_sql2014a8.sandag.org_ws_FreewaySpeed[[#This Row],[speed_am]])</f>
        <v>57</v>
      </c>
      <c r="E53">
        <f>IF(ISERROR(Table_sql2014a8.sandag.org_ws_FreewaySpeed[[#This Row],[speed_md]]),"",Table_sql2014a8.sandag.org_ws_FreewaySpeed[[#This Row],[speed_md]])</f>
        <v>58</v>
      </c>
      <c r="F53">
        <f>IF(ISERROR(Table_sql2014a8.sandag.org_ws_FreewaySpeed[[#This Row],[speed_pm]]),"",Table_sql2014a8.sandag.org_ws_FreewaySpeed[[#This Row],[speed_pm]])</f>
        <v>57</v>
      </c>
      <c r="G53">
        <f>IF(ISERROR(Table_sql2014a8.sandag.org_ws_FreewaySpeed[[#This Row],[speed_ev]]),"",Table_sql2014a8.sandag.org_ws_FreewaySpeed[[#This Row],[speed_ev]])</f>
        <v>58</v>
      </c>
    </row>
    <row r="54" spans="1:7" x14ac:dyDescent="0.25">
      <c r="A54">
        <f>IF(ISERROR(Table_sql2014a8.sandag.org_ws_FreewaySpeed[[#This Row],[scenario_id]]),"",Table_sql2014a8.sandag.org_ws_FreewaySpeed[[#This Row],[scenario_id]])</f>
        <v>376</v>
      </c>
      <c r="B54">
        <f>IF(ISERROR(Table_sql2014a8.sandag.org_ws_FreewaySpeed[[#This Row],[LinkID]]),"",Table_sql2014a8.sandag.org_ws_FreewaySpeed[[#This Row],[LinkID]])</f>
        <v>855</v>
      </c>
      <c r="C54">
        <f>IF(ISERROR(Table_sql2014a8.sandag.org_ws_FreewaySpeed[[#This Row],[speed_ea]]),"",Table_sql2014a8.sandag.org_ws_FreewaySpeed[[#This Row],[speed_ea]])</f>
        <v>60</v>
      </c>
      <c r="D54">
        <f>IF(ISERROR(Table_sql2014a8.sandag.org_ws_FreewaySpeed[[#This Row],[speed_am]]),"",Table_sql2014a8.sandag.org_ws_FreewaySpeed[[#This Row],[speed_am]])</f>
        <v>60</v>
      </c>
      <c r="E54">
        <f>IF(ISERROR(Table_sql2014a8.sandag.org_ws_FreewaySpeed[[#This Row],[speed_md]]),"",Table_sql2014a8.sandag.org_ws_FreewaySpeed[[#This Row],[speed_md]])</f>
        <v>60</v>
      </c>
      <c r="F54">
        <f>IF(ISERROR(Table_sql2014a8.sandag.org_ws_FreewaySpeed[[#This Row],[speed_pm]]),"",Table_sql2014a8.sandag.org_ws_FreewaySpeed[[#This Row],[speed_pm]])</f>
        <v>60</v>
      </c>
      <c r="G54">
        <f>IF(ISERROR(Table_sql2014a8.sandag.org_ws_FreewaySpeed[[#This Row],[speed_ev]]),"",Table_sql2014a8.sandag.org_ws_FreewaySpeed[[#This Row],[speed_ev]])</f>
        <v>60</v>
      </c>
    </row>
    <row r="55" spans="1:7" x14ac:dyDescent="0.25">
      <c r="A55">
        <f>IF(ISERROR(Table_sql2014a8.sandag.org_ws_FreewaySpeed[[#This Row],[scenario_id]]),"",Table_sql2014a8.sandag.org_ws_FreewaySpeed[[#This Row],[scenario_id]])</f>
        <v>376</v>
      </c>
      <c r="B55">
        <f>IF(ISERROR(Table_sql2014a8.sandag.org_ws_FreewaySpeed[[#This Row],[LinkID]]),"",Table_sql2014a8.sandag.org_ws_FreewaySpeed[[#This Row],[LinkID]])</f>
        <v>856</v>
      </c>
      <c r="C55">
        <f>IF(ISERROR(Table_sql2014a8.sandag.org_ws_FreewaySpeed[[#This Row],[speed_ea]]),"",Table_sql2014a8.sandag.org_ws_FreewaySpeed[[#This Row],[speed_ea]])</f>
        <v>62</v>
      </c>
      <c r="D55">
        <f>IF(ISERROR(Table_sql2014a8.sandag.org_ws_FreewaySpeed[[#This Row],[speed_am]]),"",Table_sql2014a8.sandag.org_ws_FreewaySpeed[[#This Row],[speed_am]])</f>
        <v>62</v>
      </c>
      <c r="E55">
        <f>IF(ISERROR(Table_sql2014a8.sandag.org_ws_FreewaySpeed[[#This Row],[speed_md]]),"",Table_sql2014a8.sandag.org_ws_FreewaySpeed[[#This Row],[speed_md]])</f>
        <v>62</v>
      </c>
      <c r="F55">
        <f>IF(ISERROR(Table_sql2014a8.sandag.org_ws_FreewaySpeed[[#This Row],[speed_pm]]),"",Table_sql2014a8.sandag.org_ws_FreewaySpeed[[#This Row],[speed_pm]])</f>
        <v>62</v>
      </c>
      <c r="G55">
        <f>IF(ISERROR(Table_sql2014a8.sandag.org_ws_FreewaySpeed[[#This Row],[speed_ev]]),"",Table_sql2014a8.sandag.org_ws_FreewaySpeed[[#This Row],[speed_ev]])</f>
        <v>62</v>
      </c>
    </row>
    <row r="56" spans="1:7" x14ac:dyDescent="0.25">
      <c r="A56">
        <f>IF(ISERROR(Table_sql2014a8.sandag.org_ws_FreewaySpeed[[#This Row],[scenario_id]]),"",Table_sql2014a8.sandag.org_ws_FreewaySpeed[[#This Row],[scenario_id]])</f>
        <v>376</v>
      </c>
      <c r="B56">
        <f>IF(ISERROR(Table_sql2014a8.sandag.org_ws_FreewaySpeed[[#This Row],[LinkID]]),"",Table_sql2014a8.sandag.org_ws_FreewaySpeed[[#This Row],[LinkID]])</f>
        <v>857</v>
      </c>
      <c r="C56">
        <f>IF(ISERROR(Table_sql2014a8.sandag.org_ws_FreewaySpeed[[#This Row],[speed_ea]]),"",Table_sql2014a8.sandag.org_ws_FreewaySpeed[[#This Row],[speed_ea]])</f>
        <v>62</v>
      </c>
      <c r="D56">
        <f>IF(ISERROR(Table_sql2014a8.sandag.org_ws_FreewaySpeed[[#This Row],[speed_am]]),"",Table_sql2014a8.sandag.org_ws_FreewaySpeed[[#This Row],[speed_am]])</f>
        <v>62</v>
      </c>
      <c r="E56">
        <f>IF(ISERROR(Table_sql2014a8.sandag.org_ws_FreewaySpeed[[#This Row],[speed_md]]),"",Table_sql2014a8.sandag.org_ws_FreewaySpeed[[#This Row],[speed_md]])</f>
        <v>62</v>
      </c>
      <c r="F56">
        <f>IF(ISERROR(Table_sql2014a8.sandag.org_ws_FreewaySpeed[[#This Row],[speed_pm]]),"",Table_sql2014a8.sandag.org_ws_FreewaySpeed[[#This Row],[speed_pm]])</f>
        <v>62</v>
      </c>
      <c r="G56">
        <f>IF(ISERROR(Table_sql2014a8.sandag.org_ws_FreewaySpeed[[#This Row],[speed_ev]]),"",Table_sql2014a8.sandag.org_ws_FreewaySpeed[[#This Row],[speed_ev]])</f>
        <v>62</v>
      </c>
    </row>
    <row r="57" spans="1:7" x14ac:dyDescent="0.25">
      <c r="A57">
        <f>IF(ISERROR(Table_sql2014a8.sandag.org_ws_FreewaySpeed[[#This Row],[scenario_id]]),"",Table_sql2014a8.sandag.org_ws_FreewaySpeed[[#This Row],[scenario_id]])</f>
        <v>376</v>
      </c>
      <c r="B57">
        <f>IF(ISERROR(Table_sql2014a8.sandag.org_ws_FreewaySpeed[[#This Row],[LinkID]]),"",Table_sql2014a8.sandag.org_ws_FreewaySpeed[[#This Row],[LinkID]])</f>
        <v>1250</v>
      </c>
      <c r="C57">
        <f>IF(ISERROR(Table_sql2014a8.sandag.org_ws_FreewaySpeed[[#This Row],[speed_ea]]),"",Table_sql2014a8.sandag.org_ws_FreewaySpeed[[#This Row],[speed_ea]])</f>
        <v>57</v>
      </c>
      <c r="D57">
        <f>IF(ISERROR(Table_sql2014a8.sandag.org_ws_FreewaySpeed[[#This Row],[speed_am]]),"",Table_sql2014a8.sandag.org_ws_FreewaySpeed[[#This Row],[speed_am]])</f>
        <v>31</v>
      </c>
      <c r="E57">
        <f>IF(ISERROR(Table_sql2014a8.sandag.org_ws_FreewaySpeed[[#This Row],[speed_md]]),"",Table_sql2014a8.sandag.org_ws_FreewaySpeed[[#This Row],[speed_md]])</f>
        <v>49</v>
      </c>
      <c r="F57">
        <f>IF(ISERROR(Table_sql2014a8.sandag.org_ws_FreewaySpeed[[#This Row],[speed_pm]]),"",Table_sql2014a8.sandag.org_ws_FreewaySpeed[[#This Row],[speed_pm]])</f>
        <v>53</v>
      </c>
      <c r="G57">
        <f>IF(ISERROR(Table_sql2014a8.sandag.org_ws_FreewaySpeed[[#This Row],[speed_ev]]),"",Table_sql2014a8.sandag.org_ws_FreewaySpeed[[#This Row],[speed_ev]])</f>
        <v>58</v>
      </c>
    </row>
    <row r="58" spans="1:7" x14ac:dyDescent="0.25">
      <c r="A58">
        <f>IF(ISERROR(Table_sql2014a8.sandag.org_ws_FreewaySpeed[[#This Row],[scenario_id]]),"",Table_sql2014a8.sandag.org_ws_FreewaySpeed[[#This Row],[scenario_id]])</f>
        <v>376</v>
      </c>
      <c r="B58">
        <f>IF(ISERROR(Table_sql2014a8.sandag.org_ws_FreewaySpeed[[#This Row],[LinkID]]),"",Table_sql2014a8.sandag.org_ws_FreewaySpeed[[#This Row],[LinkID]])</f>
        <v>3125</v>
      </c>
      <c r="C58">
        <f>IF(ISERROR(Table_sql2014a8.sandag.org_ws_FreewaySpeed[[#This Row],[speed_ea]]),"",Table_sql2014a8.sandag.org_ws_FreewaySpeed[[#This Row],[speed_ea]])</f>
        <v>58</v>
      </c>
      <c r="D58">
        <f>IF(ISERROR(Table_sql2014a8.sandag.org_ws_FreewaySpeed[[#This Row],[speed_am]]),"",Table_sql2014a8.sandag.org_ws_FreewaySpeed[[#This Row],[speed_am]])</f>
        <v>55</v>
      </c>
      <c r="E58">
        <f>IF(ISERROR(Table_sql2014a8.sandag.org_ws_FreewaySpeed[[#This Row],[speed_md]]),"",Table_sql2014a8.sandag.org_ws_FreewaySpeed[[#This Row],[speed_md]])</f>
        <v>57</v>
      </c>
      <c r="F58">
        <f>IF(ISERROR(Table_sql2014a8.sandag.org_ws_FreewaySpeed[[#This Row],[speed_pm]]),"",Table_sql2014a8.sandag.org_ws_FreewaySpeed[[#This Row],[speed_pm]])</f>
        <v>57</v>
      </c>
      <c r="G58">
        <f>IF(ISERROR(Table_sql2014a8.sandag.org_ws_FreewaySpeed[[#This Row],[speed_ev]]),"",Table_sql2014a8.sandag.org_ws_FreewaySpeed[[#This Row],[speed_ev]])</f>
        <v>58</v>
      </c>
    </row>
    <row r="59" spans="1:7" x14ac:dyDescent="0.25">
      <c r="A59">
        <f>IF(ISERROR(Table_sql2014a8.sandag.org_ws_FreewaySpeed[[#This Row],[scenario_id]]),"",Table_sql2014a8.sandag.org_ws_FreewaySpeed[[#This Row],[scenario_id]])</f>
        <v>376</v>
      </c>
      <c r="B59">
        <f>IF(ISERROR(Table_sql2014a8.sandag.org_ws_FreewaySpeed[[#This Row],[LinkID]]),"",Table_sql2014a8.sandag.org_ws_FreewaySpeed[[#This Row],[LinkID]])</f>
        <v>3145</v>
      </c>
      <c r="C59">
        <f>IF(ISERROR(Table_sql2014a8.sandag.org_ws_FreewaySpeed[[#This Row],[speed_ea]]),"",Table_sql2014a8.sandag.org_ws_FreewaySpeed[[#This Row],[speed_ea]])</f>
        <v>58</v>
      </c>
      <c r="D59">
        <f>IF(ISERROR(Table_sql2014a8.sandag.org_ws_FreewaySpeed[[#This Row],[speed_am]]),"",Table_sql2014a8.sandag.org_ws_FreewaySpeed[[#This Row],[speed_am]])</f>
        <v>50</v>
      </c>
      <c r="E59">
        <f>IF(ISERROR(Table_sql2014a8.sandag.org_ws_FreewaySpeed[[#This Row],[speed_md]]),"",Table_sql2014a8.sandag.org_ws_FreewaySpeed[[#This Row],[speed_md]])</f>
        <v>53</v>
      </c>
      <c r="F59">
        <f>IF(ISERROR(Table_sql2014a8.sandag.org_ws_FreewaySpeed[[#This Row],[speed_pm]]),"",Table_sql2014a8.sandag.org_ws_FreewaySpeed[[#This Row],[speed_pm]])</f>
        <v>57</v>
      </c>
      <c r="G59">
        <f>IF(ISERROR(Table_sql2014a8.sandag.org_ws_FreewaySpeed[[#This Row],[speed_ev]]),"",Table_sql2014a8.sandag.org_ws_FreewaySpeed[[#This Row],[speed_ev]])</f>
        <v>58</v>
      </c>
    </row>
    <row r="60" spans="1:7" x14ac:dyDescent="0.25">
      <c r="A60">
        <f>IF(ISERROR(Table_sql2014a8.sandag.org_ws_FreewaySpeed[[#This Row],[scenario_id]]),"",Table_sql2014a8.sandag.org_ws_FreewaySpeed[[#This Row],[scenario_id]])</f>
        <v>376</v>
      </c>
      <c r="B60">
        <f>IF(ISERROR(Table_sql2014a8.sandag.org_ws_FreewaySpeed[[#This Row],[LinkID]]),"",Table_sql2014a8.sandag.org_ws_FreewaySpeed[[#This Row],[LinkID]])</f>
        <v>3192</v>
      </c>
      <c r="C60">
        <f>IF(ISERROR(Table_sql2014a8.sandag.org_ws_FreewaySpeed[[#This Row],[speed_ea]]),"",Table_sql2014a8.sandag.org_ws_FreewaySpeed[[#This Row],[speed_ea]])</f>
        <v>58</v>
      </c>
      <c r="D60">
        <f>IF(ISERROR(Table_sql2014a8.sandag.org_ws_FreewaySpeed[[#This Row],[speed_am]]),"",Table_sql2014a8.sandag.org_ws_FreewaySpeed[[#This Row],[speed_am]])</f>
        <v>36</v>
      </c>
      <c r="E60">
        <f>IF(ISERROR(Table_sql2014a8.sandag.org_ws_FreewaySpeed[[#This Row],[speed_md]]),"",Table_sql2014a8.sandag.org_ws_FreewaySpeed[[#This Row],[speed_md]])</f>
        <v>40</v>
      </c>
      <c r="F60">
        <f>IF(ISERROR(Table_sql2014a8.sandag.org_ws_FreewaySpeed[[#This Row],[speed_pm]]),"",Table_sql2014a8.sandag.org_ws_FreewaySpeed[[#This Row],[speed_pm]])</f>
        <v>49</v>
      </c>
      <c r="G60">
        <f>IF(ISERROR(Table_sql2014a8.sandag.org_ws_FreewaySpeed[[#This Row],[speed_ev]]),"",Table_sql2014a8.sandag.org_ws_FreewaySpeed[[#This Row],[speed_ev]])</f>
        <v>58</v>
      </c>
    </row>
    <row r="61" spans="1:7" x14ac:dyDescent="0.25">
      <c r="A61">
        <f>IF(ISERROR(Table_sql2014a8.sandag.org_ws_FreewaySpeed[[#This Row],[scenario_id]]),"",Table_sql2014a8.sandag.org_ws_FreewaySpeed[[#This Row],[scenario_id]])</f>
        <v>376</v>
      </c>
      <c r="B61">
        <f>IF(ISERROR(Table_sql2014a8.sandag.org_ws_FreewaySpeed[[#This Row],[LinkID]]),"",Table_sql2014a8.sandag.org_ws_FreewaySpeed[[#This Row],[LinkID]])</f>
        <v>3197</v>
      </c>
      <c r="C61">
        <f>IF(ISERROR(Table_sql2014a8.sandag.org_ws_FreewaySpeed[[#This Row],[speed_ea]]),"",Table_sql2014a8.sandag.org_ws_FreewaySpeed[[#This Row],[speed_ea]])</f>
        <v>58</v>
      </c>
      <c r="D61">
        <f>IF(ISERROR(Table_sql2014a8.sandag.org_ws_FreewaySpeed[[#This Row],[speed_am]]),"",Table_sql2014a8.sandag.org_ws_FreewaySpeed[[#This Row],[speed_am]])</f>
        <v>55</v>
      </c>
      <c r="E61">
        <f>IF(ISERROR(Table_sql2014a8.sandag.org_ws_FreewaySpeed[[#This Row],[speed_md]]),"",Table_sql2014a8.sandag.org_ws_FreewaySpeed[[#This Row],[speed_md]])</f>
        <v>57</v>
      </c>
      <c r="F61">
        <f>IF(ISERROR(Table_sql2014a8.sandag.org_ws_FreewaySpeed[[#This Row],[speed_pm]]),"",Table_sql2014a8.sandag.org_ws_FreewaySpeed[[#This Row],[speed_pm]])</f>
        <v>57</v>
      </c>
      <c r="G61">
        <f>IF(ISERROR(Table_sql2014a8.sandag.org_ws_FreewaySpeed[[#This Row],[speed_ev]]),"",Table_sql2014a8.sandag.org_ws_FreewaySpeed[[#This Row],[speed_ev]])</f>
        <v>58</v>
      </c>
    </row>
    <row r="62" spans="1:7" x14ac:dyDescent="0.25">
      <c r="A62">
        <f>IF(ISERROR(Table_sql2014a8.sandag.org_ws_FreewaySpeed[[#This Row],[scenario_id]]),"",Table_sql2014a8.sandag.org_ws_FreewaySpeed[[#This Row],[scenario_id]])</f>
        <v>376</v>
      </c>
      <c r="B62">
        <f>IF(ISERROR(Table_sql2014a8.sandag.org_ws_FreewaySpeed[[#This Row],[LinkID]]),"",Table_sql2014a8.sandag.org_ws_FreewaySpeed[[#This Row],[LinkID]])</f>
        <v>3204</v>
      </c>
      <c r="C62">
        <f>IF(ISERROR(Table_sql2014a8.sandag.org_ws_FreewaySpeed[[#This Row],[speed_ea]]),"",Table_sql2014a8.sandag.org_ws_FreewaySpeed[[#This Row],[speed_ea]])</f>
        <v>57</v>
      </c>
      <c r="D62">
        <f>IF(ISERROR(Table_sql2014a8.sandag.org_ws_FreewaySpeed[[#This Row],[speed_am]]),"",Table_sql2014a8.sandag.org_ws_FreewaySpeed[[#This Row],[speed_am]])</f>
        <v>53</v>
      </c>
      <c r="E62">
        <f>IF(ISERROR(Table_sql2014a8.sandag.org_ws_FreewaySpeed[[#This Row],[speed_md]]),"",Table_sql2014a8.sandag.org_ws_FreewaySpeed[[#This Row],[speed_md]])</f>
        <v>56</v>
      </c>
      <c r="F62">
        <f>IF(ISERROR(Table_sql2014a8.sandag.org_ws_FreewaySpeed[[#This Row],[speed_pm]]),"",Table_sql2014a8.sandag.org_ws_FreewaySpeed[[#This Row],[speed_pm]])</f>
        <v>57</v>
      </c>
      <c r="G62">
        <f>IF(ISERROR(Table_sql2014a8.sandag.org_ws_FreewaySpeed[[#This Row],[speed_ev]]),"",Table_sql2014a8.sandag.org_ws_FreewaySpeed[[#This Row],[speed_ev]])</f>
        <v>57</v>
      </c>
    </row>
    <row r="63" spans="1:7" x14ac:dyDescent="0.25">
      <c r="A63">
        <f>IF(ISERROR(Table_sql2014a8.sandag.org_ws_FreewaySpeed[[#This Row],[scenario_id]]),"",Table_sql2014a8.sandag.org_ws_FreewaySpeed[[#This Row],[scenario_id]])</f>
        <v>376</v>
      </c>
      <c r="B63">
        <f>IF(ISERROR(Table_sql2014a8.sandag.org_ws_FreewaySpeed[[#This Row],[LinkID]]),"",Table_sql2014a8.sandag.org_ws_FreewaySpeed[[#This Row],[LinkID]])</f>
        <v>3205</v>
      </c>
      <c r="C63">
        <f>IF(ISERROR(Table_sql2014a8.sandag.org_ws_FreewaySpeed[[#This Row],[speed_ea]]),"",Table_sql2014a8.sandag.org_ws_FreewaySpeed[[#This Row],[speed_ea]])</f>
        <v>58</v>
      </c>
      <c r="D63">
        <f>IF(ISERROR(Table_sql2014a8.sandag.org_ws_FreewaySpeed[[#This Row],[speed_am]]),"",Table_sql2014a8.sandag.org_ws_FreewaySpeed[[#This Row],[speed_am]])</f>
        <v>38</v>
      </c>
      <c r="E63">
        <f>IF(ISERROR(Table_sql2014a8.sandag.org_ws_FreewaySpeed[[#This Row],[speed_md]]),"",Table_sql2014a8.sandag.org_ws_FreewaySpeed[[#This Row],[speed_md]])</f>
        <v>50</v>
      </c>
      <c r="F63">
        <f>IF(ISERROR(Table_sql2014a8.sandag.org_ws_FreewaySpeed[[#This Row],[speed_pm]]),"",Table_sql2014a8.sandag.org_ws_FreewaySpeed[[#This Row],[speed_pm]])</f>
        <v>54</v>
      </c>
      <c r="G63">
        <f>IF(ISERROR(Table_sql2014a8.sandag.org_ws_FreewaySpeed[[#This Row],[speed_ev]]),"",Table_sql2014a8.sandag.org_ws_FreewaySpeed[[#This Row],[speed_ev]])</f>
        <v>58</v>
      </c>
    </row>
    <row r="64" spans="1:7" x14ac:dyDescent="0.25">
      <c r="A64">
        <f>IF(ISERROR(Table_sql2014a8.sandag.org_ws_FreewaySpeed[[#This Row],[scenario_id]]),"",Table_sql2014a8.sandag.org_ws_FreewaySpeed[[#This Row],[scenario_id]])</f>
        <v>376</v>
      </c>
      <c r="B64">
        <f>IF(ISERROR(Table_sql2014a8.sandag.org_ws_FreewaySpeed[[#This Row],[LinkID]]),"",Table_sql2014a8.sandag.org_ws_FreewaySpeed[[#This Row],[LinkID]])</f>
        <v>3206</v>
      </c>
      <c r="C64">
        <f>IF(ISERROR(Table_sql2014a8.sandag.org_ws_FreewaySpeed[[#This Row],[speed_ea]]),"",Table_sql2014a8.sandag.org_ws_FreewaySpeed[[#This Row],[speed_ea]])</f>
        <v>58</v>
      </c>
      <c r="D64">
        <f>IF(ISERROR(Table_sql2014a8.sandag.org_ws_FreewaySpeed[[#This Row],[speed_am]]),"",Table_sql2014a8.sandag.org_ws_FreewaySpeed[[#This Row],[speed_am]])</f>
        <v>42</v>
      </c>
      <c r="E64">
        <f>IF(ISERROR(Table_sql2014a8.sandag.org_ws_FreewaySpeed[[#This Row],[speed_md]]),"",Table_sql2014a8.sandag.org_ws_FreewaySpeed[[#This Row],[speed_md]])</f>
        <v>57</v>
      </c>
      <c r="F64">
        <f>IF(ISERROR(Table_sql2014a8.sandag.org_ws_FreewaySpeed[[#This Row],[speed_pm]]),"",Table_sql2014a8.sandag.org_ws_FreewaySpeed[[#This Row],[speed_pm]])</f>
        <v>56</v>
      </c>
      <c r="G64">
        <f>IF(ISERROR(Table_sql2014a8.sandag.org_ws_FreewaySpeed[[#This Row],[speed_ev]]),"",Table_sql2014a8.sandag.org_ws_FreewaySpeed[[#This Row],[speed_ev]])</f>
        <v>58</v>
      </c>
    </row>
    <row r="65" spans="1:7" x14ac:dyDescent="0.25">
      <c r="A65">
        <f>IF(ISERROR(Table_sql2014a8.sandag.org_ws_FreewaySpeed[[#This Row],[scenario_id]]),"",Table_sql2014a8.sandag.org_ws_FreewaySpeed[[#This Row],[scenario_id]])</f>
        <v>376</v>
      </c>
      <c r="B65">
        <f>IF(ISERROR(Table_sql2014a8.sandag.org_ws_FreewaySpeed[[#This Row],[LinkID]]),"",Table_sql2014a8.sandag.org_ws_FreewaySpeed[[#This Row],[LinkID]])</f>
        <v>3207</v>
      </c>
      <c r="C65">
        <f>IF(ISERROR(Table_sql2014a8.sandag.org_ws_FreewaySpeed[[#This Row],[speed_ea]]),"",Table_sql2014a8.sandag.org_ws_FreewaySpeed[[#This Row],[speed_ea]])</f>
        <v>58</v>
      </c>
      <c r="D65">
        <f>IF(ISERROR(Table_sql2014a8.sandag.org_ws_FreewaySpeed[[#This Row],[speed_am]]),"",Table_sql2014a8.sandag.org_ws_FreewaySpeed[[#This Row],[speed_am]])</f>
        <v>44</v>
      </c>
      <c r="E65">
        <f>IF(ISERROR(Table_sql2014a8.sandag.org_ws_FreewaySpeed[[#This Row],[speed_md]]),"",Table_sql2014a8.sandag.org_ws_FreewaySpeed[[#This Row],[speed_md]])</f>
        <v>43</v>
      </c>
      <c r="F65">
        <f>IF(ISERROR(Table_sql2014a8.sandag.org_ws_FreewaySpeed[[#This Row],[speed_pm]]),"",Table_sql2014a8.sandag.org_ws_FreewaySpeed[[#This Row],[speed_pm]])</f>
        <v>40</v>
      </c>
      <c r="G65">
        <f>IF(ISERROR(Table_sql2014a8.sandag.org_ws_FreewaySpeed[[#This Row],[speed_ev]]),"",Table_sql2014a8.sandag.org_ws_FreewaySpeed[[#This Row],[speed_ev]])</f>
        <v>58</v>
      </c>
    </row>
    <row r="66" spans="1:7" x14ac:dyDescent="0.25">
      <c r="A66">
        <f>IF(ISERROR(Table_sql2014a8.sandag.org_ws_FreewaySpeed[[#This Row],[scenario_id]]),"",Table_sql2014a8.sandag.org_ws_FreewaySpeed[[#This Row],[scenario_id]])</f>
        <v>376</v>
      </c>
      <c r="B66">
        <f>IF(ISERROR(Table_sql2014a8.sandag.org_ws_FreewaySpeed[[#This Row],[LinkID]]),"",Table_sql2014a8.sandag.org_ws_FreewaySpeed[[#This Row],[LinkID]])</f>
        <v>3221</v>
      </c>
      <c r="C66">
        <f>IF(ISERROR(Table_sql2014a8.sandag.org_ws_FreewaySpeed[[#This Row],[speed_ea]]),"",Table_sql2014a8.sandag.org_ws_FreewaySpeed[[#This Row],[speed_ea]])</f>
        <v>62</v>
      </c>
      <c r="D66">
        <f>IF(ISERROR(Table_sql2014a8.sandag.org_ws_FreewaySpeed[[#This Row],[speed_am]]),"",Table_sql2014a8.sandag.org_ws_FreewaySpeed[[#This Row],[speed_am]])</f>
        <v>57</v>
      </c>
      <c r="E66">
        <f>IF(ISERROR(Table_sql2014a8.sandag.org_ws_FreewaySpeed[[#This Row],[speed_md]]),"",Table_sql2014a8.sandag.org_ws_FreewaySpeed[[#This Row],[speed_md]])</f>
        <v>60</v>
      </c>
      <c r="F66">
        <f>IF(ISERROR(Table_sql2014a8.sandag.org_ws_FreewaySpeed[[#This Row],[speed_pm]]),"",Table_sql2014a8.sandag.org_ws_FreewaySpeed[[#This Row],[speed_pm]])</f>
        <v>43</v>
      </c>
      <c r="G66">
        <f>IF(ISERROR(Table_sql2014a8.sandag.org_ws_FreewaySpeed[[#This Row],[speed_ev]]),"",Table_sql2014a8.sandag.org_ws_FreewaySpeed[[#This Row],[speed_ev]])</f>
        <v>62</v>
      </c>
    </row>
    <row r="67" spans="1:7" x14ac:dyDescent="0.25">
      <c r="A67">
        <f>IF(ISERROR(Table_sql2014a8.sandag.org_ws_FreewaySpeed[[#This Row],[scenario_id]]),"",Table_sql2014a8.sandag.org_ws_FreewaySpeed[[#This Row],[scenario_id]])</f>
        <v>376</v>
      </c>
      <c r="B67">
        <f>IF(ISERROR(Table_sql2014a8.sandag.org_ws_FreewaySpeed[[#This Row],[LinkID]]),"",Table_sql2014a8.sandag.org_ws_FreewaySpeed[[#This Row],[LinkID]])</f>
        <v>3222</v>
      </c>
      <c r="C67">
        <f>IF(ISERROR(Table_sql2014a8.sandag.org_ws_FreewaySpeed[[#This Row],[speed_ea]]),"",Table_sql2014a8.sandag.org_ws_FreewaySpeed[[#This Row],[speed_ea]])</f>
        <v>58</v>
      </c>
      <c r="D67">
        <f>IF(ISERROR(Table_sql2014a8.sandag.org_ws_FreewaySpeed[[#This Row],[speed_am]]),"",Table_sql2014a8.sandag.org_ws_FreewaySpeed[[#This Row],[speed_am]])</f>
        <v>51</v>
      </c>
      <c r="E67">
        <f>IF(ISERROR(Table_sql2014a8.sandag.org_ws_FreewaySpeed[[#This Row],[speed_md]]),"",Table_sql2014a8.sandag.org_ws_FreewaySpeed[[#This Row],[speed_md]])</f>
        <v>54</v>
      </c>
      <c r="F67">
        <f>IF(ISERROR(Table_sql2014a8.sandag.org_ws_FreewaySpeed[[#This Row],[speed_pm]]),"",Table_sql2014a8.sandag.org_ws_FreewaySpeed[[#This Row],[speed_pm]])</f>
        <v>40</v>
      </c>
      <c r="G67">
        <f>IF(ISERROR(Table_sql2014a8.sandag.org_ws_FreewaySpeed[[#This Row],[speed_ev]]),"",Table_sql2014a8.sandag.org_ws_FreewaySpeed[[#This Row],[speed_ev]])</f>
        <v>58</v>
      </c>
    </row>
    <row r="68" spans="1:7" x14ac:dyDescent="0.25">
      <c r="A68">
        <f>IF(ISERROR(Table_sql2014a8.sandag.org_ws_FreewaySpeed[[#This Row],[scenario_id]]),"",Table_sql2014a8.sandag.org_ws_FreewaySpeed[[#This Row],[scenario_id]])</f>
        <v>376</v>
      </c>
      <c r="B68">
        <f>IF(ISERROR(Table_sql2014a8.sandag.org_ws_FreewaySpeed[[#This Row],[LinkID]]),"",Table_sql2014a8.sandag.org_ws_FreewaySpeed[[#This Row],[LinkID]])</f>
        <v>3223</v>
      </c>
      <c r="C68">
        <f>IF(ISERROR(Table_sql2014a8.sandag.org_ws_FreewaySpeed[[#This Row],[speed_ea]]),"",Table_sql2014a8.sandag.org_ws_FreewaySpeed[[#This Row],[speed_ea]])</f>
        <v>61</v>
      </c>
      <c r="D68">
        <f>IF(ISERROR(Table_sql2014a8.sandag.org_ws_FreewaySpeed[[#This Row],[speed_am]]),"",Table_sql2014a8.sandag.org_ws_FreewaySpeed[[#This Row],[speed_am]])</f>
        <v>59</v>
      </c>
      <c r="E68">
        <f>IF(ISERROR(Table_sql2014a8.sandag.org_ws_FreewaySpeed[[#This Row],[speed_md]]),"",Table_sql2014a8.sandag.org_ws_FreewaySpeed[[#This Row],[speed_md]])</f>
        <v>59</v>
      </c>
      <c r="F68">
        <f>IF(ISERROR(Table_sql2014a8.sandag.org_ws_FreewaySpeed[[#This Row],[speed_pm]]),"",Table_sql2014a8.sandag.org_ws_FreewaySpeed[[#This Row],[speed_pm]])</f>
        <v>55</v>
      </c>
      <c r="G68">
        <f>IF(ISERROR(Table_sql2014a8.sandag.org_ws_FreewaySpeed[[#This Row],[speed_ev]]),"",Table_sql2014a8.sandag.org_ws_FreewaySpeed[[#This Row],[speed_ev]])</f>
        <v>61</v>
      </c>
    </row>
    <row r="69" spans="1:7" x14ac:dyDescent="0.25">
      <c r="A69">
        <f>IF(ISERROR(Table_sql2014a8.sandag.org_ws_FreewaySpeed[[#This Row],[scenario_id]]),"",Table_sql2014a8.sandag.org_ws_FreewaySpeed[[#This Row],[scenario_id]])</f>
        <v>376</v>
      </c>
      <c r="B69">
        <f>IF(ISERROR(Table_sql2014a8.sandag.org_ws_FreewaySpeed[[#This Row],[LinkID]]),"",Table_sql2014a8.sandag.org_ws_FreewaySpeed[[#This Row],[LinkID]])</f>
        <v>7215</v>
      </c>
      <c r="C69">
        <f>IF(ISERROR(Table_sql2014a8.sandag.org_ws_FreewaySpeed[[#This Row],[speed_ea]]),"",Table_sql2014a8.sandag.org_ws_FreewaySpeed[[#This Row],[speed_ea]])</f>
        <v>57</v>
      </c>
      <c r="D69">
        <f>IF(ISERROR(Table_sql2014a8.sandag.org_ws_FreewaySpeed[[#This Row],[speed_am]]),"",Table_sql2014a8.sandag.org_ws_FreewaySpeed[[#This Row],[speed_am]])</f>
        <v>55</v>
      </c>
      <c r="E69">
        <f>IF(ISERROR(Table_sql2014a8.sandag.org_ws_FreewaySpeed[[#This Row],[speed_md]]),"",Table_sql2014a8.sandag.org_ws_FreewaySpeed[[#This Row],[speed_md]])</f>
        <v>57</v>
      </c>
      <c r="F69">
        <f>IF(ISERROR(Table_sql2014a8.sandag.org_ws_FreewaySpeed[[#This Row],[speed_pm]]),"",Table_sql2014a8.sandag.org_ws_FreewaySpeed[[#This Row],[speed_pm]])</f>
        <v>57</v>
      </c>
      <c r="G69">
        <f>IF(ISERROR(Table_sql2014a8.sandag.org_ws_FreewaySpeed[[#This Row],[speed_ev]]),"",Table_sql2014a8.sandag.org_ws_FreewaySpeed[[#This Row],[speed_ev]])</f>
        <v>57</v>
      </c>
    </row>
    <row r="70" spans="1:7" x14ac:dyDescent="0.25">
      <c r="A70">
        <f>IF(ISERROR(Table_sql2014a8.sandag.org_ws_FreewaySpeed[[#This Row],[scenario_id]]),"",Table_sql2014a8.sandag.org_ws_FreewaySpeed[[#This Row],[scenario_id]])</f>
        <v>376</v>
      </c>
      <c r="B70">
        <f>IF(ISERROR(Table_sql2014a8.sandag.org_ws_FreewaySpeed[[#This Row],[LinkID]]),"",Table_sql2014a8.sandag.org_ws_FreewaySpeed[[#This Row],[LinkID]])</f>
        <v>7222</v>
      </c>
      <c r="C70">
        <f>IF(ISERROR(Table_sql2014a8.sandag.org_ws_FreewaySpeed[[#This Row],[speed_ea]]),"",Table_sql2014a8.sandag.org_ws_FreewaySpeed[[#This Row],[speed_ea]])</f>
        <v>58</v>
      </c>
      <c r="D70">
        <f>IF(ISERROR(Table_sql2014a8.sandag.org_ws_FreewaySpeed[[#This Row],[speed_am]]),"",Table_sql2014a8.sandag.org_ws_FreewaySpeed[[#This Row],[speed_am]])</f>
        <v>54</v>
      </c>
      <c r="E70">
        <f>IF(ISERROR(Table_sql2014a8.sandag.org_ws_FreewaySpeed[[#This Row],[speed_md]]),"",Table_sql2014a8.sandag.org_ws_FreewaySpeed[[#This Row],[speed_md]])</f>
        <v>58</v>
      </c>
      <c r="F70">
        <f>IF(ISERROR(Table_sql2014a8.sandag.org_ws_FreewaySpeed[[#This Row],[speed_pm]]),"",Table_sql2014a8.sandag.org_ws_FreewaySpeed[[#This Row],[speed_pm]])</f>
        <v>57</v>
      </c>
      <c r="G70">
        <f>IF(ISERROR(Table_sql2014a8.sandag.org_ws_FreewaySpeed[[#This Row],[speed_ev]]),"",Table_sql2014a8.sandag.org_ws_FreewaySpeed[[#This Row],[speed_ev]])</f>
        <v>58</v>
      </c>
    </row>
    <row r="71" spans="1:7" x14ac:dyDescent="0.25">
      <c r="A71">
        <f>IF(ISERROR(Table_sql2014a8.sandag.org_ws_FreewaySpeed[[#This Row],[scenario_id]]),"",Table_sql2014a8.sandag.org_ws_FreewaySpeed[[#This Row],[scenario_id]])</f>
        <v>376</v>
      </c>
      <c r="B71">
        <f>IF(ISERROR(Table_sql2014a8.sandag.org_ws_FreewaySpeed[[#This Row],[LinkID]]),"",Table_sql2014a8.sandag.org_ws_FreewaySpeed[[#This Row],[LinkID]])</f>
        <v>7374</v>
      </c>
      <c r="C71">
        <f>IF(ISERROR(Table_sql2014a8.sandag.org_ws_FreewaySpeed[[#This Row],[speed_ea]]),"",Table_sql2014a8.sandag.org_ws_FreewaySpeed[[#This Row],[speed_ea]])</f>
        <v>62</v>
      </c>
      <c r="D71">
        <f>IF(ISERROR(Table_sql2014a8.sandag.org_ws_FreewaySpeed[[#This Row],[speed_am]]),"",Table_sql2014a8.sandag.org_ws_FreewaySpeed[[#This Row],[speed_am]])</f>
        <v>54</v>
      </c>
      <c r="E71">
        <f>IF(ISERROR(Table_sql2014a8.sandag.org_ws_FreewaySpeed[[#This Row],[speed_md]]),"",Table_sql2014a8.sandag.org_ws_FreewaySpeed[[#This Row],[speed_md]])</f>
        <v>61</v>
      </c>
      <c r="F71">
        <f>IF(ISERROR(Table_sql2014a8.sandag.org_ws_FreewaySpeed[[#This Row],[speed_pm]]),"",Table_sql2014a8.sandag.org_ws_FreewaySpeed[[#This Row],[speed_pm]])</f>
        <v>62</v>
      </c>
      <c r="G71">
        <f>IF(ISERROR(Table_sql2014a8.sandag.org_ws_FreewaySpeed[[#This Row],[speed_ev]]),"",Table_sql2014a8.sandag.org_ws_FreewaySpeed[[#This Row],[speed_ev]])</f>
        <v>63</v>
      </c>
    </row>
    <row r="72" spans="1:7" x14ac:dyDescent="0.25">
      <c r="A72">
        <f>IF(ISERROR(Table_sql2014a8.sandag.org_ws_FreewaySpeed[[#This Row],[scenario_id]]),"",Table_sql2014a8.sandag.org_ws_FreewaySpeed[[#This Row],[scenario_id]])</f>
        <v>376</v>
      </c>
      <c r="B72">
        <f>IF(ISERROR(Table_sql2014a8.sandag.org_ws_FreewaySpeed[[#This Row],[LinkID]]),"",Table_sql2014a8.sandag.org_ws_FreewaySpeed[[#This Row],[LinkID]])</f>
        <v>7470</v>
      </c>
      <c r="C72">
        <f>IF(ISERROR(Table_sql2014a8.sandag.org_ws_FreewaySpeed[[#This Row],[speed_ea]]),"",Table_sql2014a8.sandag.org_ws_FreewaySpeed[[#This Row],[speed_ea]])</f>
        <v>57</v>
      </c>
      <c r="D72">
        <f>IF(ISERROR(Table_sql2014a8.sandag.org_ws_FreewaySpeed[[#This Row],[speed_am]]),"",Table_sql2014a8.sandag.org_ws_FreewaySpeed[[#This Row],[speed_am]])</f>
        <v>57</v>
      </c>
      <c r="E72">
        <f>IF(ISERROR(Table_sql2014a8.sandag.org_ws_FreewaySpeed[[#This Row],[speed_md]]),"",Table_sql2014a8.sandag.org_ws_FreewaySpeed[[#This Row],[speed_md]])</f>
        <v>57</v>
      </c>
      <c r="F72">
        <f>IF(ISERROR(Table_sql2014a8.sandag.org_ws_FreewaySpeed[[#This Row],[speed_pm]]),"",Table_sql2014a8.sandag.org_ws_FreewaySpeed[[#This Row],[speed_pm]])</f>
        <v>44</v>
      </c>
      <c r="G72">
        <f>IF(ISERROR(Table_sql2014a8.sandag.org_ws_FreewaySpeed[[#This Row],[speed_ev]]),"",Table_sql2014a8.sandag.org_ws_FreewaySpeed[[#This Row],[speed_ev]])</f>
        <v>57</v>
      </c>
    </row>
    <row r="73" spans="1:7" x14ac:dyDescent="0.25">
      <c r="A73">
        <f>IF(ISERROR(Table_sql2014a8.sandag.org_ws_FreewaySpeed[[#This Row],[scenario_id]]),"",Table_sql2014a8.sandag.org_ws_FreewaySpeed[[#This Row],[scenario_id]])</f>
        <v>376</v>
      </c>
      <c r="B73">
        <f>IF(ISERROR(Table_sql2014a8.sandag.org_ws_FreewaySpeed[[#This Row],[LinkID]]),"",Table_sql2014a8.sandag.org_ws_FreewaySpeed[[#This Row],[LinkID]])</f>
        <v>7492</v>
      </c>
      <c r="C73">
        <f>IF(ISERROR(Table_sql2014a8.sandag.org_ws_FreewaySpeed[[#This Row],[speed_ea]]),"",Table_sql2014a8.sandag.org_ws_FreewaySpeed[[#This Row],[speed_ea]])</f>
        <v>57</v>
      </c>
      <c r="D73">
        <f>IF(ISERROR(Table_sql2014a8.sandag.org_ws_FreewaySpeed[[#This Row],[speed_am]]),"",Table_sql2014a8.sandag.org_ws_FreewaySpeed[[#This Row],[speed_am]])</f>
        <v>57</v>
      </c>
      <c r="E73">
        <f>IF(ISERROR(Table_sql2014a8.sandag.org_ws_FreewaySpeed[[#This Row],[speed_md]]),"",Table_sql2014a8.sandag.org_ws_FreewaySpeed[[#This Row],[speed_md]])</f>
        <v>57</v>
      </c>
      <c r="F73">
        <f>IF(ISERROR(Table_sql2014a8.sandag.org_ws_FreewaySpeed[[#This Row],[speed_pm]]),"",Table_sql2014a8.sandag.org_ws_FreewaySpeed[[#This Row],[speed_pm]])</f>
        <v>57</v>
      </c>
      <c r="G73">
        <f>IF(ISERROR(Table_sql2014a8.sandag.org_ws_FreewaySpeed[[#This Row],[speed_ev]]),"",Table_sql2014a8.sandag.org_ws_FreewaySpeed[[#This Row],[speed_ev]])</f>
        <v>57</v>
      </c>
    </row>
    <row r="74" spans="1:7" x14ac:dyDescent="0.25">
      <c r="A74">
        <f>IF(ISERROR(Table_sql2014a8.sandag.org_ws_FreewaySpeed[[#This Row],[scenario_id]]),"",Table_sql2014a8.sandag.org_ws_FreewaySpeed[[#This Row],[scenario_id]])</f>
        <v>376</v>
      </c>
      <c r="B74">
        <f>IF(ISERROR(Table_sql2014a8.sandag.org_ws_FreewaySpeed[[#This Row],[LinkID]]),"",Table_sql2014a8.sandag.org_ws_FreewaySpeed[[#This Row],[LinkID]])</f>
        <v>7497</v>
      </c>
      <c r="C74">
        <f>IF(ISERROR(Table_sql2014a8.sandag.org_ws_FreewaySpeed[[#This Row],[speed_ea]]),"",Table_sql2014a8.sandag.org_ws_FreewaySpeed[[#This Row],[speed_ea]])</f>
        <v>62</v>
      </c>
      <c r="D74">
        <f>IF(ISERROR(Table_sql2014a8.sandag.org_ws_FreewaySpeed[[#This Row],[speed_am]]),"",Table_sql2014a8.sandag.org_ws_FreewaySpeed[[#This Row],[speed_am]])</f>
        <v>57</v>
      </c>
      <c r="E74">
        <f>IF(ISERROR(Table_sql2014a8.sandag.org_ws_FreewaySpeed[[#This Row],[speed_md]]),"",Table_sql2014a8.sandag.org_ws_FreewaySpeed[[#This Row],[speed_md]])</f>
        <v>60</v>
      </c>
      <c r="F74">
        <f>IF(ISERROR(Table_sql2014a8.sandag.org_ws_FreewaySpeed[[#This Row],[speed_pm]]),"",Table_sql2014a8.sandag.org_ws_FreewaySpeed[[#This Row],[speed_pm]])</f>
        <v>51</v>
      </c>
      <c r="G74">
        <f>IF(ISERROR(Table_sql2014a8.sandag.org_ws_FreewaySpeed[[#This Row],[speed_ev]]),"",Table_sql2014a8.sandag.org_ws_FreewaySpeed[[#This Row],[speed_ev]])</f>
        <v>62</v>
      </c>
    </row>
    <row r="75" spans="1:7" x14ac:dyDescent="0.25">
      <c r="A75">
        <f>IF(ISERROR(Table_sql2014a8.sandag.org_ws_FreewaySpeed[[#This Row],[scenario_id]]),"",Table_sql2014a8.sandag.org_ws_FreewaySpeed[[#This Row],[scenario_id]])</f>
        <v>376</v>
      </c>
      <c r="B75">
        <f>IF(ISERROR(Table_sql2014a8.sandag.org_ws_FreewaySpeed[[#This Row],[LinkID]]),"",Table_sql2014a8.sandag.org_ws_FreewaySpeed[[#This Row],[LinkID]])</f>
        <v>7505</v>
      </c>
      <c r="C75">
        <f>IF(ISERROR(Table_sql2014a8.sandag.org_ws_FreewaySpeed[[#This Row],[speed_ea]]),"",Table_sql2014a8.sandag.org_ws_FreewaySpeed[[#This Row],[speed_ea]])</f>
        <v>61</v>
      </c>
      <c r="D75">
        <f>IF(ISERROR(Table_sql2014a8.sandag.org_ws_FreewaySpeed[[#This Row],[speed_am]]),"",Table_sql2014a8.sandag.org_ws_FreewaySpeed[[#This Row],[speed_am]])</f>
        <v>61</v>
      </c>
      <c r="E75">
        <f>IF(ISERROR(Table_sql2014a8.sandag.org_ws_FreewaySpeed[[#This Row],[speed_md]]),"",Table_sql2014a8.sandag.org_ws_FreewaySpeed[[#This Row],[speed_md]])</f>
        <v>61</v>
      </c>
      <c r="F75">
        <f>IF(ISERROR(Table_sql2014a8.sandag.org_ws_FreewaySpeed[[#This Row],[speed_pm]]),"",Table_sql2014a8.sandag.org_ws_FreewaySpeed[[#This Row],[speed_pm]])</f>
        <v>57</v>
      </c>
      <c r="G75">
        <f>IF(ISERROR(Table_sql2014a8.sandag.org_ws_FreewaySpeed[[#This Row],[speed_ev]]),"",Table_sql2014a8.sandag.org_ws_FreewaySpeed[[#This Row],[speed_ev]])</f>
        <v>61</v>
      </c>
    </row>
    <row r="76" spans="1:7" x14ac:dyDescent="0.25">
      <c r="A76">
        <f>IF(ISERROR(Table_sql2014a8.sandag.org_ws_FreewaySpeed[[#This Row],[scenario_id]]),"",Table_sql2014a8.sandag.org_ws_FreewaySpeed[[#This Row],[scenario_id]])</f>
        <v>376</v>
      </c>
      <c r="B76">
        <f>IF(ISERROR(Table_sql2014a8.sandag.org_ws_FreewaySpeed[[#This Row],[LinkID]]),"",Table_sql2014a8.sandag.org_ws_FreewaySpeed[[#This Row],[LinkID]])</f>
        <v>7545</v>
      </c>
      <c r="C76">
        <f>IF(ISERROR(Table_sql2014a8.sandag.org_ws_FreewaySpeed[[#This Row],[speed_ea]]),"",Table_sql2014a8.sandag.org_ws_FreewaySpeed[[#This Row],[speed_ea]])</f>
        <v>62</v>
      </c>
      <c r="D76">
        <f>IF(ISERROR(Table_sql2014a8.sandag.org_ws_FreewaySpeed[[#This Row],[speed_am]]),"",Table_sql2014a8.sandag.org_ws_FreewaySpeed[[#This Row],[speed_am]])</f>
        <v>62</v>
      </c>
      <c r="E76">
        <f>IF(ISERROR(Table_sql2014a8.sandag.org_ws_FreewaySpeed[[#This Row],[speed_md]]),"",Table_sql2014a8.sandag.org_ws_FreewaySpeed[[#This Row],[speed_md]])</f>
        <v>62</v>
      </c>
      <c r="F76">
        <f>IF(ISERROR(Table_sql2014a8.sandag.org_ws_FreewaySpeed[[#This Row],[speed_pm]]),"",Table_sql2014a8.sandag.org_ws_FreewaySpeed[[#This Row],[speed_pm]])</f>
        <v>62</v>
      </c>
      <c r="G76">
        <f>IF(ISERROR(Table_sql2014a8.sandag.org_ws_FreewaySpeed[[#This Row],[speed_ev]]),"",Table_sql2014a8.sandag.org_ws_FreewaySpeed[[#This Row],[speed_ev]])</f>
        <v>62</v>
      </c>
    </row>
    <row r="77" spans="1:7" x14ac:dyDescent="0.25">
      <c r="A77">
        <f>IF(ISERROR(Table_sql2014a8.sandag.org_ws_FreewaySpeed[[#This Row],[scenario_id]]),"",Table_sql2014a8.sandag.org_ws_FreewaySpeed[[#This Row],[scenario_id]])</f>
        <v>376</v>
      </c>
      <c r="B77">
        <f>IF(ISERROR(Table_sql2014a8.sandag.org_ws_FreewaySpeed[[#This Row],[LinkID]]),"",Table_sql2014a8.sandag.org_ws_FreewaySpeed[[#This Row],[LinkID]])</f>
        <v>7723</v>
      </c>
      <c r="C77">
        <f>IF(ISERROR(Table_sql2014a8.sandag.org_ws_FreewaySpeed[[#This Row],[speed_ea]]),"",Table_sql2014a8.sandag.org_ws_FreewaySpeed[[#This Row],[speed_ea]])</f>
        <v>58</v>
      </c>
      <c r="D77">
        <f>IF(ISERROR(Table_sql2014a8.sandag.org_ws_FreewaySpeed[[#This Row],[speed_am]]),"",Table_sql2014a8.sandag.org_ws_FreewaySpeed[[#This Row],[speed_am]])</f>
        <v>47</v>
      </c>
      <c r="E77">
        <f>IF(ISERROR(Table_sql2014a8.sandag.org_ws_FreewaySpeed[[#This Row],[speed_md]]),"",Table_sql2014a8.sandag.org_ws_FreewaySpeed[[#This Row],[speed_md]])</f>
        <v>56</v>
      </c>
      <c r="F77">
        <f>IF(ISERROR(Table_sql2014a8.sandag.org_ws_FreewaySpeed[[#This Row],[speed_pm]]),"",Table_sql2014a8.sandag.org_ws_FreewaySpeed[[#This Row],[speed_pm]])</f>
        <v>56</v>
      </c>
      <c r="G77">
        <f>IF(ISERROR(Table_sql2014a8.sandag.org_ws_FreewaySpeed[[#This Row],[speed_ev]]),"",Table_sql2014a8.sandag.org_ws_FreewaySpeed[[#This Row],[speed_ev]])</f>
        <v>58</v>
      </c>
    </row>
    <row r="78" spans="1:7" x14ac:dyDescent="0.25">
      <c r="A78">
        <f>IF(ISERROR(Table_sql2014a8.sandag.org_ws_FreewaySpeed[[#This Row],[scenario_id]]),"",Table_sql2014a8.sandag.org_ws_FreewaySpeed[[#This Row],[scenario_id]])</f>
        <v>376</v>
      </c>
      <c r="B78">
        <f>IF(ISERROR(Table_sql2014a8.sandag.org_ws_FreewaySpeed[[#This Row],[LinkID]]),"",Table_sql2014a8.sandag.org_ws_FreewaySpeed[[#This Row],[LinkID]])</f>
        <v>7872</v>
      </c>
      <c r="C78">
        <f>IF(ISERROR(Table_sql2014a8.sandag.org_ws_FreewaySpeed[[#This Row],[speed_ea]]),"",Table_sql2014a8.sandag.org_ws_FreewaySpeed[[#This Row],[speed_ea]])</f>
        <v>58</v>
      </c>
      <c r="D78">
        <f>IF(ISERROR(Table_sql2014a8.sandag.org_ws_FreewaySpeed[[#This Row],[speed_am]]),"",Table_sql2014a8.sandag.org_ws_FreewaySpeed[[#This Row],[speed_am]])</f>
        <v>53</v>
      </c>
      <c r="E78">
        <f>IF(ISERROR(Table_sql2014a8.sandag.org_ws_FreewaySpeed[[#This Row],[speed_md]]),"",Table_sql2014a8.sandag.org_ws_FreewaySpeed[[#This Row],[speed_md]])</f>
        <v>57</v>
      </c>
      <c r="F78">
        <f>IF(ISERROR(Table_sql2014a8.sandag.org_ws_FreewaySpeed[[#This Row],[speed_pm]]),"",Table_sql2014a8.sandag.org_ws_FreewaySpeed[[#This Row],[speed_pm]])</f>
        <v>57</v>
      </c>
      <c r="G78">
        <f>IF(ISERROR(Table_sql2014a8.sandag.org_ws_FreewaySpeed[[#This Row],[speed_ev]]),"",Table_sql2014a8.sandag.org_ws_FreewaySpeed[[#This Row],[speed_ev]])</f>
        <v>58</v>
      </c>
    </row>
    <row r="79" spans="1:7" x14ac:dyDescent="0.25">
      <c r="A79">
        <f>IF(ISERROR(Table_sql2014a8.sandag.org_ws_FreewaySpeed[[#This Row],[scenario_id]]),"",Table_sql2014a8.sandag.org_ws_FreewaySpeed[[#This Row],[scenario_id]])</f>
        <v>376</v>
      </c>
      <c r="B79">
        <f>IF(ISERROR(Table_sql2014a8.sandag.org_ws_FreewaySpeed[[#This Row],[LinkID]]),"",Table_sql2014a8.sandag.org_ws_FreewaySpeed[[#This Row],[LinkID]])</f>
        <v>7874</v>
      </c>
      <c r="C79">
        <f>IF(ISERROR(Table_sql2014a8.sandag.org_ws_FreewaySpeed[[#This Row],[speed_ea]]),"",Table_sql2014a8.sandag.org_ws_FreewaySpeed[[#This Row],[speed_ea]])</f>
        <v>55</v>
      </c>
      <c r="D79">
        <f>IF(ISERROR(Table_sql2014a8.sandag.org_ws_FreewaySpeed[[#This Row],[speed_am]]),"",Table_sql2014a8.sandag.org_ws_FreewaySpeed[[#This Row],[speed_am]])</f>
        <v>54</v>
      </c>
      <c r="E79">
        <f>IF(ISERROR(Table_sql2014a8.sandag.org_ws_FreewaySpeed[[#This Row],[speed_md]]),"",Table_sql2014a8.sandag.org_ws_FreewaySpeed[[#This Row],[speed_md]])</f>
        <v>54</v>
      </c>
      <c r="F79">
        <f>IF(ISERROR(Table_sql2014a8.sandag.org_ws_FreewaySpeed[[#This Row],[speed_pm]]),"",Table_sql2014a8.sandag.org_ws_FreewaySpeed[[#This Row],[speed_pm]])</f>
        <v>53</v>
      </c>
      <c r="G79">
        <f>IF(ISERROR(Table_sql2014a8.sandag.org_ws_FreewaySpeed[[#This Row],[speed_ev]]),"",Table_sql2014a8.sandag.org_ws_FreewaySpeed[[#This Row],[speed_ev]])</f>
        <v>55</v>
      </c>
    </row>
    <row r="80" spans="1:7" x14ac:dyDescent="0.25">
      <c r="A80">
        <f>IF(ISERROR(Table_sql2014a8.sandag.org_ws_FreewaySpeed[[#This Row],[scenario_id]]),"",Table_sql2014a8.sandag.org_ws_FreewaySpeed[[#This Row],[scenario_id]])</f>
        <v>376</v>
      </c>
      <c r="B80">
        <f>IF(ISERROR(Table_sql2014a8.sandag.org_ws_FreewaySpeed[[#This Row],[LinkID]]),"",Table_sql2014a8.sandag.org_ws_FreewaySpeed[[#This Row],[LinkID]])</f>
        <v>8042</v>
      </c>
      <c r="C80">
        <f>IF(ISERROR(Table_sql2014a8.sandag.org_ws_FreewaySpeed[[#This Row],[speed_ea]]),"",Table_sql2014a8.sandag.org_ws_FreewaySpeed[[#This Row],[speed_ea]])</f>
        <v>58</v>
      </c>
      <c r="D80">
        <f>IF(ISERROR(Table_sql2014a8.sandag.org_ws_FreewaySpeed[[#This Row],[speed_am]]),"",Table_sql2014a8.sandag.org_ws_FreewaySpeed[[#This Row],[speed_am]])</f>
        <v>41</v>
      </c>
      <c r="E80">
        <f>IF(ISERROR(Table_sql2014a8.sandag.org_ws_FreewaySpeed[[#This Row],[speed_md]]),"",Table_sql2014a8.sandag.org_ws_FreewaySpeed[[#This Row],[speed_md]])</f>
        <v>45</v>
      </c>
      <c r="F80">
        <f>IF(ISERROR(Table_sql2014a8.sandag.org_ws_FreewaySpeed[[#This Row],[speed_pm]]),"",Table_sql2014a8.sandag.org_ws_FreewaySpeed[[#This Row],[speed_pm]])</f>
        <v>41</v>
      </c>
      <c r="G80">
        <f>IF(ISERROR(Table_sql2014a8.sandag.org_ws_FreewaySpeed[[#This Row],[speed_ev]]),"",Table_sql2014a8.sandag.org_ws_FreewaySpeed[[#This Row],[speed_ev]])</f>
        <v>58</v>
      </c>
    </row>
    <row r="81" spans="1:7" x14ac:dyDescent="0.25">
      <c r="A81">
        <f>IF(ISERROR(Table_sql2014a8.sandag.org_ws_FreewaySpeed[[#This Row],[scenario_id]]),"",Table_sql2014a8.sandag.org_ws_FreewaySpeed[[#This Row],[scenario_id]])</f>
        <v>376</v>
      </c>
      <c r="B81">
        <f>IF(ISERROR(Table_sql2014a8.sandag.org_ws_FreewaySpeed[[#This Row],[LinkID]]),"",Table_sql2014a8.sandag.org_ws_FreewaySpeed[[#This Row],[LinkID]])</f>
        <v>8056</v>
      </c>
      <c r="C81">
        <f>IF(ISERROR(Table_sql2014a8.sandag.org_ws_FreewaySpeed[[#This Row],[speed_ea]]),"",Table_sql2014a8.sandag.org_ws_FreewaySpeed[[#This Row],[speed_ea]])</f>
        <v>58</v>
      </c>
      <c r="D81">
        <f>IF(ISERROR(Table_sql2014a8.sandag.org_ws_FreewaySpeed[[#This Row],[speed_am]]),"",Table_sql2014a8.sandag.org_ws_FreewaySpeed[[#This Row],[speed_am]])</f>
        <v>38</v>
      </c>
      <c r="E81">
        <f>IF(ISERROR(Table_sql2014a8.sandag.org_ws_FreewaySpeed[[#This Row],[speed_md]]),"",Table_sql2014a8.sandag.org_ws_FreewaySpeed[[#This Row],[speed_md]])</f>
        <v>44</v>
      </c>
      <c r="F81">
        <f>IF(ISERROR(Table_sql2014a8.sandag.org_ws_FreewaySpeed[[#This Row],[speed_pm]]),"",Table_sql2014a8.sandag.org_ws_FreewaySpeed[[#This Row],[speed_pm]])</f>
        <v>38</v>
      </c>
      <c r="G81">
        <f>IF(ISERROR(Table_sql2014a8.sandag.org_ws_FreewaySpeed[[#This Row],[speed_ev]]),"",Table_sql2014a8.sandag.org_ws_FreewaySpeed[[#This Row],[speed_ev]])</f>
        <v>58</v>
      </c>
    </row>
    <row r="82" spans="1:7" x14ac:dyDescent="0.25">
      <c r="A82">
        <f>IF(ISERROR(Table_sql2014a8.sandag.org_ws_FreewaySpeed[[#This Row],[scenario_id]]),"",Table_sql2014a8.sandag.org_ws_FreewaySpeed[[#This Row],[scenario_id]])</f>
        <v>376</v>
      </c>
      <c r="B82">
        <f>IF(ISERROR(Table_sql2014a8.sandag.org_ws_FreewaySpeed[[#This Row],[LinkID]]),"",Table_sql2014a8.sandag.org_ws_FreewaySpeed[[#This Row],[LinkID]])</f>
        <v>8060</v>
      </c>
      <c r="C82">
        <f>IF(ISERROR(Table_sql2014a8.sandag.org_ws_FreewaySpeed[[#This Row],[speed_ea]]),"",Table_sql2014a8.sandag.org_ws_FreewaySpeed[[#This Row],[speed_ea]])</f>
        <v>58</v>
      </c>
      <c r="D82">
        <f>IF(ISERROR(Table_sql2014a8.sandag.org_ws_FreewaySpeed[[#This Row],[speed_am]]),"",Table_sql2014a8.sandag.org_ws_FreewaySpeed[[#This Row],[speed_am]])</f>
        <v>46</v>
      </c>
      <c r="E82">
        <f>IF(ISERROR(Table_sql2014a8.sandag.org_ws_FreewaySpeed[[#This Row],[speed_md]]),"",Table_sql2014a8.sandag.org_ws_FreewaySpeed[[#This Row],[speed_md]])</f>
        <v>48</v>
      </c>
      <c r="F82">
        <f>IF(ISERROR(Table_sql2014a8.sandag.org_ws_FreewaySpeed[[#This Row],[speed_pm]]),"",Table_sql2014a8.sandag.org_ws_FreewaySpeed[[#This Row],[speed_pm]])</f>
        <v>54</v>
      </c>
      <c r="G82">
        <f>IF(ISERROR(Table_sql2014a8.sandag.org_ws_FreewaySpeed[[#This Row],[speed_ev]]),"",Table_sql2014a8.sandag.org_ws_FreewaySpeed[[#This Row],[speed_ev]])</f>
        <v>58</v>
      </c>
    </row>
    <row r="83" spans="1:7" x14ac:dyDescent="0.25">
      <c r="A83">
        <f>IF(ISERROR(Table_sql2014a8.sandag.org_ws_FreewaySpeed[[#This Row],[scenario_id]]),"",Table_sql2014a8.sandag.org_ws_FreewaySpeed[[#This Row],[scenario_id]])</f>
        <v>376</v>
      </c>
      <c r="B83">
        <f>IF(ISERROR(Table_sql2014a8.sandag.org_ws_FreewaySpeed[[#This Row],[LinkID]]),"",Table_sql2014a8.sandag.org_ws_FreewaySpeed[[#This Row],[LinkID]])</f>
        <v>8103</v>
      </c>
      <c r="C83">
        <f>IF(ISERROR(Table_sql2014a8.sandag.org_ws_FreewaySpeed[[#This Row],[speed_ea]]),"",Table_sql2014a8.sandag.org_ws_FreewaySpeed[[#This Row],[speed_ea]])</f>
        <v>58</v>
      </c>
      <c r="D83">
        <f>IF(ISERROR(Table_sql2014a8.sandag.org_ws_FreewaySpeed[[#This Row],[speed_am]]),"",Table_sql2014a8.sandag.org_ws_FreewaySpeed[[#This Row],[speed_am]])</f>
        <v>34</v>
      </c>
      <c r="E83">
        <f>IF(ISERROR(Table_sql2014a8.sandag.org_ws_FreewaySpeed[[#This Row],[speed_md]]),"",Table_sql2014a8.sandag.org_ws_FreewaySpeed[[#This Row],[speed_md]])</f>
        <v>55</v>
      </c>
      <c r="F83">
        <f>IF(ISERROR(Table_sql2014a8.sandag.org_ws_FreewaySpeed[[#This Row],[speed_pm]]),"",Table_sql2014a8.sandag.org_ws_FreewaySpeed[[#This Row],[speed_pm]])</f>
        <v>56</v>
      </c>
      <c r="G83">
        <f>IF(ISERROR(Table_sql2014a8.sandag.org_ws_FreewaySpeed[[#This Row],[speed_ev]]),"",Table_sql2014a8.sandag.org_ws_FreewaySpeed[[#This Row],[speed_ev]])</f>
        <v>58</v>
      </c>
    </row>
    <row r="84" spans="1:7" x14ac:dyDescent="0.25">
      <c r="A84">
        <f>IF(ISERROR(Table_sql2014a8.sandag.org_ws_FreewaySpeed[[#This Row],[scenario_id]]),"",Table_sql2014a8.sandag.org_ws_FreewaySpeed[[#This Row],[scenario_id]])</f>
        <v>376</v>
      </c>
      <c r="B84">
        <f>IF(ISERROR(Table_sql2014a8.sandag.org_ws_FreewaySpeed[[#This Row],[LinkID]]),"",Table_sql2014a8.sandag.org_ws_FreewaySpeed[[#This Row],[LinkID]])</f>
        <v>8768</v>
      </c>
      <c r="C84">
        <f>IF(ISERROR(Table_sql2014a8.sandag.org_ws_FreewaySpeed[[#This Row],[speed_ea]]),"",Table_sql2014a8.sandag.org_ws_FreewaySpeed[[#This Row],[speed_ea]])</f>
        <v>58</v>
      </c>
      <c r="D84">
        <f>IF(ISERROR(Table_sql2014a8.sandag.org_ws_FreewaySpeed[[#This Row],[speed_am]]),"",Table_sql2014a8.sandag.org_ws_FreewaySpeed[[#This Row],[speed_am]])</f>
        <v>53</v>
      </c>
      <c r="E84">
        <f>IF(ISERROR(Table_sql2014a8.sandag.org_ws_FreewaySpeed[[#This Row],[speed_md]]),"",Table_sql2014a8.sandag.org_ws_FreewaySpeed[[#This Row],[speed_md]])</f>
        <v>42</v>
      </c>
      <c r="F84">
        <f>IF(ISERROR(Table_sql2014a8.sandag.org_ws_FreewaySpeed[[#This Row],[speed_pm]]),"",Table_sql2014a8.sandag.org_ws_FreewaySpeed[[#This Row],[speed_pm]])</f>
        <v>34</v>
      </c>
      <c r="G84">
        <f>IF(ISERROR(Table_sql2014a8.sandag.org_ws_FreewaySpeed[[#This Row],[speed_ev]]),"",Table_sql2014a8.sandag.org_ws_FreewaySpeed[[#This Row],[speed_ev]])</f>
        <v>58</v>
      </c>
    </row>
    <row r="85" spans="1:7" x14ac:dyDescent="0.25">
      <c r="A85">
        <f>IF(ISERROR(Table_sql2014a8.sandag.org_ws_FreewaySpeed[[#This Row],[scenario_id]]),"",Table_sql2014a8.sandag.org_ws_FreewaySpeed[[#This Row],[scenario_id]])</f>
        <v>376</v>
      </c>
      <c r="B85">
        <f>IF(ISERROR(Table_sql2014a8.sandag.org_ws_FreewaySpeed[[#This Row],[LinkID]]),"",Table_sql2014a8.sandag.org_ws_FreewaySpeed[[#This Row],[LinkID]])</f>
        <v>8769</v>
      </c>
      <c r="C85">
        <f>IF(ISERROR(Table_sql2014a8.sandag.org_ws_FreewaySpeed[[#This Row],[speed_ea]]),"",Table_sql2014a8.sandag.org_ws_FreewaySpeed[[#This Row],[speed_ea]])</f>
        <v>57</v>
      </c>
      <c r="D85">
        <f>IF(ISERROR(Table_sql2014a8.sandag.org_ws_FreewaySpeed[[#This Row],[speed_am]]),"",Table_sql2014a8.sandag.org_ws_FreewaySpeed[[#This Row],[speed_am]])</f>
        <v>33</v>
      </c>
      <c r="E85">
        <f>IF(ISERROR(Table_sql2014a8.sandag.org_ws_FreewaySpeed[[#This Row],[speed_md]]),"",Table_sql2014a8.sandag.org_ws_FreewaySpeed[[#This Row],[speed_md]])</f>
        <v>44</v>
      </c>
      <c r="F85">
        <f>IF(ISERROR(Table_sql2014a8.sandag.org_ws_FreewaySpeed[[#This Row],[speed_pm]]),"",Table_sql2014a8.sandag.org_ws_FreewaySpeed[[#This Row],[speed_pm]])</f>
        <v>55</v>
      </c>
      <c r="G85">
        <f>IF(ISERROR(Table_sql2014a8.sandag.org_ws_FreewaySpeed[[#This Row],[speed_ev]]),"",Table_sql2014a8.sandag.org_ws_FreewaySpeed[[#This Row],[speed_ev]])</f>
        <v>58</v>
      </c>
    </row>
    <row r="86" spans="1:7" x14ac:dyDescent="0.25">
      <c r="A86">
        <f>IF(ISERROR(Table_sql2014a8.sandag.org_ws_FreewaySpeed[[#This Row],[scenario_id]]),"",Table_sql2014a8.sandag.org_ws_FreewaySpeed[[#This Row],[scenario_id]])</f>
        <v>376</v>
      </c>
      <c r="B86">
        <f>IF(ISERROR(Table_sql2014a8.sandag.org_ws_FreewaySpeed[[#This Row],[LinkID]]),"",Table_sql2014a8.sandag.org_ws_FreewaySpeed[[#This Row],[LinkID]])</f>
        <v>8771</v>
      </c>
      <c r="C86">
        <f>IF(ISERROR(Table_sql2014a8.sandag.org_ws_FreewaySpeed[[#This Row],[speed_ea]]),"",Table_sql2014a8.sandag.org_ws_FreewaySpeed[[#This Row],[speed_ea]])</f>
        <v>57</v>
      </c>
      <c r="D86">
        <f>IF(ISERROR(Table_sql2014a8.sandag.org_ws_FreewaySpeed[[#This Row],[speed_am]]),"",Table_sql2014a8.sandag.org_ws_FreewaySpeed[[#This Row],[speed_am]])</f>
        <v>34</v>
      </c>
      <c r="E86">
        <f>IF(ISERROR(Table_sql2014a8.sandag.org_ws_FreewaySpeed[[#This Row],[speed_md]]),"",Table_sql2014a8.sandag.org_ws_FreewaySpeed[[#This Row],[speed_md]])</f>
        <v>43</v>
      </c>
      <c r="F86">
        <f>IF(ISERROR(Table_sql2014a8.sandag.org_ws_FreewaySpeed[[#This Row],[speed_pm]]),"",Table_sql2014a8.sandag.org_ws_FreewaySpeed[[#This Row],[speed_pm]])</f>
        <v>53</v>
      </c>
      <c r="G86">
        <f>IF(ISERROR(Table_sql2014a8.sandag.org_ws_FreewaySpeed[[#This Row],[speed_ev]]),"",Table_sql2014a8.sandag.org_ws_FreewaySpeed[[#This Row],[speed_ev]])</f>
        <v>58</v>
      </c>
    </row>
    <row r="87" spans="1:7" x14ac:dyDescent="0.25">
      <c r="A87">
        <f>IF(ISERROR(Table_sql2014a8.sandag.org_ws_FreewaySpeed[[#This Row],[scenario_id]]),"",Table_sql2014a8.sandag.org_ws_FreewaySpeed[[#This Row],[scenario_id]])</f>
        <v>376</v>
      </c>
      <c r="B87">
        <f>IF(ISERROR(Table_sql2014a8.sandag.org_ws_FreewaySpeed[[#This Row],[LinkID]]),"",Table_sql2014a8.sandag.org_ws_FreewaySpeed[[#This Row],[LinkID]])</f>
        <v>8772</v>
      </c>
      <c r="C87">
        <f>IF(ISERROR(Table_sql2014a8.sandag.org_ws_FreewaySpeed[[#This Row],[speed_ea]]),"",Table_sql2014a8.sandag.org_ws_FreewaySpeed[[#This Row],[speed_ea]])</f>
        <v>57</v>
      </c>
      <c r="D87">
        <f>IF(ISERROR(Table_sql2014a8.sandag.org_ws_FreewaySpeed[[#This Row],[speed_am]]),"",Table_sql2014a8.sandag.org_ws_FreewaySpeed[[#This Row],[speed_am]])</f>
        <v>31</v>
      </c>
      <c r="E87">
        <f>IF(ISERROR(Table_sql2014a8.sandag.org_ws_FreewaySpeed[[#This Row],[speed_md]]),"",Table_sql2014a8.sandag.org_ws_FreewaySpeed[[#This Row],[speed_md]])</f>
        <v>49</v>
      </c>
      <c r="F87">
        <f>IF(ISERROR(Table_sql2014a8.sandag.org_ws_FreewaySpeed[[#This Row],[speed_pm]]),"",Table_sql2014a8.sandag.org_ws_FreewaySpeed[[#This Row],[speed_pm]])</f>
        <v>53</v>
      </c>
      <c r="G87">
        <f>IF(ISERROR(Table_sql2014a8.sandag.org_ws_FreewaySpeed[[#This Row],[speed_ev]]),"",Table_sql2014a8.sandag.org_ws_FreewaySpeed[[#This Row],[speed_ev]])</f>
        <v>58</v>
      </c>
    </row>
    <row r="88" spans="1:7" x14ac:dyDescent="0.25">
      <c r="A88">
        <f>IF(ISERROR(Table_sql2014a8.sandag.org_ws_FreewaySpeed[[#This Row],[scenario_id]]),"",Table_sql2014a8.sandag.org_ws_FreewaySpeed[[#This Row],[scenario_id]])</f>
        <v>376</v>
      </c>
      <c r="B88">
        <f>IF(ISERROR(Table_sql2014a8.sandag.org_ws_FreewaySpeed[[#This Row],[LinkID]]),"",Table_sql2014a8.sandag.org_ws_FreewaySpeed[[#This Row],[LinkID]])</f>
        <v>8773</v>
      </c>
      <c r="C88">
        <f>IF(ISERROR(Table_sql2014a8.sandag.org_ws_FreewaySpeed[[#This Row],[speed_ea]]),"",Table_sql2014a8.sandag.org_ws_FreewaySpeed[[#This Row],[speed_ea]])</f>
        <v>57</v>
      </c>
      <c r="D88">
        <f>IF(ISERROR(Table_sql2014a8.sandag.org_ws_FreewaySpeed[[#This Row],[speed_am]]),"",Table_sql2014a8.sandag.org_ws_FreewaySpeed[[#This Row],[speed_am]])</f>
        <v>34</v>
      </c>
      <c r="E88">
        <f>IF(ISERROR(Table_sql2014a8.sandag.org_ws_FreewaySpeed[[#This Row],[speed_md]]),"",Table_sql2014a8.sandag.org_ws_FreewaySpeed[[#This Row],[speed_md]])</f>
        <v>51</v>
      </c>
      <c r="F88">
        <f>IF(ISERROR(Table_sql2014a8.sandag.org_ws_FreewaySpeed[[#This Row],[speed_pm]]),"",Table_sql2014a8.sandag.org_ws_FreewaySpeed[[#This Row],[speed_pm]])</f>
        <v>55</v>
      </c>
      <c r="G88">
        <f>IF(ISERROR(Table_sql2014a8.sandag.org_ws_FreewaySpeed[[#This Row],[speed_ev]]),"",Table_sql2014a8.sandag.org_ws_FreewaySpeed[[#This Row],[speed_ev]])</f>
        <v>58</v>
      </c>
    </row>
    <row r="89" spans="1:7" x14ac:dyDescent="0.25">
      <c r="A89">
        <f>IF(ISERROR(Table_sql2014a8.sandag.org_ws_FreewaySpeed[[#This Row],[scenario_id]]),"",Table_sql2014a8.sandag.org_ws_FreewaySpeed[[#This Row],[scenario_id]])</f>
        <v>376</v>
      </c>
      <c r="B89">
        <f>IF(ISERROR(Table_sql2014a8.sandag.org_ws_FreewaySpeed[[#This Row],[LinkID]]),"",Table_sql2014a8.sandag.org_ws_FreewaySpeed[[#This Row],[LinkID]])</f>
        <v>8777</v>
      </c>
      <c r="C89">
        <f>IF(ISERROR(Table_sql2014a8.sandag.org_ws_FreewaySpeed[[#This Row],[speed_ea]]),"",Table_sql2014a8.sandag.org_ws_FreewaySpeed[[#This Row],[speed_ea]])</f>
        <v>62</v>
      </c>
      <c r="D89">
        <f>IF(ISERROR(Table_sql2014a8.sandag.org_ws_FreewaySpeed[[#This Row],[speed_am]]),"",Table_sql2014a8.sandag.org_ws_FreewaySpeed[[#This Row],[speed_am]])</f>
        <v>53</v>
      </c>
      <c r="E89">
        <f>IF(ISERROR(Table_sql2014a8.sandag.org_ws_FreewaySpeed[[#This Row],[speed_md]]),"",Table_sql2014a8.sandag.org_ws_FreewaySpeed[[#This Row],[speed_md]])</f>
        <v>61</v>
      </c>
      <c r="F89">
        <f>IF(ISERROR(Table_sql2014a8.sandag.org_ws_FreewaySpeed[[#This Row],[speed_pm]]),"",Table_sql2014a8.sandag.org_ws_FreewaySpeed[[#This Row],[speed_pm]])</f>
        <v>47</v>
      </c>
      <c r="G89">
        <f>IF(ISERROR(Table_sql2014a8.sandag.org_ws_FreewaySpeed[[#This Row],[speed_ev]]),"",Table_sql2014a8.sandag.org_ws_FreewaySpeed[[#This Row],[speed_ev]])</f>
        <v>62</v>
      </c>
    </row>
    <row r="90" spans="1:7" x14ac:dyDescent="0.25">
      <c r="A90">
        <f>IF(ISERROR(Table_sql2014a8.sandag.org_ws_FreewaySpeed[[#This Row],[scenario_id]]),"",Table_sql2014a8.sandag.org_ws_FreewaySpeed[[#This Row],[scenario_id]])</f>
        <v>376</v>
      </c>
      <c r="B90">
        <f>IF(ISERROR(Table_sql2014a8.sandag.org_ws_FreewaySpeed[[#This Row],[LinkID]]),"",Table_sql2014a8.sandag.org_ws_FreewaySpeed[[#This Row],[LinkID]])</f>
        <v>8778</v>
      </c>
      <c r="C90">
        <f>IF(ISERROR(Table_sql2014a8.sandag.org_ws_FreewaySpeed[[#This Row],[speed_ea]]),"",Table_sql2014a8.sandag.org_ws_FreewaySpeed[[#This Row],[speed_ea]])</f>
        <v>62</v>
      </c>
      <c r="D90">
        <f>IF(ISERROR(Table_sql2014a8.sandag.org_ws_FreewaySpeed[[#This Row],[speed_am]]),"",Table_sql2014a8.sandag.org_ws_FreewaySpeed[[#This Row],[speed_am]])</f>
        <v>56</v>
      </c>
      <c r="E90">
        <f>IF(ISERROR(Table_sql2014a8.sandag.org_ws_FreewaySpeed[[#This Row],[speed_md]]),"",Table_sql2014a8.sandag.org_ws_FreewaySpeed[[#This Row],[speed_md]])</f>
        <v>61</v>
      </c>
      <c r="F90">
        <f>IF(ISERROR(Table_sql2014a8.sandag.org_ws_FreewaySpeed[[#This Row],[speed_pm]]),"",Table_sql2014a8.sandag.org_ws_FreewaySpeed[[#This Row],[speed_pm]])</f>
        <v>50</v>
      </c>
      <c r="G90">
        <f>IF(ISERROR(Table_sql2014a8.sandag.org_ws_FreewaySpeed[[#This Row],[speed_ev]]),"",Table_sql2014a8.sandag.org_ws_FreewaySpeed[[#This Row],[speed_ev]])</f>
        <v>62</v>
      </c>
    </row>
    <row r="91" spans="1:7" x14ac:dyDescent="0.25">
      <c r="A91">
        <f>IF(ISERROR(Table_sql2014a8.sandag.org_ws_FreewaySpeed[[#This Row],[scenario_id]]),"",Table_sql2014a8.sandag.org_ws_FreewaySpeed[[#This Row],[scenario_id]])</f>
        <v>376</v>
      </c>
      <c r="B91">
        <f>IF(ISERROR(Table_sql2014a8.sandag.org_ws_FreewaySpeed[[#This Row],[LinkID]]),"",Table_sql2014a8.sandag.org_ws_FreewaySpeed[[#This Row],[LinkID]])</f>
        <v>8785</v>
      </c>
      <c r="C91">
        <f>IF(ISERROR(Table_sql2014a8.sandag.org_ws_FreewaySpeed[[#This Row],[speed_ea]]),"",Table_sql2014a8.sandag.org_ws_FreewaySpeed[[#This Row],[speed_ea]])</f>
        <v>62</v>
      </c>
      <c r="D91">
        <f>IF(ISERROR(Table_sql2014a8.sandag.org_ws_FreewaySpeed[[#This Row],[speed_am]]),"",Table_sql2014a8.sandag.org_ws_FreewaySpeed[[#This Row],[speed_am]])</f>
        <v>42</v>
      </c>
      <c r="E91">
        <f>IF(ISERROR(Table_sql2014a8.sandag.org_ws_FreewaySpeed[[#This Row],[speed_md]]),"",Table_sql2014a8.sandag.org_ws_FreewaySpeed[[#This Row],[speed_md]])</f>
        <v>57</v>
      </c>
      <c r="F91">
        <f>IF(ISERROR(Table_sql2014a8.sandag.org_ws_FreewaySpeed[[#This Row],[speed_pm]]),"",Table_sql2014a8.sandag.org_ws_FreewaySpeed[[#This Row],[speed_pm]])</f>
        <v>51</v>
      </c>
      <c r="G91">
        <f>IF(ISERROR(Table_sql2014a8.sandag.org_ws_FreewaySpeed[[#This Row],[speed_ev]]),"",Table_sql2014a8.sandag.org_ws_FreewaySpeed[[#This Row],[speed_ev]])</f>
        <v>62</v>
      </c>
    </row>
    <row r="92" spans="1:7" x14ac:dyDescent="0.25">
      <c r="A92">
        <f>IF(ISERROR(Table_sql2014a8.sandag.org_ws_FreewaySpeed[[#This Row],[scenario_id]]),"",Table_sql2014a8.sandag.org_ws_FreewaySpeed[[#This Row],[scenario_id]])</f>
        <v>376</v>
      </c>
      <c r="B92">
        <f>IF(ISERROR(Table_sql2014a8.sandag.org_ws_FreewaySpeed[[#This Row],[LinkID]]),"",Table_sql2014a8.sandag.org_ws_FreewaySpeed[[#This Row],[LinkID]])</f>
        <v>8786</v>
      </c>
      <c r="C92">
        <f>IF(ISERROR(Table_sql2014a8.sandag.org_ws_FreewaySpeed[[#This Row],[speed_ea]]),"",Table_sql2014a8.sandag.org_ws_FreewaySpeed[[#This Row],[speed_ea]])</f>
        <v>62</v>
      </c>
      <c r="D92">
        <f>IF(ISERROR(Table_sql2014a8.sandag.org_ws_FreewaySpeed[[#This Row],[speed_am]]),"",Table_sql2014a8.sandag.org_ws_FreewaySpeed[[#This Row],[speed_am]])</f>
        <v>50</v>
      </c>
      <c r="E92">
        <f>IF(ISERROR(Table_sql2014a8.sandag.org_ws_FreewaySpeed[[#This Row],[speed_md]]),"",Table_sql2014a8.sandag.org_ws_FreewaySpeed[[#This Row],[speed_md]])</f>
        <v>59</v>
      </c>
      <c r="F92">
        <f>IF(ISERROR(Table_sql2014a8.sandag.org_ws_FreewaySpeed[[#This Row],[speed_pm]]),"",Table_sql2014a8.sandag.org_ws_FreewaySpeed[[#This Row],[speed_pm]])</f>
        <v>52</v>
      </c>
      <c r="G92">
        <f>IF(ISERROR(Table_sql2014a8.sandag.org_ws_FreewaySpeed[[#This Row],[speed_ev]]),"",Table_sql2014a8.sandag.org_ws_FreewaySpeed[[#This Row],[speed_ev]])</f>
        <v>62</v>
      </c>
    </row>
    <row r="93" spans="1:7" x14ac:dyDescent="0.25">
      <c r="A93">
        <f>IF(ISERROR(Table_sql2014a8.sandag.org_ws_FreewaySpeed[[#This Row],[scenario_id]]),"",Table_sql2014a8.sandag.org_ws_FreewaySpeed[[#This Row],[scenario_id]])</f>
        <v>376</v>
      </c>
      <c r="B93">
        <f>IF(ISERROR(Table_sql2014a8.sandag.org_ws_FreewaySpeed[[#This Row],[LinkID]]),"",Table_sql2014a8.sandag.org_ws_FreewaySpeed[[#This Row],[LinkID]])</f>
        <v>8787</v>
      </c>
      <c r="C93">
        <f>IF(ISERROR(Table_sql2014a8.sandag.org_ws_FreewaySpeed[[#This Row],[speed_ea]]),"",Table_sql2014a8.sandag.org_ws_FreewaySpeed[[#This Row],[speed_ea]])</f>
        <v>62</v>
      </c>
      <c r="D93">
        <f>IF(ISERROR(Table_sql2014a8.sandag.org_ws_FreewaySpeed[[#This Row],[speed_am]]),"",Table_sql2014a8.sandag.org_ws_FreewaySpeed[[#This Row],[speed_am]])</f>
        <v>47</v>
      </c>
      <c r="E93">
        <f>IF(ISERROR(Table_sql2014a8.sandag.org_ws_FreewaySpeed[[#This Row],[speed_md]]),"",Table_sql2014a8.sandag.org_ws_FreewaySpeed[[#This Row],[speed_md]])</f>
        <v>57</v>
      </c>
      <c r="F93">
        <f>IF(ISERROR(Table_sql2014a8.sandag.org_ws_FreewaySpeed[[#This Row],[speed_pm]]),"",Table_sql2014a8.sandag.org_ws_FreewaySpeed[[#This Row],[speed_pm]])</f>
        <v>48</v>
      </c>
      <c r="G93">
        <f>IF(ISERROR(Table_sql2014a8.sandag.org_ws_FreewaySpeed[[#This Row],[speed_ev]]),"",Table_sql2014a8.sandag.org_ws_FreewaySpeed[[#This Row],[speed_ev]])</f>
        <v>62</v>
      </c>
    </row>
    <row r="94" spans="1:7" x14ac:dyDescent="0.25">
      <c r="A94">
        <f>IF(ISERROR(Table_sql2014a8.sandag.org_ws_FreewaySpeed[[#This Row],[scenario_id]]),"",Table_sql2014a8.sandag.org_ws_FreewaySpeed[[#This Row],[scenario_id]])</f>
        <v>376</v>
      </c>
      <c r="B94">
        <f>IF(ISERROR(Table_sql2014a8.sandag.org_ws_FreewaySpeed[[#This Row],[LinkID]]),"",Table_sql2014a8.sandag.org_ws_FreewaySpeed[[#This Row],[LinkID]])</f>
        <v>8788</v>
      </c>
      <c r="C94">
        <f>IF(ISERROR(Table_sql2014a8.sandag.org_ws_FreewaySpeed[[#This Row],[speed_ea]]),"",Table_sql2014a8.sandag.org_ws_FreewaySpeed[[#This Row],[speed_ea]])</f>
        <v>62</v>
      </c>
      <c r="D94">
        <f>IF(ISERROR(Table_sql2014a8.sandag.org_ws_FreewaySpeed[[#This Row],[speed_am]]),"",Table_sql2014a8.sandag.org_ws_FreewaySpeed[[#This Row],[speed_am]])</f>
        <v>52</v>
      </c>
      <c r="E94">
        <f>IF(ISERROR(Table_sql2014a8.sandag.org_ws_FreewaySpeed[[#This Row],[speed_md]]),"",Table_sql2014a8.sandag.org_ws_FreewaySpeed[[#This Row],[speed_md]])</f>
        <v>59</v>
      </c>
      <c r="F94">
        <f>IF(ISERROR(Table_sql2014a8.sandag.org_ws_FreewaySpeed[[#This Row],[speed_pm]]),"",Table_sql2014a8.sandag.org_ws_FreewaySpeed[[#This Row],[speed_pm]])</f>
        <v>52</v>
      </c>
      <c r="G94">
        <f>IF(ISERROR(Table_sql2014a8.sandag.org_ws_FreewaySpeed[[#This Row],[speed_ev]]),"",Table_sql2014a8.sandag.org_ws_FreewaySpeed[[#This Row],[speed_ev]])</f>
        <v>62</v>
      </c>
    </row>
    <row r="95" spans="1:7" x14ac:dyDescent="0.25">
      <c r="A95">
        <f>IF(ISERROR(Table_sql2014a8.sandag.org_ws_FreewaySpeed[[#This Row],[scenario_id]]),"",Table_sql2014a8.sandag.org_ws_FreewaySpeed[[#This Row],[scenario_id]])</f>
        <v>376</v>
      </c>
      <c r="B95">
        <f>IF(ISERROR(Table_sql2014a8.sandag.org_ws_FreewaySpeed[[#This Row],[LinkID]]),"",Table_sql2014a8.sandag.org_ws_FreewaySpeed[[#This Row],[LinkID]])</f>
        <v>8789</v>
      </c>
      <c r="C95">
        <f>IF(ISERROR(Table_sql2014a8.sandag.org_ws_FreewaySpeed[[#This Row],[speed_ea]]),"",Table_sql2014a8.sandag.org_ws_FreewaySpeed[[#This Row],[speed_ea]])</f>
        <v>62</v>
      </c>
      <c r="D95">
        <f>IF(ISERROR(Table_sql2014a8.sandag.org_ws_FreewaySpeed[[#This Row],[speed_am]]),"",Table_sql2014a8.sandag.org_ws_FreewaySpeed[[#This Row],[speed_am]])</f>
        <v>48</v>
      </c>
      <c r="E95">
        <f>IF(ISERROR(Table_sql2014a8.sandag.org_ws_FreewaySpeed[[#This Row],[speed_md]]),"",Table_sql2014a8.sandag.org_ws_FreewaySpeed[[#This Row],[speed_md]])</f>
        <v>59</v>
      </c>
      <c r="F95">
        <f>IF(ISERROR(Table_sql2014a8.sandag.org_ws_FreewaySpeed[[#This Row],[speed_pm]]),"",Table_sql2014a8.sandag.org_ws_FreewaySpeed[[#This Row],[speed_pm]])</f>
        <v>51</v>
      </c>
      <c r="G95">
        <f>IF(ISERROR(Table_sql2014a8.sandag.org_ws_FreewaySpeed[[#This Row],[speed_ev]]),"",Table_sql2014a8.sandag.org_ws_FreewaySpeed[[#This Row],[speed_ev]])</f>
        <v>62</v>
      </c>
    </row>
    <row r="96" spans="1:7" x14ac:dyDescent="0.25">
      <c r="A96">
        <f>IF(ISERROR(Table_sql2014a8.sandag.org_ws_FreewaySpeed[[#This Row],[scenario_id]]),"",Table_sql2014a8.sandag.org_ws_FreewaySpeed[[#This Row],[scenario_id]])</f>
        <v>376</v>
      </c>
      <c r="B96">
        <f>IF(ISERROR(Table_sql2014a8.sandag.org_ws_FreewaySpeed[[#This Row],[LinkID]]),"",Table_sql2014a8.sandag.org_ws_FreewaySpeed[[#This Row],[LinkID]])</f>
        <v>8797</v>
      </c>
      <c r="C96">
        <f>IF(ISERROR(Table_sql2014a8.sandag.org_ws_FreewaySpeed[[#This Row],[speed_ea]]),"",Table_sql2014a8.sandag.org_ws_FreewaySpeed[[#This Row],[speed_ea]])</f>
        <v>62</v>
      </c>
      <c r="D96">
        <f>IF(ISERROR(Table_sql2014a8.sandag.org_ws_FreewaySpeed[[#This Row],[speed_am]]),"",Table_sql2014a8.sandag.org_ws_FreewaySpeed[[#This Row],[speed_am]])</f>
        <v>52</v>
      </c>
      <c r="E96">
        <f>IF(ISERROR(Table_sql2014a8.sandag.org_ws_FreewaySpeed[[#This Row],[speed_md]]),"",Table_sql2014a8.sandag.org_ws_FreewaySpeed[[#This Row],[speed_md]])</f>
        <v>58</v>
      </c>
      <c r="F96">
        <f>IF(ISERROR(Table_sql2014a8.sandag.org_ws_FreewaySpeed[[#This Row],[speed_pm]]),"",Table_sql2014a8.sandag.org_ws_FreewaySpeed[[#This Row],[speed_pm]])</f>
        <v>56</v>
      </c>
      <c r="G96">
        <f>IF(ISERROR(Table_sql2014a8.sandag.org_ws_FreewaySpeed[[#This Row],[speed_ev]]),"",Table_sql2014a8.sandag.org_ws_FreewaySpeed[[#This Row],[speed_ev]])</f>
        <v>62</v>
      </c>
    </row>
    <row r="97" spans="1:7" x14ac:dyDescent="0.25">
      <c r="A97">
        <f>IF(ISERROR(Table_sql2014a8.sandag.org_ws_FreewaySpeed[[#This Row],[scenario_id]]),"",Table_sql2014a8.sandag.org_ws_FreewaySpeed[[#This Row],[scenario_id]])</f>
        <v>376</v>
      </c>
      <c r="B97">
        <f>IF(ISERROR(Table_sql2014a8.sandag.org_ws_FreewaySpeed[[#This Row],[LinkID]]),"",Table_sql2014a8.sandag.org_ws_FreewaySpeed[[#This Row],[LinkID]])</f>
        <v>8802</v>
      </c>
      <c r="C97">
        <f>IF(ISERROR(Table_sql2014a8.sandag.org_ws_FreewaySpeed[[#This Row],[speed_ea]]),"",Table_sql2014a8.sandag.org_ws_FreewaySpeed[[#This Row],[speed_ea]])</f>
        <v>53</v>
      </c>
      <c r="D97">
        <f>IF(ISERROR(Table_sql2014a8.sandag.org_ws_FreewaySpeed[[#This Row],[speed_am]]),"",Table_sql2014a8.sandag.org_ws_FreewaySpeed[[#This Row],[speed_am]])</f>
        <v>43</v>
      </c>
      <c r="E97">
        <f>IF(ISERROR(Table_sql2014a8.sandag.org_ws_FreewaySpeed[[#This Row],[speed_md]]),"",Table_sql2014a8.sandag.org_ws_FreewaySpeed[[#This Row],[speed_md]])</f>
        <v>53</v>
      </c>
      <c r="F97">
        <f>IF(ISERROR(Table_sql2014a8.sandag.org_ws_FreewaySpeed[[#This Row],[speed_pm]]),"",Table_sql2014a8.sandag.org_ws_FreewaySpeed[[#This Row],[speed_pm]])</f>
        <v>50</v>
      </c>
      <c r="G97">
        <f>IF(ISERROR(Table_sql2014a8.sandag.org_ws_FreewaySpeed[[#This Row],[speed_ev]]),"",Table_sql2014a8.sandag.org_ws_FreewaySpeed[[#This Row],[speed_ev]])</f>
        <v>53</v>
      </c>
    </row>
    <row r="98" spans="1:7" x14ac:dyDescent="0.25">
      <c r="A98">
        <f>IF(ISERROR(Table_sql2014a8.sandag.org_ws_FreewaySpeed[[#This Row],[scenario_id]]),"",Table_sql2014a8.sandag.org_ws_FreewaySpeed[[#This Row],[scenario_id]])</f>
        <v>376</v>
      </c>
      <c r="B98">
        <f>IF(ISERROR(Table_sql2014a8.sandag.org_ws_FreewaySpeed[[#This Row],[LinkID]]),"",Table_sql2014a8.sandag.org_ws_FreewaySpeed[[#This Row],[LinkID]])</f>
        <v>8807</v>
      </c>
      <c r="C98">
        <f>IF(ISERROR(Table_sql2014a8.sandag.org_ws_FreewaySpeed[[#This Row],[speed_ea]]),"",Table_sql2014a8.sandag.org_ws_FreewaySpeed[[#This Row],[speed_ea]])</f>
        <v>58</v>
      </c>
      <c r="D98">
        <f>IF(ISERROR(Table_sql2014a8.sandag.org_ws_FreewaySpeed[[#This Row],[speed_am]]),"",Table_sql2014a8.sandag.org_ws_FreewaySpeed[[#This Row],[speed_am]])</f>
        <v>52</v>
      </c>
      <c r="E98">
        <f>IF(ISERROR(Table_sql2014a8.sandag.org_ws_FreewaySpeed[[#This Row],[speed_md]]),"",Table_sql2014a8.sandag.org_ws_FreewaySpeed[[#This Row],[speed_md]])</f>
        <v>51</v>
      </c>
      <c r="F98">
        <f>IF(ISERROR(Table_sql2014a8.sandag.org_ws_FreewaySpeed[[#This Row],[speed_pm]]),"",Table_sql2014a8.sandag.org_ws_FreewaySpeed[[#This Row],[speed_pm]])</f>
        <v>37</v>
      </c>
      <c r="G98">
        <f>IF(ISERROR(Table_sql2014a8.sandag.org_ws_FreewaySpeed[[#This Row],[speed_ev]]),"",Table_sql2014a8.sandag.org_ws_FreewaySpeed[[#This Row],[speed_ev]])</f>
        <v>58</v>
      </c>
    </row>
    <row r="99" spans="1:7" x14ac:dyDescent="0.25">
      <c r="A99">
        <f>IF(ISERROR(Table_sql2014a8.sandag.org_ws_FreewaySpeed[[#This Row],[scenario_id]]),"",Table_sql2014a8.sandag.org_ws_FreewaySpeed[[#This Row],[scenario_id]])</f>
        <v>376</v>
      </c>
      <c r="B99">
        <f>IF(ISERROR(Table_sql2014a8.sandag.org_ws_FreewaySpeed[[#This Row],[LinkID]]),"",Table_sql2014a8.sandag.org_ws_FreewaySpeed[[#This Row],[LinkID]])</f>
        <v>8808</v>
      </c>
      <c r="C99">
        <f>IF(ISERROR(Table_sql2014a8.sandag.org_ws_FreewaySpeed[[#This Row],[speed_ea]]),"",Table_sql2014a8.sandag.org_ws_FreewaySpeed[[#This Row],[speed_ea]])</f>
        <v>57</v>
      </c>
      <c r="D99">
        <f>IF(ISERROR(Table_sql2014a8.sandag.org_ws_FreewaySpeed[[#This Row],[speed_am]]),"",Table_sql2014a8.sandag.org_ws_FreewaySpeed[[#This Row],[speed_am]])</f>
        <v>38</v>
      </c>
      <c r="E99">
        <f>IF(ISERROR(Table_sql2014a8.sandag.org_ws_FreewaySpeed[[#This Row],[speed_md]]),"",Table_sql2014a8.sandag.org_ws_FreewaySpeed[[#This Row],[speed_md]])</f>
        <v>53</v>
      </c>
      <c r="F99">
        <f>IF(ISERROR(Table_sql2014a8.sandag.org_ws_FreewaySpeed[[#This Row],[speed_pm]]),"",Table_sql2014a8.sandag.org_ws_FreewaySpeed[[#This Row],[speed_pm]])</f>
        <v>54</v>
      </c>
      <c r="G99">
        <f>IF(ISERROR(Table_sql2014a8.sandag.org_ws_FreewaySpeed[[#This Row],[speed_ev]]),"",Table_sql2014a8.sandag.org_ws_FreewaySpeed[[#This Row],[speed_ev]])</f>
        <v>58</v>
      </c>
    </row>
    <row r="100" spans="1:7" x14ac:dyDescent="0.25">
      <c r="A100">
        <f>IF(ISERROR(Table_sql2014a8.sandag.org_ws_FreewaySpeed[[#This Row],[scenario_id]]),"",Table_sql2014a8.sandag.org_ws_FreewaySpeed[[#This Row],[scenario_id]])</f>
        <v>376</v>
      </c>
      <c r="B100">
        <f>IF(ISERROR(Table_sql2014a8.sandag.org_ws_FreewaySpeed[[#This Row],[LinkID]]),"",Table_sql2014a8.sandag.org_ws_FreewaySpeed[[#This Row],[LinkID]])</f>
        <v>8809</v>
      </c>
      <c r="C100">
        <f>IF(ISERROR(Table_sql2014a8.sandag.org_ws_FreewaySpeed[[#This Row],[speed_ea]]),"",Table_sql2014a8.sandag.org_ws_FreewaySpeed[[#This Row],[speed_ea]])</f>
        <v>58</v>
      </c>
      <c r="D100">
        <f>IF(ISERROR(Table_sql2014a8.sandag.org_ws_FreewaySpeed[[#This Row],[speed_am]]),"",Table_sql2014a8.sandag.org_ws_FreewaySpeed[[#This Row],[speed_am]])</f>
        <v>56</v>
      </c>
      <c r="E100">
        <f>IF(ISERROR(Table_sql2014a8.sandag.org_ws_FreewaySpeed[[#This Row],[speed_md]]),"",Table_sql2014a8.sandag.org_ws_FreewaySpeed[[#This Row],[speed_md]])</f>
        <v>57</v>
      </c>
      <c r="F100">
        <f>IF(ISERROR(Table_sql2014a8.sandag.org_ws_FreewaySpeed[[#This Row],[speed_pm]]),"",Table_sql2014a8.sandag.org_ws_FreewaySpeed[[#This Row],[speed_pm]])</f>
        <v>43</v>
      </c>
      <c r="G100">
        <f>IF(ISERROR(Table_sql2014a8.sandag.org_ws_FreewaySpeed[[#This Row],[speed_ev]]),"",Table_sql2014a8.sandag.org_ws_FreewaySpeed[[#This Row],[speed_ev]])</f>
        <v>58</v>
      </c>
    </row>
    <row r="101" spans="1:7" x14ac:dyDescent="0.25">
      <c r="A101">
        <f>IF(ISERROR(Table_sql2014a8.sandag.org_ws_FreewaySpeed[[#This Row],[scenario_id]]),"",Table_sql2014a8.sandag.org_ws_FreewaySpeed[[#This Row],[scenario_id]])</f>
        <v>376</v>
      </c>
      <c r="B101">
        <f>IF(ISERROR(Table_sql2014a8.sandag.org_ws_FreewaySpeed[[#This Row],[LinkID]]),"",Table_sql2014a8.sandag.org_ws_FreewaySpeed[[#This Row],[LinkID]])</f>
        <v>8811</v>
      </c>
      <c r="C101">
        <f>IF(ISERROR(Table_sql2014a8.sandag.org_ws_FreewaySpeed[[#This Row],[speed_ea]]),"",Table_sql2014a8.sandag.org_ws_FreewaySpeed[[#This Row],[speed_ea]])</f>
        <v>58</v>
      </c>
      <c r="D101">
        <f>IF(ISERROR(Table_sql2014a8.sandag.org_ws_FreewaySpeed[[#This Row],[speed_am]]),"",Table_sql2014a8.sandag.org_ws_FreewaySpeed[[#This Row],[speed_am]])</f>
        <v>47</v>
      </c>
      <c r="E101">
        <f>IF(ISERROR(Table_sql2014a8.sandag.org_ws_FreewaySpeed[[#This Row],[speed_md]]),"",Table_sql2014a8.sandag.org_ws_FreewaySpeed[[#This Row],[speed_md]])</f>
        <v>57</v>
      </c>
      <c r="F101">
        <f>IF(ISERROR(Table_sql2014a8.sandag.org_ws_FreewaySpeed[[#This Row],[speed_pm]]),"",Table_sql2014a8.sandag.org_ws_FreewaySpeed[[#This Row],[speed_pm]])</f>
        <v>57</v>
      </c>
      <c r="G101">
        <f>IF(ISERROR(Table_sql2014a8.sandag.org_ws_FreewaySpeed[[#This Row],[speed_ev]]),"",Table_sql2014a8.sandag.org_ws_FreewaySpeed[[#This Row],[speed_ev]])</f>
        <v>58</v>
      </c>
    </row>
    <row r="102" spans="1:7" x14ac:dyDescent="0.25">
      <c r="A102">
        <f>IF(ISERROR(Table_sql2014a8.sandag.org_ws_FreewaySpeed[[#This Row],[scenario_id]]),"",Table_sql2014a8.sandag.org_ws_FreewaySpeed[[#This Row],[scenario_id]])</f>
        <v>376</v>
      </c>
      <c r="B102">
        <f>IF(ISERROR(Table_sql2014a8.sandag.org_ws_FreewaySpeed[[#This Row],[LinkID]]),"",Table_sql2014a8.sandag.org_ws_FreewaySpeed[[#This Row],[LinkID]])</f>
        <v>8812</v>
      </c>
      <c r="C102">
        <f>IF(ISERROR(Table_sql2014a8.sandag.org_ws_FreewaySpeed[[#This Row],[speed_ea]]),"",Table_sql2014a8.sandag.org_ws_FreewaySpeed[[#This Row],[speed_ea]])</f>
        <v>58</v>
      </c>
      <c r="D102">
        <f>IF(ISERROR(Table_sql2014a8.sandag.org_ws_FreewaySpeed[[#This Row],[speed_am]]),"",Table_sql2014a8.sandag.org_ws_FreewaySpeed[[#This Row],[speed_am]])</f>
        <v>57</v>
      </c>
      <c r="E102">
        <f>IF(ISERROR(Table_sql2014a8.sandag.org_ws_FreewaySpeed[[#This Row],[speed_md]]),"",Table_sql2014a8.sandag.org_ws_FreewaySpeed[[#This Row],[speed_md]])</f>
        <v>56</v>
      </c>
      <c r="F102">
        <f>IF(ISERROR(Table_sql2014a8.sandag.org_ws_FreewaySpeed[[#This Row],[speed_pm]]),"",Table_sql2014a8.sandag.org_ws_FreewaySpeed[[#This Row],[speed_pm]])</f>
        <v>45</v>
      </c>
      <c r="G102">
        <f>IF(ISERROR(Table_sql2014a8.sandag.org_ws_FreewaySpeed[[#This Row],[speed_ev]]),"",Table_sql2014a8.sandag.org_ws_FreewaySpeed[[#This Row],[speed_ev]])</f>
        <v>58</v>
      </c>
    </row>
    <row r="103" spans="1:7" x14ac:dyDescent="0.25">
      <c r="A103">
        <f>IF(ISERROR(Table_sql2014a8.sandag.org_ws_FreewaySpeed[[#This Row],[scenario_id]]),"",Table_sql2014a8.sandag.org_ws_FreewaySpeed[[#This Row],[scenario_id]])</f>
        <v>376</v>
      </c>
      <c r="B103">
        <f>IF(ISERROR(Table_sql2014a8.sandag.org_ws_FreewaySpeed[[#This Row],[LinkID]]),"",Table_sql2014a8.sandag.org_ws_FreewaySpeed[[#This Row],[LinkID]])</f>
        <v>8813</v>
      </c>
      <c r="C103">
        <f>IF(ISERROR(Table_sql2014a8.sandag.org_ws_FreewaySpeed[[#This Row],[speed_ea]]),"",Table_sql2014a8.sandag.org_ws_FreewaySpeed[[#This Row],[speed_ea]])</f>
        <v>58</v>
      </c>
      <c r="D103">
        <f>IF(ISERROR(Table_sql2014a8.sandag.org_ws_FreewaySpeed[[#This Row],[speed_am]]),"",Table_sql2014a8.sandag.org_ws_FreewaySpeed[[#This Row],[speed_am]])</f>
        <v>56</v>
      </c>
      <c r="E103">
        <f>IF(ISERROR(Table_sql2014a8.sandag.org_ws_FreewaySpeed[[#This Row],[speed_md]]),"",Table_sql2014a8.sandag.org_ws_FreewaySpeed[[#This Row],[speed_md]])</f>
        <v>55</v>
      </c>
      <c r="F103">
        <f>IF(ISERROR(Table_sql2014a8.sandag.org_ws_FreewaySpeed[[#This Row],[speed_pm]]),"",Table_sql2014a8.sandag.org_ws_FreewaySpeed[[#This Row],[speed_pm]])</f>
        <v>41</v>
      </c>
      <c r="G103">
        <f>IF(ISERROR(Table_sql2014a8.sandag.org_ws_FreewaySpeed[[#This Row],[speed_ev]]),"",Table_sql2014a8.sandag.org_ws_FreewaySpeed[[#This Row],[speed_ev]])</f>
        <v>58</v>
      </c>
    </row>
    <row r="104" spans="1:7" x14ac:dyDescent="0.25">
      <c r="A104">
        <f>IF(ISERROR(Table_sql2014a8.sandag.org_ws_FreewaySpeed[[#This Row],[scenario_id]]),"",Table_sql2014a8.sandag.org_ws_FreewaySpeed[[#This Row],[scenario_id]])</f>
        <v>376</v>
      </c>
      <c r="B104">
        <f>IF(ISERROR(Table_sql2014a8.sandag.org_ws_FreewaySpeed[[#This Row],[LinkID]]),"",Table_sql2014a8.sandag.org_ws_FreewaySpeed[[#This Row],[LinkID]])</f>
        <v>8817</v>
      </c>
      <c r="C104">
        <f>IF(ISERROR(Table_sql2014a8.sandag.org_ws_FreewaySpeed[[#This Row],[speed_ea]]),"",Table_sql2014a8.sandag.org_ws_FreewaySpeed[[#This Row],[speed_ea]])</f>
        <v>58</v>
      </c>
      <c r="D104">
        <f>IF(ISERROR(Table_sql2014a8.sandag.org_ws_FreewaySpeed[[#This Row],[speed_am]]),"",Table_sql2014a8.sandag.org_ws_FreewaySpeed[[#This Row],[speed_am]])</f>
        <v>49</v>
      </c>
      <c r="E104">
        <f>IF(ISERROR(Table_sql2014a8.sandag.org_ws_FreewaySpeed[[#This Row],[speed_md]]),"",Table_sql2014a8.sandag.org_ws_FreewaySpeed[[#This Row],[speed_md]])</f>
        <v>56</v>
      </c>
      <c r="F104">
        <f>IF(ISERROR(Table_sql2014a8.sandag.org_ws_FreewaySpeed[[#This Row],[speed_pm]]),"",Table_sql2014a8.sandag.org_ws_FreewaySpeed[[#This Row],[speed_pm]])</f>
        <v>52</v>
      </c>
      <c r="G104">
        <f>IF(ISERROR(Table_sql2014a8.sandag.org_ws_FreewaySpeed[[#This Row],[speed_ev]]),"",Table_sql2014a8.sandag.org_ws_FreewaySpeed[[#This Row],[speed_ev]])</f>
        <v>58</v>
      </c>
    </row>
    <row r="105" spans="1:7" x14ac:dyDescent="0.25">
      <c r="A105">
        <f>IF(ISERROR(Table_sql2014a8.sandag.org_ws_FreewaySpeed[[#This Row],[scenario_id]]),"",Table_sql2014a8.sandag.org_ws_FreewaySpeed[[#This Row],[scenario_id]])</f>
        <v>376</v>
      </c>
      <c r="B105">
        <f>IF(ISERROR(Table_sql2014a8.sandag.org_ws_FreewaySpeed[[#This Row],[LinkID]]),"",Table_sql2014a8.sandag.org_ws_FreewaySpeed[[#This Row],[LinkID]])</f>
        <v>8821</v>
      </c>
      <c r="C105">
        <f>IF(ISERROR(Table_sql2014a8.sandag.org_ws_FreewaySpeed[[#This Row],[speed_ea]]),"",Table_sql2014a8.sandag.org_ws_FreewaySpeed[[#This Row],[speed_ea]])</f>
        <v>57</v>
      </c>
      <c r="D105">
        <f>IF(ISERROR(Table_sql2014a8.sandag.org_ws_FreewaySpeed[[#This Row],[speed_am]]),"",Table_sql2014a8.sandag.org_ws_FreewaySpeed[[#This Row],[speed_am]])</f>
        <v>54</v>
      </c>
      <c r="E105">
        <f>IF(ISERROR(Table_sql2014a8.sandag.org_ws_FreewaySpeed[[#This Row],[speed_md]]),"",Table_sql2014a8.sandag.org_ws_FreewaySpeed[[#This Row],[speed_md]])</f>
        <v>57</v>
      </c>
      <c r="F105">
        <f>IF(ISERROR(Table_sql2014a8.sandag.org_ws_FreewaySpeed[[#This Row],[speed_pm]]),"",Table_sql2014a8.sandag.org_ws_FreewaySpeed[[#This Row],[speed_pm]])</f>
        <v>51</v>
      </c>
      <c r="G105">
        <f>IF(ISERROR(Table_sql2014a8.sandag.org_ws_FreewaySpeed[[#This Row],[speed_ev]]),"",Table_sql2014a8.sandag.org_ws_FreewaySpeed[[#This Row],[speed_ev]])</f>
        <v>57</v>
      </c>
    </row>
    <row r="106" spans="1:7" x14ac:dyDescent="0.25">
      <c r="A106">
        <f>IF(ISERROR(Table_sql2014a8.sandag.org_ws_FreewaySpeed[[#This Row],[scenario_id]]),"",Table_sql2014a8.sandag.org_ws_FreewaySpeed[[#This Row],[scenario_id]])</f>
        <v>376</v>
      </c>
      <c r="B106">
        <f>IF(ISERROR(Table_sql2014a8.sandag.org_ws_FreewaySpeed[[#This Row],[LinkID]]),"",Table_sql2014a8.sandag.org_ws_FreewaySpeed[[#This Row],[LinkID]])</f>
        <v>8823</v>
      </c>
      <c r="C106">
        <f>IF(ISERROR(Table_sql2014a8.sandag.org_ws_FreewaySpeed[[#This Row],[speed_ea]]),"",Table_sql2014a8.sandag.org_ws_FreewaySpeed[[#This Row],[speed_ea]])</f>
        <v>62</v>
      </c>
      <c r="D106">
        <f>IF(ISERROR(Table_sql2014a8.sandag.org_ws_FreewaySpeed[[#This Row],[speed_am]]),"",Table_sql2014a8.sandag.org_ws_FreewaySpeed[[#This Row],[speed_am]])</f>
        <v>58</v>
      </c>
      <c r="E106">
        <f>IF(ISERROR(Table_sql2014a8.sandag.org_ws_FreewaySpeed[[#This Row],[speed_md]]),"",Table_sql2014a8.sandag.org_ws_FreewaySpeed[[#This Row],[speed_md]])</f>
        <v>62</v>
      </c>
      <c r="F106">
        <f>IF(ISERROR(Table_sql2014a8.sandag.org_ws_FreewaySpeed[[#This Row],[speed_pm]]),"",Table_sql2014a8.sandag.org_ws_FreewaySpeed[[#This Row],[speed_pm]])</f>
        <v>61</v>
      </c>
      <c r="G106">
        <f>IF(ISERROR(Table_sql2014a8.sandag.org_ws_FreewaySpeed[[#This Row],[speed_ev]]),"",Table_sql2014a8.sandag.org_ws_FreewaySpeed[[#This Row],[speed_ev]])</f>
        <v>62</v>
      </c>
    </row>
    <row r="107" spans="1:7" x14ac:dyDescent="0.25">
      <c r="A107">
        <f>IF(ISERROR(Table_sql2014a8.sandag.org_ws_FreewaySpeed[[#This Row],[scenario_id]]),"",Table_sql2014a8.sandag.org_ws_FreewaySpeed[[#This Row],[scenario_id]])</f>
        <v>376</v>
      </c>
      <c r="B107">
        <f>IF(ISERROR(Table_sql2014a8.sandag.org_ws_FreewaySpeed[[#This Row],[LinkID]]),"",Table_sql2014a8.sandag.org_ws_FreewaySpeed[[#This Row],[LinkID]])</f>
        <v>8826</v>
      </c>
      <c r="C107">
        <f>IF(ISERROR(Table_sql2014a8.sandag.org_ws_FreewaySpeed[[#This Row],[speed_ea]]),"",Table_sql2014a8.sandag.org_ws_FreewaySpeed[[#This Row],[speed_ea]])</f>
        <v>57</v>
      </c>
      <c r="D107">
        <f>IF(ISERROR(Table_sql2014a8.sandag.org_ws_FreewaySpeed[[#This Row],[speed_am]]),"",Table_sql2014a8.sandag.org_ws_FreewaySpeed[[#This Row],[speed_am]])</f>
        <v>51</v>
      </c>
      <c r="E107">
        <f>IF(ISERROR(Table_sql2014a8.sandag.org_ws_FreewaySpeed[[#This Row],[speed_md]]),"",Table_sql2014a8.sandag.org_ws_FreewaySpeed[[#This Row],[speed_md]])</f>
        <v>57</v>
      </c>
      <c r="F107">
        <f>IF(ISERROR(Table_sql2014a8.sandag.org_ws_FreewaySpeed[[#This Row],[speed_pm]]),"",Table_sql2014a8.sandag.org_ws_FreewaySpeed[[#This Row],[speed_pm]])</f>
        <v>55</v>
      </c>
      <c r="G107">
        <f>IF(ISERROR(Table_sql2014a8.sandag.org_ws_FreewaySpeed[[#This Row],[speed_ev]]),"",Table_sql2014a8.sandag.org_ws_FreewaySpeed[[#This Row],[speed_ev]])</f>
        <v>57</v>
      </c>
    </row>
    <row r="108" spans="1:7" x14ac:dyDescent="0.25">
      <c r="A108">
        <f>IF(ISERROR(Table_sql2014a8.sandag.org_ws_FreewaySpeed[[#This Row],[scenario_id]]),"",Table_sql2014a8.sandag.org_ws_FreewaySpeed[[#This Row],[scenario_id]])</f>
        <v>376</v>
      </c>
      <c r="B108">
        <f>IF(ISERROR(Table_sql2014a8.sandag.org_ws_FreewaySpeed[[#This Row],[LinkID]]),"",Table_sql2014a8.sandag.org_ws_FreewaySpeed[[#This Row],[LinkID]])</f>
        <v>8829</v>
      </c>
      <c r="C108">
        <f>IF(ISERROR(Table_sql2014a8.sandag.org_ws_FreewaySpeed[[#This Row],[speed_ea]]),"",Table_sql2014a8.sandag.org_ws_FreewaySpeed[[#This Row],[speed_ea]])</f>
        <v>58</v>
      </c>
      <c r="D108">
        <f>IF(ISERROR(Table_sql2014a8.sandag.org_ws_FreewaySpeed[[#This Row],[speed_am]]),"",Table_sql2014a8.sandag.org_ws_FreewaySpeed[[#This Row],[speed_am]])</f>
        <v>51</v>
      </c>
      <c r="E108">
        <f>IF(ISERROR(Table_sql2014a8.sandag.org_ws_FreewaySpeed[[#This Row],[speed_md]]),"",Table_sql2014a8.sandag.org_ws_FreewaySpeed[[#This Row],[speed_md]])</f>
        <v>52</v>
      </c>
      <c r="F108">
        <f>IF(ISERROR(Table_sql2014a8.sandag.org_ws_FreewaySpeed[[#This Row],[speed_pm]]),"",Table_sql2014a8.sandag.org_ws_FreewaySpeed[[#This Row],[speed_pm]])</f>
        <v>49</v>
      </c>
      <c r="G108">
        <f>IF(ISERROR(Table_sql2014a8.sandag.org_ws_FreewaySpeed[[#This Row],[speed_ev]]),"",Table_sql2014a8.sandag.org_ws_FreewaySpeed[[#This Row],[speed_ev]])</f>
        <v>58</v>
      </c>
    </row>
    <row r="109" spans="1:7" x14ac:dyDescent="0.25">
      <c r="A109">
        <f>IF(ISERROR(Table_sql2014a8.sandag.org_ws_FreewaySpeed[[#This Row],[scenario_id]]),"",Table_sql2014a8.sandag.org_ws_FreewaySpeed[[#This Row],[scenario_id]])</f>
        <v>376</v>
      </c>
      <c r="B109">
        <f>IF(ISERROR(Table_sql2014a8.sandag.org_ws_FreewaySpeed[[#This Row],[LinkID]]),"",Table_sql2014a8.sandag.org_ws_FreewaySpeed[[#This Row],[LinkID]])</f>
        <v>8832</v>
      </c>
      <c r="C109">
        <f>IF(ISERROR(Table_sql2014a8.sandag.org_ws_FreewaySpeed[[#This Row],[speed_ea]]),"",Table_sql2014a8.sandag.org_ws_FreewaySpeed[[#This Row],[speed_ea]])</f>
        <v>58</v>
      </c>
      <c r="D109">
        <f>IF(ISERROR(Table_sql2014a8.sandag.org_ws_FreewaySpeed[[#This Row],[speed_am]]),"",Table_sql2014a8.sandag.org_ws_FreewaySpeed[[#This Row],[speed_am]])</f>
        <v>53</v>
      </c>
      <c r="E109">
        <f>IF(ISERROR(Table_sql2014a8.sandag.org_ws_FreewaySpeed[[#This Row],[speed_md]]),"",Table_sql2014a8.sandag.org_ws_FreewaySpeed[[#This Row],[speed_md]])</f>
        <v>55</v>
      </c>
      <c r="F109">
        <f>IF(ISERROR(Table_sql2014a8.sandag.org_ws_FreewaySpeed[[#This Row],[speed_pm]]),"",Table_sql2014a8.sandag.org_ws_FreewaySpeed[[#This Row],[speed_pm]])</f>
        <v>53</v>
      </c>
      <c r="G109">
        <f>IF(ISERROR(Table_sql2014a8.sandag.org_ws_FreewaySpeed[[#This Row],[speed_ev]]),"",Table_sql2014a8.sandag.org_ws_FreewaySpeed[[#This Row],[speed_ev]])</f>
        <v>58</v>
      </c>
    </row>
    <row r="110" spans="1:7" x14ac:dyDescent="0.25">
      <c r="A110">
        <f>IF(ISERROR(Table_sql2014a8.sandag.org_ws_FreewaySpeed[[#This Row],[scenario_id]]),"",Table_sql2014a8.sandag.org_ws_FreewaySpeed[[#This Row],[scenario_id]])</f>
        <v>376</v>
      </c>
      <c r="B110">
        <f>IF(ISERROR(Table_sql2014a8.sandag.org_ws_FreewaySpeed[[#This Row],[LinkID]]),"",Table_sql2014a8.sandag.org_ws_FreewaySpeed[[#This Row],[LinkID]])</f>
        <v>8835</v>
      </c>
      <c r="C110">
        <f>IF(ISERROR(Table_sql2014a8.sandag.org_ws_FreewaySpeed[[#This Row],[speed_ea]]),"",Table_sql2014a8.sandag.org_ws_FreewaySpeed[[#This Row],[speed_ea]])</f>
        <v>58</v>
      </c>
      <c r="D110">
        <f>IF(ISERROR(Table_sql2014a8.sandag.org_ws_FreewaySpeed[[#This Row],[speed_am]]),"",Table_sql2014a8.sandag.org_ws_FreewaySpeed[[#This Row],[speed_am]])</f>
        <v>48</v>
      </c>
      <c r="E110">
        <f>IF(ISERROR(Table_sql2014a8.sandag.org_ws_FreewaySpeed[[#This Row],[speed_md]]),"",Table_sql2014a8.sandag.org_ws_FreewaySpeed[[#This Row],[speed_md]])</f>
        <v>46</v>
      </c>
      <c r="F110">
        <f>IF(ISERROR(Table_sql2014a8.sandag.org_ws_FreewaySpeed[[#This Row],[speed_pm]]),"",Table_sql2014a8.sandag.org_ws_FreewaySpeed[[#This Row],[speed_pm]])</f>
        <v>45</v>
      </c>
      <c r="G110">
        <f>IF(ISERROR(Table_sql2014a8.sandag.org_ws_FreewaySpeed[[#This Row],[speed_ev]]),"",Table_sql2014a8.sandag.org_ws_FreewaySpeed[[#This Row],[speed_ev]])</f>
        <v>58</v>
      </c>
    </row>
    <row r="111" spans="1:7" x14ac:dyDescent="0.25">
      <c r="A111">
        <f>IF(ISERROR(Table_sql2014a8.sandag.org_ws_FreewaySpeed[[#This Row],[scenario_id]]),"",Table_sql2014a8.sandag.org_ws_FreewaySpeed[[#This Row],[scenario_id]])</f>
        <v>376</v>
      </c>
      <c r="B111">
        <f>IF(ISERROR(Table_sql2014a8.sandag.org_ws_FreewaySpeed[[#This Row],[LinkID]]),"",Table_sql2014a8.sandag.org_ws_FreewaySpeed[[#This Row],[LinkID]])</f>
        <v>8836</v>
      </c>
      <c r="C111">
        <f>IF(ISERROR(Table_sql2014a8.sandag.org_ws_FreewaySpeed[[#This Row],[speed_ea]]),"",Table_sql2014a8.sandag.org_ws_FreewaySpeed[[#This Row],[speed_ea]])</f>
        <v>58</v>
      </c>
      <c r="D111">
        <f>IF(ISERROR(Table_sql2014a8.sandag.org_ws_FreewaySpeed[[#This Row],[speed_am]]),"",Table_sql2014a8.sandag.org_ws_FreewaySpeed[[#This Row],[speed_am]])</f>
        <v>42</v>
      </c>
      <c r="E111">
        <f>IF(ISERROR(Table_sql2014a8.sandag.org_ws_FreewaySpeed[[#This Row],[speed_md]]),"",Table_sql2014a8.sandag.org_ws_FreewaySpeed[[#This Row],[speed_md]])</f>
        <v>46</v>
      </c>
      <c r="F111">
        <f>IF(ISERROR(Table_sql2014a8.sandag.org_ws_FreewaySpeed[[#This Row],[speed_pm]]),"",Table_sql2014a8.sandag.org_ws_FreewaySpeed[[#This Row],[speed_pm]])</f>
        <v>53</v>
      </c>
      <c r="G111">
        <f>IF(ISERROR(Table_sql2014a8.sandag.org_ws_FreewaySpeed[[#This Row],[speed_ev]]),"",Table_sql2014a8.sandag.org_ws_FreewaySpeed[[#This Row],[speed_ev]])</f>
        <v>58</v>
      </c>
    </row>
    <row r="112" spans="1:7" x14ac:dyDescent="0.25">
      <c r="A112">
        <f>IF(ISERROR(Table_sql2014a8.sandag.org_ws_FreewaySpeed[[#This Row],[scenario_id]]),"",Table_sql2014a8.sandag.org_ws_FreewaySpeed[[#This Row],[scenario_id]])</f>
        <v>376</v>
      </c>
      <c r="B112">
        <f>IF(ISERROR(Table_sql2014a8.sandag.org_ws_FreewaySpeed[[#This Row],[LinkID]]),"",Table_sql2014a8.sandag.org_ws_FreewaySpeed[[#This Row],[LinkID]])</f>
        <v>8838</v>
      </c>
      <c r="C112">
        <f>IF(ISERROR(Table_sql2014a8.sandag.org_ws_FreewaySpeed[[#This Row],[speed_ea]]),"",Table_sql2014a8.sandag.org_ws_FreewaySpeed[[#This Row],[speed_ea]])</f>
        <v>58</v>
      </c>
      <c r="D112">
        <f>IF(ISERROR(Table_sql2014a8.sandag.org_ws_FreewaySpeed[[#This Row],[speed_am]]),"",Table_sql2014a8.sandag.org_ws_FreewaySpeed[[#This Row],[speed_am]])</f>
        <v>38</v>
      </c>
      <c r="E112">
        <f>IF(ISERROR(Table_sql2014a8.sandag.org_ws_FreewaySpeed[[#This Row],[speed_md]]),"",Table_sql2014a8.sandag.org_ws_FreewaySpeed[[#This Row],[speed_md]])</f>
        <v>46</v>
      </c>
      <c r="F112">
        <f>IF(ISERROR(Table_sql2014a8.sandag.org_ws_FreewaySpeed[[#This Row],[speed_pm]]),"",Table_sql2014a8.sandag.org_ws_FreewaySpeed[[#This Row],[speed_pm]])</f>
        <v>53</v>
      </c>
      <c r="G112">
        <f>IF(ISERROR(Table_sql2014a8.sandag.org_ws_FreewaySpeed[[#This Row],[speed_ev]]),"",Table_sql2014a8.sandag.org_ws_FreewaySpeed[[#This Row],[speed_ev]])</f>
        <v>58</v>
      </c>
    </row>
    <row r="113" spans="1:7" x14ac:dyDescent="0.25">
      <c r="A113">
        <f>IF(ISERROR(Table_sql2014a8.sandag.org_ws_FreewaySpeed[[#This Row],[scenario_id]]),"",Table_sql2014a8.sandag.org_ws_FreewaySpeed[[#This Row],[scenario_id]])</f>
        <v>376</v>
      </c>
      <c r="B113">
        <f>IF(ISERROR(Table_sql2014a8.sandag.org_ws_FreewaySpeed[[#This Row],[LinkID]]),"",Table_sql2014a8.sandag.org_ws_FreewaySpeed[[#This Row],[LinkID]])</f>
        <v>8840</v>
      </c>
      <c r="C113">
        <f>IF(ISERROR(Table_sql2014a8.sandag.org_ws_FreewaySpeed[[#This Row],[speed_ea]]),"",Table_sql2014a8.sandag.org_ws_FreewaySpeed[[#This Row],[speed_ea]])</f>
        <v>58</v>
      </c>
      <c r="D113">
        <f>IF(ISERROR(Table_sql2014a8.sandag.org_ws_FreewaySpeed[[#This Row],[speed_am]]),"",Table_sql2014a8.sandag.org_ws_FreewaySpeed[[#This Row],[speed_am]])</f>
        <v>43</v>
      </c>
      <c r="E113">
        <f>IF(ISERROR(Table_sql2014a8.sandag.org_ws_FreewaySpeed[[#This Row],[speed_md]]),"",Table_sql2014a8.sandag.org_ws_FreewaySpeed[[#This Row],[speed_md]])</f>
        <v>53</v>
      </c>
      <c r="F113">
        <f>IF(ISERROR(Table_sql2014a8.sandag.org_ws_FreewaySpeed[[#This Row],[speed_pm]]),"",Table_sql2014a8.sandag.org_ws_FreewaySpeed[[#This Row],[speed_pm]])</f>
        <v>55</v>
      </c>
      <c r="G113">
        <f>IF(ISERROR(Table_sql2014a8.sandag.org_ws_FreewaySpeed[[#This Row],[speed_ev]]),"",Table_sql2014a8.sandag.org_ws_FreewaySpeed[[#This Row],[speed_ev]])</f>
        <v>58</v>
      </c>
    </row>
    <row r="114" spans="1:7" x14ac:dyDescent="0.25">
      <c r="A114">
        <f>IF(ISERROR(Table_sql2014a8.sandag.org_ws_FreewaySpeed[[#This Row],[scenario_id]]),"",Table_sql2014a8.sandag.org_ws_FreewaySpeed[[#This Row],[scenario_id]])</f>
        <v>376</v>
      </c>
      <c r="B114">
        <f>IF(ISERROR(Table_sql2014a8.sandag.org_ws_FreewaySpeed[[#This Row],[LinkID]]),"",Table_sql2014a8.sandag.org_ws_FreewaySpeed[[#This Row],[LinkID]])</f>
        <v>8841</v>
      </c>
      <c r="C114">
        <f>IF(ISERROR(Table_sql2014a8.sandag.org_ws_FreewaySpeed[[#This Row],[speed_ea]]),"",Table_sql2014a8.sandag.org_ws_FreewaySpeed[[#This Row],[speed_ea]])</f>
        <v>58</v>
      </c>
      <c r="D114">
        <f>IF(ISERROR(Table_sql2014a8.sandag.org_ws_FreewaySpeed[[#This Row],[speed_am]]),"",Table_sql2014a8.sandag.org_ws_FreewaySpeed[[#This Row],[speed_am]])</f>
        <v>36</v>
      </c>
      <c r="E114">
        <f>IF(ISERROR(Table_sql2014a8.sandag.org_ws_FreewaySpeed[[#This Row],[speed_md]]),"",Table_sql2014a8.sandag.org_ws_FreewaySpeed[[#This Row],[speed_md]])</f>
        <v>40</v>
      </c>
      <c r="F114">
        <f>IF(ISERROR(Table_sql2014a8.sandag.org_ws_FreewaySpeed[[#This Row],[speed_pm]]),"",Table_sql2014a8.sandag.org_ws_FreewaySpeed[[#This Row],[speed_pm]])</f>
        <v>49</v>
      </c>
      <c r="G114">
        <f>IF(ISERROR(Table_sql2014a8.sandag.org_ws_FreewaySpeed[[#This Row],[speed_ev]]),"",Table_sql2014a8.sandag.org_ws_FreewaySpeed[[#This Row],[speed_ev]])</f>
        <v>58</v>
      </c>
    </row>
    <row r="115" spans="1:7" x14ac:dyDescent="0.25">
      <c r="A115">
        <f>IF(ISERROR(Table_sql2014a8.sandag.org_ws_FreewaySpeed[[#This Row],[scenario_id]]),"",Table_sql2014a8.sandag.org_ws_FreewaySpeed[[#This Row],[scenario_id]])</f>
        <v>376</v>
      </c>
      <c r="B115">
        <f>IF(ISERROR(Table_sql2014a8.sandag.org_ws_FreewaySpeed[[#This Row],[LinkID]]),"",Table_sql2014a8.sandag.org_ws_FreewaySpeed[[#This Row],[LinkID]])</f>
        <v>8842</v>
      </c>
      <c r="C115">
        <f>IF(ISERROR(Table_sql2014a8.sandag.org_ws_FreewaySpeed[[#This Row],[speed_ea]]),"",Table_sql2014a8.sandag.org_ws_FreewaySpeed[[#This Row],[speed_ea]])</f>
        <v>58</v>
      </c>
      <c r="D115">
        <f>IF(ISERROR(Table_sql2014a8.sandag.org_ws_FreewaySpeed[[#This Row],[speed_am]]),"",Table_sql2014a8.sandag.org_ws_FreewaySpeed[[#This Row],[speed_am]])</f>
        <v>37</v>
      </c>
      <c r="E115">
        <f>IF(ISERROR(Table_sql2014a8.sandag.org_ws_FreewaySpeed[[#This Row],[speed_md]]),"",Table_sql2014a8.sandag.org_ws_FreewaySpeed[[#This Row],[speed_md]])</f>
        <v>45</v>
      </c>
      <c r="F115">
        <f>IF(ISERROR(Table_sql2014a8.sandag.org_ws_FreewaySpeed[[#This Row],[speed_pm]]),"",Table_sql2014a8.sandag.org_ws_FreewaySpeed[[#This Row],[speed_pm]])</f>
        <v>43</v>
      </c>
      <c r="G115">
        <f>IF(ISERROR(Table_sql2014a8.sandag.org_ws_FreewaySpeed[[#This Row],[speed_ev]]),"",Table_sql2014a8.sandag.org_ws_FreewaySpeed[[#This Row],[speed_ev]])</f>
        <v>58</v>
      </c>
    </row>
    <row r="116" spans="1:7" x14ac:dyDescent="0.25">
      <c r="A116">
        <f>IF(ISERROR(Table_sql2014a8.sandag.org_ws_FreewaySpeed[[#This Row],[scenario_id]]),"",Table_sql2014a8.sandag.org_ws_FreewaySpeed[[#This Row],[scenario_id]])</f>
        <v>376</v>
      </c>
      <c r="B116">
        <f>IF(ISERROR(Table_sql2014a8.sandag.org_ws_FreewaySpeed[[#This Row],[LinkID]]),"",Table_sql2014a8.sandag.org_ws_FreewaySpeed[[#This Row],[LinkID]])</f>
        <v>8879</v>
      </c>
      <c r="C116">
        <f>IF(ISERROR(Table_sql2014a8.sandag.org_ws_FreewaySpeed[[#This Row],[speed_ea]]),"",Table_sql2014a8.sandag.org_ws_FreewaySpeed[[#This Row],[speed_ea]])</f>
        <v>53</v>
      </c>
      <c r="D116">
        <f>IF(ISERROR(Table_sql2014a8.sandag.org_ws_FreewaySpeed[[#This Row],[speed_am]]),"",Table_sql2014a8.sandag.org_ws_FreewaySpeed[[#This Row],[speed_am]])</f>
        <v>43</v>
      </c>
      <c r="E116">
        <f>IF(ISERROR(Table_sql2014a8.sandag.org_ws_FreewaySpeed[[#This Row],[speed_md]]),"",Table_sql2014a8.sandag.org_ws_FreewaySpeed[[#This Row],[speed_md]])</f>
        <v>50</v>
      </c>
      <c r="F116">
        <f>IF(ISERROR(Table_sql2014a8.sandag.org_ws_FreewaySpeed[[#This Row],[speed_pm]]),"",Table_sql2014a8.sandag.org_ws_FreewaySpeed[[#This Row],[speed_pm]])</f>
        <v>48</v>
      </c>
      <c r="G116">
        <f>IF(ISERROR(Table_sql2014a8.sandag.org_ws_FreewaySpeed[[#This Row],[speed_ev]]),"",Table_sql2014a8.sandag.org_ws_FreewaySpeed[[#This Row],[speed_ev]])</f>
        <v>53</v>
      </c>
    </row>
    <row r="117" spans="1:7" x14ac:dyDescent="0.25">
      <c r="A117">
        <f>IF(ISERROR(Table_sql2014a8.sandag.org_ws_FreewaySpeed[[#This Row],[scenario_id]]),"",Table_sql2014a8.sandag.org_ws_FreewaySpeed[[#This Row],[scenario_id]])</f>
        <v>376</v>
      </c>
      <c r="B117">
        <f>IF(ISERROR(Table_sql2014a8.sandag.org_ws_FreewaySpeed[[#This Row],[LinkID]]),"",Table_sql2014a8.sandag.org_ws_FreewaySpeed[[#This Row],[LinkID]])</f>
        <v>8887</v>
      </c>
      <c r="C117">
        <f>IF(ISERROR(Table_sql2014a8.sandag.org_ws_FreewaySpeed[[#This Row],[speed_ea]]),"",Table_sql2014a8.sandag.org_ws_FreewaySpeed[[#This Row],[speed_ea]])</f>
        <v>52</v>
      </c>
      <c r="D117">
        <f>IF(ISERROR(Table_sql2014a8.sandag.org_ws_FreewaySpeed[[#This Row],[speed_am]]),"",Table_sql2014a8.sandag.org_ws_FreewaySpeed[[#This Row],[speed_am]])</f>
        <v>45</v>
      </c>
      <c r="E117">
        <f>IF(ISERROR(Table_sql2014a8.sandag.org_ws_FreewaySpeed[[#This Row],[speed_md]]),"",Table_sql2014a8.sandag.org_ws_FreewaySpeed[[#This Row],[speed_md]])</f>
        <v>47</v>
      </c>
      <c r="F117">
        <f>IF(ISERROR(Table_sql2014a8.sandag.org_ws_FreewaySpeed[[#This Row],[speed_pm]]),"",Table_sql2014a8.sandag.org_ws_FreewaySpeed[[#This Row],[speed_pm]])</f>
        <v>45</v>
      </c>
      <c r="G117">
        <f>IF(ISERROR(Table_sql2014a8.sandag.org_ws_FreewaySpeed[[#This Row],[speed_ev]]),"",Table_sql2014a8.sandag.org_ws_FreewaySpeed[[#This Row],[speed_ev]])</f>
        <v>52</v>
      </c>
    </row>
    <row r="118" spans="1:7" x14ac:dyDescent="0.25">
      <c r="A118">
        <f>IF(ISERROR(Table_sql2014a8.sandag.org_ws_FreewaySpeed[[#This Row],[scenario_id]]),"",Table_sql2014a8.sandag.org_ws_FreewaySpeed[[#This Row],[scenario_id]])</f>
        <v>376</v>
      </c>
      <c r="B118">
        <f>IF(ISERROR(Table_sql2014a8.sandag.org_ws_FreewaySpeed[[#This Row],[LinkID]]),"",Table_sql2014a8.sandag.org_ws_FreewaySpeed[[#This Row],[LinkID]])</f>
        <v>8921</v>
      </c>
      <c r="C118">
        <f>IF(ISERROR(Table_sql2014a8.sandag.org_ws_FreewaySpeed[[#This Row],[speed_ea]]),"",Table_sql2014a8.sandag.org_ws_FreewaySpeed[[#This Row],[speed_ea]])</f>
        <v>57</v>
      </c>
      <c r="D118">
        <f>IF(ISERROR(Table_sql2014a8.sandag.org_ws_FreewaySpeed[[#This Row],[speed_am]]),"",Table_sql2014a8.sandag.org_ws_FreewaySpeed[[#This Row],[speed_am]])</f>
        <v>41</v>
      </c>
      <c r="E118">
        <f>IF(ISERROR(Table_sql2014a8.sandag.org_ws_FreewaySpeed[[#This Row],[speed_md]]),"",Table_sql2014a8.sandag.org_ws_FreewaySpeed[[#This Row],[speed_md]])</f>
        <v>51</v>
      </c>
      <c r="F118">
        <f>IF(ISERROR(Table_sql2014a8.sandag.org_ws_FreewaySpeed[[#This Row],[speed_pm]]),"",Table_sql2014a8.sandag.org_ws_FreewaySpeed[[#This Row],[speed_pm]])</f>
        <v>46</v>
      </c>
      <c r="G118">
        <f>IF(ISERROR(Table_sql2014a8.sandag.org_ws_FreewaySpeed[[#This Row],[speed_ev]]),"",Table_sql2014a8.sandag.org_ws_FreewaySpeed[[#This Row],[speed_ev]])</f>
        <v>57</v>
      </c>
    </row>
    <row r="119" spans="1:7" x14ac:dyDescent="0.25">
      <c r="A119">
        <f>IF(ISERROR(Table_sql2014a8.sandag.org_ws_FreewaySpeed[[#This Row],[scenario_id]]),"",Table_sql2014a8.sandag.org_ws_FreewaySpeed[[#This Row],[scenario_id]])</f>
        <v>376</v>
      </c>
      <c r="B119">
        <f>IF(ISERROR(Table_sql2014a8.sandag.org_ws_FreewaySpeed[[#This Row],[LinkID]]),"",Table_sql2014a8.sandag.org_ws_FreewaySpeed[[#This Row],[LinkID]])</f>
        <v>8933</v>
      </c>
      <c r="C119">
        <f>IF(ISERROR(Table_sql2014a8.sandag.org_ws_FreewaySpeed[[#This Row],[speed_ea]]),"",Table_sql2014a8.sandag.org_ws_FreewaySpeed[[#This Row],[speed_ea]])</f>
        <v>56</v>
      </c>
      <c r="D119">
        <f>IF(ISERROR(Table_sql2014a8.sandag.org_ws_FreewaySpeed[[#This Row],[speed_am]]),"",Table_sql2014a8.sandag.org_ws_FreewaySpeed[[#This Row],[speed_am]])</f>
        <v>55</v>
      </c>
      <c r="E119">
        <f>IF(ISERROR(Table_sql2014a8.sandag.org_ws_FreewaySpeed[[#This Row],[speed_md]]),"",Table_sql2014a8.sandag.org_ws_FreewaySpeed[[#This Row],[speed_md]])</f>
        <v>55</v>
      </c>
      <c r="F119">
        <f>IF(ISERROR(Table_sql2014a8.sandag.org_ws_FreewaySpeed[[#This Row],[speed_pm]]),"",Table_sql2014a8.sandag.org_ws_FreewaySpeed[[#This Row],[speed_pm]])</f>
        <v>49</v>
      </c>
      <c r="G119">
        <f>IF(ISERROR(Table_sql2014a8.sandag.org_ws_FreewaySpeed[[#This Row],[speed_ev]]),"",Table_sql2014a8.sandag.org_ws_FreewaySpeed[[#This Row],[speed_ev]])</f>
        <v>56</v>
      </c>
    </row>
    <row r="120" spans="1:7" x14ac:dyDescent="0.25">
      <c r="A120">
        <f>IF(ISERROR(Table_sql2014a8.sandag.org_ws_FreewaySpeed[[#This Row],[scenario_id]]),"",Table_sql2014a8.sandag.org_ws_FreewaySpeed[[#This Row],[scenario_id]])</f>
        <v>376</v>
      </c>
      <c r="B120">
        <f>IF(ISERROR(Table_sql2014a8.sandag.org_ws_FreewaySpeed[[#This Row],[LinkID]]),"",Table_sql2014a8.sandag.org_ws_FreewaySpeed[[#This Row],[LinkID]])</f>
        <v>8938</v>
      </c>
      <c r="C120">
        <f>IF(ISERROR(Table_sql2014a8.sandag.org_ws_FreewaySpeed[[#This Row],[speed_ea]]),"",Table_sql2014a8.sandag.org_ws_FreewaySpeed[[#This Row],[speed_ea]])</f>
        <v>58</v>
      </c>
      <c r="D120">
        <f>IF(ISERROR(Table_sql2014a8.sandag.org_ws_FreewaySpeed[[#This Row],[speed_am]]),"",Table_sql2014a8.sandag.org_ws_FreewaySpeed[[#This Row],[speed_am]])</f>
        <v>57</v>
      </c>
      <c r="E120">
        <f>IF(ISERROR(Table_sql2014a8.sandag.org_ws_FreewaySpeed[[#This Row],[speed_md]]),"",Table_sql2014a8.sandag.org_ws_FreewaySpeed[[#This Row],[speed_md]])</f>
        <v>57</v>
      </c>
      <c r="F120">
        <f>IF(ISERROR(Table_sql2014a8.sandag.org_ws_FreewaySpeed[[#This Row],[speed_pm]]),"",Table_sql2014a8.sandag.org_ws_FreewaySpeed[[#This Row],[speed_pm]])</f>
        <v>56</v>
      </c>
      <c r="G120">
        <f>IF(ISERROR(Table_sql2014a8.sandag.org_ws_FreewaySpeed[[#This Row],[speed_ev]]),"",Table_sql2014a8.sandag.org_ws_FreewaySpeed[[#This Row],[speed_ev]])</f>
        <v>58</v>
      </c>
    </row>
    <row r="121" spans="1:7" x14ac:dyDescent="0.25">
      <c r="A121">
        <f>IF(ISERROR(Table_sql2014a8.sandag.org_ws_FreewaySpeed[[#This Row],[scenario_id]]),"",Table_sql2014a8.sandag.org_ws_FreewaySpeed[[#This Row],[scenario_id]])</f>
        <v>376</v>
      </c>
      <c r="B121">
        <f>IF(ISERROR(Table_sql2014a8.sandag.org_ws_FreewaySpeed[[#This Row],[LinkID]]),"",Table_sql2014a8.sandag.org_ws_FreewaySpeed[[#This Row],[LinkID]])</f>
        <v>8955</v>
      </c>
      <c r="C121">
        <f>IF(ISERROR(Table_sql2014a8.sandag.org_ws_FreewaySpeed[[#This Row],[speed_ea]]),"",Table_sql2014a8.sandag.org_ws_FreewaySpeed[[#This Row],[speed_ea]])</f>
        <v>58</v>
      </c>
      <c r="D121">
        <f>IF(ISERROR(Table_sql2014a8.sandag.org_ws_FreewaySpeed[[#This Row],[speed_am]]),"",Table_sql2014a8.sandag.org_ws_FreewaySpeed[[#This Row],[speed_am]])</f>
        <v>54</v>
      </c>
      <c r="E121">
        <f>IF(ISERROR(Table_sql2014a8.sandag.org_ws_FreewaySpeed[[#This Row],[speed_md]]),"",Table_sql2014a8.sandag.org_ws_FreewaySpeed[[#This Row],[speed_md]])</f>
        <v>56</v>
      </c>
      <c r="F121">
        <f>IF(ISERROR(Table_sql2014a8.sandag.org_ws_FreewaySpeed[[#This Row],[speed_pm]]),"",Table_sql2014a8.sandag.org_ws_FreewaySpeed[[#This Row],[speed_pm]])</f>
        <v>52</v>
      </c>
      <c r="G121">
        <f>IF(ISERROR(Table_sql2014a8.sandag.org_ws_FreewaySpeed[[#This Row],[speed_ev]]),"",Table_sql2014a8.sandag.org_ws_FreewaySpeed[[#This Row],[speed_ev]])</f>
        <v>58</v>
      </c>
    </row>
    <row r="122" spans="1:7" x14ac:dyDescent="0.25">
      <c r="A122">
        <f>IF(ISERROR(Table_sql2014a8.sandag.org_ws_FreewaySpeed[[#This Row],[scenario_id]]),"",Table_sql2014a8.sandag.org_ws_FreewaySpeed[[#This Row],[scenario_id]])</f>
        <v>376</v>
      </c>
      <c r="B122">
        <f>IF(ISERROR(Table_sql2014a8.sandag.org_ws_FreewaySpeed[[#This Row],[LinkID]]),"",Table_sql2014a8.sandag.org_ws_FreewaySpeed[[#This Row],[LinkID]])</f>
        <v>9025</v>
      </c>
      <c r="C122">
        <f>IF(ISERROR(Table_sql2014a8.sandag.org_ws_FreewaySpeed[[#This Row],[speed_ea]]),"",Table_sql2014a8.sandag.org_ws_FreewaySpeed[[#This Row],[speed_ea]])</f>
        <v>57</v>
      </c>
      <c r="D122">
        <f>IF(ISERROR(Table_sql2014a8.sandag.org_ws_FreewaySpeed[[#This Row],[speed_am]]),"",Table_sql2014a8.sandag.org_ws_FreewaySpeed[[#This Row],[speed_am]])</f>
        <v>44</v>
      </c>
      <c r="E122">
        <f>IF(ISERROR(Table_sql2014a8.sandag.org_ws_FreewaySpeed[[#This Row],[speed_md]]),"",Table_sql2014a8.sandag.org_ws_FreewaySpeed[[#This Row],[speed_md]])</f>
        <v>53</v>
      </c>
      <c r="F122">
        <f>IF(ISERROR(Table_sql2014a8.sandag.org_ws_FreewaySpeed[[#This Row],[speed_pm]]),"",Table_sql2014a8.sandag.org_ws_FreewaySpeed[[#This Row],[speed_pm]])</f>
        <v>56</v>
      </c>
      <c r="G122">
        <f>IF(ISERROR(Table_sql2014a8.sandag.org_ws_FreewaySpeed[[#This Row],[speed_ev]]),"",Table_sql2014a8.sandag.org_ws_FreewaySpeed[[#This Row],[speed_ev]])</f>
        <v>57</v>
      </c>
    </row>
    <row r="123" spans="1:7" x14ac:dyDescent="0.25">
      <c r="A123">
        <f>IF(ISERROR(Table_sql2014a8.sandag.org_ws_FreewaySpeed[[#This Row],[scenario_id]]),"",Table_sql2014a8.sandag.org_ws_FreewaySpeed[[#This Row],[scenario_id]])</f>
        <v>376</v>
      </c>
      <c r="B123">
        <f>IF(ISERROR(Table_sql2014a8.sandag.org_ws_FreewaySpeed[[#This Row],[LinkID]]),"",Table_sql2014a8.sandag.org_ws_FreewaySpeed[[#This Row],[LinkID]])</f>
        <v>9027</v>
      </c>
      <c r="C123">
        <f>IF(ISERROR(Table_sql2014a8.sandag.org_ws_FreewaySpeed[[#This Row],[speed_ea]]),"",Table_sql2014a8.sandag.org_ws_FreewaySpeed[[#This Row],[speed_ea]])</f>
        <v>57</v>
      </c>
      <c r="D123">
        <f>IF(ISERROR(Table_sql2014a8.sandag.org_ws_FreewaySpeed[[#This Row],[speed_am]]),"",Table_sql2014a8.sandag.org_ws_FreewaySpeed[[#This Row],[speed_am]])</f>
        <v>43</v>
      </c>
      <c r="E123">
        <f>IF(ISERROR(Table_sql2014a8.sandag.org_ws_FreewaySpeed[[#This Row],[speed_md]]),"",Table_sql2014a8.sandag.org_ws_FreewaySpeed[[#This Row],[speed_md]])</f>
        <v>56</v>
      </c>
      <c r="F123">
        <f>IF(ISERROR(Table_sql2014a8.sandag.org_ws_FreewaySpeed[[#This Row],[speed_pm]]),"",Table_sql2014a8.sandag.org_ws_FreewaySpeed[[#This Row],[speed_pm]])</f>
        <v>51</v>
      </c>
      <c r="G123">
        <f>IF(ISERROR(Table_sql2014a8.sandag.org_ws_FreewaySpeed[[#This Row],[speed_ev]]),"",Table_sql2014a8.sandag.org_ws_FreewaySpeed[[#This Row],[speed_ev]])</f>
        <v>57</v>
      </c>
    </row>
    <row r="124" spans="1:7" x14ac:dyDescent="0.25">
      <c r="A124">
        <f>IF(ISERROR(Table_sql2014a8.sandag.org_ws_FreewaySpeed[[#This Row],[scenario_id]]),"",Table_sql2014a8.sandag.org_ws_FreewaySpeed[[#This Row],[scenario_id]])</f>
        <v>376</v>
      </c>
      <c r="B124">
        <f>IF(ISERROR(Table_sql2014a8.sandag.org_ws_FreewaySpeed[[#This Row],[LinkID]]),"",Table_sql2014a8.sandag.org_ws_FreewaySpeed[[#This Row],[LinkID]])</f>
        <v>9033</v>
      </c>
      <c r="C124">
        <f>IF(ISERROR(Table_sql2014a8.sandag.org_ws_FreewaySpeed[[#This Row],[speed_ea]]),"",Table_sql2014a8.sandag.org_ws_FreewaySpeed[[#This Row],[speed_ea]])</f>
        <v>58</v>
      </c>
      <c r="D124">
        <f>IF(ISERROR(Table_sql2014a8.sandag.org_ws_FreewaySpeed[[#This Row],[speed_am]]),"",Table_sql2014a8.sandag.org_ws_FreewaySpeed[[#This Row],[speed_am]])</f>
        <v>51</v>
      </c>
      <c r="E124">
        <f>IF(ISERROR(Table_sql2014a8.sandag.org_ws_FreewaySpeed[[#This Row],[speed_md]]),"",Table_sql2014a8.sandag.org_ws_FreewaySpeed[[#This Row],[speed_md]])</f>
        <v>57</v>
      </c>
      <c r="F124">
        <f>IF(ISERROR(Table_sql2014a8.sandag.org_ws_FreewaySpeed[[#This Row],[speed_pm]]),"",Table_sql2014a8.sandag.org_ws_FreewaySpeed[[#This Row],[speed_pm]])</f>
        <v>57</v>
      </c>
      <c r="G124">
        <f>IF(ISERROR(Table_sql2014a8.sandag.org_ws_FreewaySpeed[[#This Row],[speed_ev]]),"",Table_sql2014a8.sandag.org_ws_FreewaySpeed[[#This Row],[speed_ev]])</f>
        <v>58</v>
      </c>
    </row>
    <row r="125" spans="1:7" x14ac:dyDescent="0.25">
      <c r="A125">
        <f>IF(ISERROR(Table_sql2014a8.sandag.org_ws_FreewaySpeed[[#This Row],[scenario_id]]),"",Table_sql2014a8.sandag.org_ws_FreewaySpeed[[#This Row],[scenario_id]])</f>
        <v>376</v>
      </c>
      <c r="B125">
        <f>IF(ISERROR(Table_sql2014a8.sandag.org_ws_FreewaySpeed[[#This Row],[LinkID]]),"",Table_sql2014a8.sandag.org_ws_FreewaySpeed[[#This Row],[LinkID]])</f>
        <v>9034</v>
      </c>
      <c r="C125">
        <f>IF(ISERROR(Table_sql2014a8.sandag.org_ws_FreewaySpeed[[#This Row],[speed_ea]]),"",Table_sql2014a8.sandag.org_ws_FreewaySpeed[[#This Row],[speed_ea]])</f>
        <v>58</v>
      </c>
      <c r="D125">
        <f>IF(ISERROR(Table_sql2014a8.sandag.org_ws_FreewaySpeed[[#This Row],[speed_am]]),"",Table_sql2014a8.sandag.org_ws_FreewaySpeed[[#This Row],[speed_am]])</f>
        <v>57</v>
      </c>
      <c r="E125">
        <f>IF(ISERROR(Table_sql2014a8.sandag.org_ws_FreewaySpeed[[#This Row],[speed_md]]),"",Table_sql2014a8.sandag.org_ws_FreewaySpeed[[#This Row],[speed_md]])</f>
        <v>58</v>
      </c>
      <c r="F125">
        <f>IF(ISERROR(Table_sql2014a8.sandag.org_ws_FreewaySpeed[[#This Row],[speed_pm]]),"",Table_sql2014a8.sandag.org_ws_FreewaySpeed[[#This Row],[speed_pm]])</f>
        <v>58</v>
      </c>
      <c r="G125">
        <f>IF(ISERROR(Table_sql2014a8.sandag.org_ws_FreewaySpeed[[#This Row],[speed_ev]]),"",Table_sql2014a8.sandag.org_ws_FreewaySpeed[[#This Row],[speed_ev]])</f>
        <v>58</v>
      </c>
    </row>
    <row r="126" spans="1:7" x14ac:dyDescent="0.25">
      <c r="A126">
        <f>IF(ISERROR(Table_sql2014a8.sandag.org_ws_FreewaySpeed[[#This Row],[scenario_id]]),"",Table_sql2014a8.sandag.org_ws_FreewaySpeed[[#This Row],[scenario_id]])</f>
        <v>376</v>
      </c>
      <c r="B126">
        <f>IF(ISERROR(Table_sql2014a8.sandag.org_ws_FreewaySpeed[[#This Row],[LinkID]]),"",Table_sql2014a8.sandag.org_ws_FreewaySpeed[[#This Row],[LinkID]])</f>
        <v>9037</v>
      </c>
      <c r="C126">
        <f>IF(ISERROR(Table_sql2014a8.sandag.org_ws_FreewaySpeed[[#This Row],[speed_ea]]),"",Table_sql2014a8.sandag.org_ws_FreewaySpeed[[#This Row],[speed_ea]])</f>
        <v>58</v>
      </c>
      <c r="D126">
        <f>IF(ISERROR(Table_sql2014a8.sandag.org_ws_FreewaySpeed[[#This Row],[speed_am]]),"",Table_sql2014a8.sandag.org_ws_FreewaySpeed[[#This Row],[speed_am]])</f>
        <v>56</v>
      </c>
      <c r="E126">
        <f>IF(ISERROR(Table_sql2014a8.sandag.org_ws_FreewaySpeed[[#This Row],[speed_md]]),"",Table_sql2014a8.sandag.org_ws_FreewaySpeed[[#This Row],[speed_md]])</f>
        <v>56</v>
      </c>
      <c r="F126">
        <f>IF(ISERROR(Table_sql2014a8.sandag.org_ws_FreewaySpeed[[#This Row],[speed_pm]]),"",Table_sql2014a8.sandag.org_ws_FreewaySpeed[[#This Row],[speed_pm]])</f>
        <v>47</v>
      </c>
      <c r="G126">
        <f>IF(ISERROR(Table_sql2014a8.sandag.org_ws_FreewaySpeed[[#This Row],[speed_ev]]),"",Table_sql2014a8.sandag.org_ws_FreewaySpeed[[#This Row],[speed_ev]])</f>
        <v>58</v>
      </c>
    </row>
    <row r="127" spans="1:7" x14ac:dyDescent="0.25">
      <c r="A127">
        <f>IF(ISERROR(Table_sql2014a8.sandag.org_ws_FreewaySpeed[[#This Row],[scenario_id]]),"",Table_sql2014a8.sandag.org_ws_FreewaySpeed[[#This Row],[scenario_id]])</f>
        <v>376</v>
      </c>
      <c r="B127">
        <f>IF(ISERROR(Table_sql2014a8.sandag.org_ws_FreewaySpeed[[#This Row],[LinkID]]),"",Table_sql2014a8.sandag.org_ws_FreewaySpeed[[#This Row],[LinkID]])</f>
        <v>9039</v>
      </c>
      <c r="C127">
        <f>IF(ISERROR(Table_sql2014a8.sandag.org_ws_FreewaySpeed[[#This Row],[speed_ea]]),"",Table_sql2014a8.sandag.org_ws_FreewaySpeed[[#This Row],[speed_ea]])</f>
        <v>58</v>
      </c>
      <c r="D127">
        <f>IF(ISERROR(Table_sql2014a8.sandag.org_ws_FreewaySpeed[[#This Row],[speed_am]]),"",Table_sql2014a8.sandag.org_ws_FreewaySpeed[[#This Row],[speed_am]])</f>
        <v>41</v>
      </c>
      <c r="E127">
        <f>IF(ISERROR(Table_sql2014a8.sandag.org_ws_FreewaySpeed[[#This Row],[speed_md]]),"",Table_sql2014a8.sandag.org_ws_FreewaySpeed[[#This Row],[speed_md]])</f>
        <v>45</v>
      </c>
      <c r="F127">
        <f>IF(ISERROR(Table_sql2014a8.sandag.org_ws_FreewaySpeed[[#This Row],[speed_pm]]),"",Table_sql2014a8.sandag.org_ws_FreewaySpeed[[#This Row],[speed_pm]])</f>
        <v>50</v>
      </c>
      <c r="G127">
        <f>IF(ISERROR(Table_sql2014a8.sandag.org_ws_FreewaySpeed[[#This Row],[speed_ev]]),"",Table_sql2014a8.sandag.org_ws_FreewaySpeed[[#This Row],[speed_ev]])</f>
        <v>58</v>
      </c>
    </row>
    <row r="128" spans="1:7" x14ac:dyDescent="0.25">
      <c r="A128">
        <f>IF(ISERROR(Table_sql2014a8.sandag.org_ws_FreewaySpeed[[#This Row],[scenario_id]]),"",Table_sql2014a8.sandag.org_ws_FreewaySpeed[[#This Row],[scenario_id]])</f>
        <v>376</v>
      </c>
      <c r="B128">
        <f>IF(ISERROR(Table_sql2014a8.sandag.org_ws_FreewaySpeed[[#This Row],[LinkID]]),"",Table_sql2014a8.sandag.org_ws_FreewaySpeed[[#This Row],[LinkID]])</f>
        <v>9043</v>
      </c>
      <c r="C128">
        <f>IF(ISERROR(Table_sql2014a8.sandag.org_ws_FreewaySpeed[[#This Row],[speed_ea]]),"",Table_sql2014a8.sandag.org_ws_FreewaySpeed[[#This Row],[speed_ea]])</f>
        <v>62</v>
      </c>
      <c r="D128">
        <f>IF(ISERROR(Table_sql2014a8.sandag.org_ws_FreewaySpeed[[#This Row],[speed_am]]),"",Table_sql2014a8.sandag.org_ws_FreewaySpeed[[#This Row],[speed_am]])</f>
        <v>48</v>
      </c>
      <c r="E128">
        <f>IF(ISERROR(Table_sql2014a8.sandag.org_ws_FreewaySpeed[[#This Row],[speed_md]]),"",Table_sql2014a8.sandag.org_ws_FreewaySpeed[[#This Row],[speed_md]])</f>
        <v>57</v>
      </c>
      <c r="F128">
        <f>IF(ISERROR(Table_sql2014a8.sandag.org_ws_FreewaySpeed[[#This Row],[speed_pm]]),"",Table_sql2014a8.sandag.org_ws_FreewaySpeed[[#This Row],[speed_pm]])</f>
        <v>51</v>
      </c>
      <c r="G128">
        <f>IF(ISERROR(Table_sql2014a8.sandag.org_ws_FreewaySpeed[[#This Row],[speed_ev]]),"",Table_sql2014a8.sandag.org_ws_FreewaySpeed[[#This Row],[speed_ev]])</f>
        <v>62</v>
      </c>
    </row>
    <row r="129" spans="1:7" x14ac:dyDescent="0.25">
      <c r="A129">
        <f>IF(ISERROR(Table_sql2014a8.sandag.org_ws_FreewaySpeed[[#This Row],[scenario_id]]),"",Table_sql2014a8.sandag.org_ws_FreewaySpeed[[#This Row],[scenario_id]])</f>
        <v>376</v>
      </c>
      <c r="B129">
        <f>IF(ISERROR(Table_sql2014a8.sandag.org_ws_FreewaySpeed[[#This Row],[LinkID]]),"",Table_sql2014a8.sandag.org_ws_FreewaySpeed[[#This Row],[LinkID]])</f>
        <v>9054</v>
      </c>
      <c r="C129">
        <f>IF(ISERROR(Table_sql2014a8.sandag.org_ws_FreewaySpeed[[#This Row],[speed_ea]]),"",Table_sql2014a8.sandag.org_ws_FreewaySpeed[[#This Row],[speed_ea]])</f>
        <v>58</v>
      </c>
      <c r="D129">
        <f>IF(ISERROR(Table_sql2014a8.sandag.org_ws_FreewaySpeed[[#This Row],[speed_am]]),"",Table_sql2014a8.sandag.org_ws_FreewaySpeed[[#This Row],[speed_am]])</f>
        <v>41</v>
      </c>
      <c r="E129">
        <f>IF(ISERROR(Table_sql2014a8.sandag.org_ws_FreewaySpeed[[#This Row],[speed_md]]),"",Table_sql2014a8.sandag.org_ws_FreewaySpeed[[#This Row],[speed_md]])</f>
        <v>45</v>
      </c>
      <c r="F129">
        <f>IF(ISERROR(Table_sql2014a8.sandag.org_ws_FreewaySpeed[[#This Row],[speed_pm]]),"",Table_sql2014a8.sandag.org_ws_FreewaySpeed[[#This Row],[speed_pm]])</f>
        <v>50</v>
      </c>
      <c r="G129">
        <f>IF(ISERROR(Table_sql2014a8.sandag.org_ws_FreewaySpeed[[#This Row],[speed_ev]]),"",Table_sql2014a8.sandag.org_ws_FreewaySpeed[[#This Row],[speed_ev]])</f>
        <v>58</v>
      </c>
    </row>
    <row r="130" spans="1:7" x14ac:dyDescent="0.25">
      <c r="A130">
        <f>IF(ISERROR(Table_sql2014a8.sandag.org_ws_FreewaySpeed[[#This Row],[scenario_id]]),"",Table_sql2014a8.sandag.org_ws_FreewaySpeed[[#This Row],[scenario_id]])</f>
        <v>376</v>
      </c>
      <c r="B130">
        <f>IF(ISERROR(Table_sql2014a8.sandag.org_ws_FreewaySpeed[[#This Row],[LinkID]]),"",Table_sql2014a8.sandag.org_ws_FreewaySpeed[[#This Row],[LinkID]])</f>
        <v>9250</v>
      </c>
      <c r="C130">
        <f>IF(ISERROR(Table_sql2014a8.sandag.org_ws_FreewaySpeed[[#This Row],[speed_ea]]),"",Table_sql2014a8.sandag.org_ws_FreewaySpeed[[#This Row],[speed_ea]])</f>
        <v>62</v>
      </c>
      <c r="D130">
        <f>IF(ISERROR(Table_sql2014a8.sandag.org_ws_FreewaySpeed[[#This Row],[speed_am]]),"",Table_sql2014a8.sandag.org_ws_FreewaySpeed[[#This Row],[speed_am]])</f>
        <v>54</v>
      </c>
      <c r="E130">
        <f>IF(ISERROR(Table_sql2014a8.sandag.org_ws_FreewaySpeed[[#This Row],[speed_md]]),"",Table_sql2014a8.sandag.org_ws_FreewaySpeed[[#This Row],[speed_md]])</f>
        <v>59</v>
      </c>
      <c r="F130">
        <f>IF(ISERROR(Table_sql2014a8.sandag.org_ws_FreewaySpeed[[#This Row],[speed_pm]]),"",Table_sql2014a8.sandag.org_ws_FreewaySpeed[[#This Row],[speed_pm]])</f>
        <v>58</v>
      </c>
      <c r="G130">
        <f>IF(ISERROR(Table_sql2014a8.sandag.org_ws_FreewaySpeed[[#This Row],[speed_ev]]),"",Table_sql2014a8.sandag.org_ws_FreewaySpeed[[#This Row],[speed_ev]])</f>
        <v>62</v>
      </c>
    </row>
    <row r="131" spans="1:7" x14ac:dyDescent="0.25">
      <c r="A131">
        <f>IF(ISERROR(Table_sql2014a8.sandag.org_ws_FreewaySpeed[[#This Row],[scenario_id]]),"",Table_sql2014a8.sandag.org_ws_FreewaySpeed[[#This Row],[scenario_id]])</f>
        <v>376</v>
      </c>
      <c r="B131">
        <f>IF(ISERROR(Table_sql2014a8.sandag.org_ws_FreewaySpeed[[#This Row],[LinkID]]),"",Table_sql2014a8.sandag.org_ws_FreewaySpeed[[#This Row],[LinkID]])</f>
        <v>9251</v>
      </c>
      <c r="C131">
        <f>IF(ISERROR(Table_sql2014a8.sandag.org_ws_FreewaySpeed[[#This Row],[speed_ea]]),"",Table_sql2014a8.sandag.org_ws_FreewaySpeed[[#This Row],[speed_ea]])</f>
        <v>58</v>
      </c>
      <c r="D131">
        <f>IF(ISERROR(Table_sql2014a8.sandag.org_ws_FreewaySpeed[[#This Row],[speed_am]]),"",Table_sql2014a8.sandag.org_ws_FreewaySpeed[[#This Row],[speed_am]])</f>
        <v>48</v>
      </c>
      <c r="E131">
        <f>IF(ISERROR(Table_sql2014a8.sandag.org_ws_FreewaySpeed[[#This Row],[speed_md]]),"",Table_sql2014a8.sandag.org_ws_FreewaySpeed[[#This Row],[speed_md]])</f>
        <v>57</v>
      </c>
      <c r="F131">
        <f>IF(ISERROR(Table_sql2014a8.sandag.org_ws_FreewaySpeed[[#This Row],[speed_pm]]),"",Table_sql2014a8.sandag.org_ws_FreewaySpeed[[#This Row],[speed_pm]])</f>
        <v>50</v>
      </c>
      <c r="G131">
        <f>IF(ISERROR(Table_sql2014a8.sandag.org_ws_FreewaySpeed[[#This Row],[speed_ev]]),"",Table_sql2014a8.sandag.org_ws_FreewaySpeed[[#This Row],[speed_ev]])</f>
        <v>58</v>
      </c>
    </row>
    <row r="132" spans="1:7" x14ac:dyDescent="0.25">
      <c r="A132">
        <f>IF(ISERROR(Table_sql2014a8.sandag.org_ws_FreewaySpeed[[#This Row],[scenario_id]]),"",Table_sql2014a8.sandag.org_ws_FreewaySpeed[[#This Row],[scenario_id]])</f>
        <v>376</v>
      </c>
      <c r="B132">
        <f>IF(ISERROR(Table_sql2014a8.sandag.org_ws_FreewaySpeed[[#This Row],[LinkID]]),"",Table_sql2014a8.sandag.org_ws_FreewaySpeed[[#This Row],[LinkID]])</f>
        <v>9252</v>
      </c>
      <c r="C132">
        <f>IF(ISERROR(Table_sql2014a8.sandag.org_ws_FreewaySpeed[[#This Row],[speed_ea]]),"",Table_sql2014a8.sandag.org_ws_FreewaySpeed[[#This Row],[speed_ea]])</f>
        <v>58</v>
      </c>
      <c r="D132">
        <f>IF(ISERROR(Table_sql2014a8.sandag.org_ws_FreewaySpeed[[#This Row],[speed_am]]),"",Table_sql2014a8.sandag.org_ws_FreewaySpeed[[#This Row],[speed_am]])</f>
        <v>55</v>
      </c>
      <c r="E132">
        <f>IF(ISERROR(Table_sql2014a8.sandag.org_ws_FreewaySpeed[[#This Row],[speed_md]]),"",Table_sql2014a8.sandag.org_ws_FreewaySpeed[[#This Row],[speed_md]])</f>
        <v>58</v>
      </c>
      <c r="F132">
        <f>IF(ISERROR(Table_sql2014a8.sandag.org_ws_FreewaySpeed[[#This Row],[speed_pm]]),"",Table_sql2014a8.sandag.org_ws_FreewaySpeed[[#This Row],[speed_pm]])</f>
        <v>55</v>
      </c>
      <c r="G132">
        <f>IF(ISERROR(Table_sql2014a8.sandag.org_ws_FreewaySpeed[[#This Row],[speed_ev]]),"",Table_sql2014a8.sandag.org_ws_FreewaySpeed[[#This Row],[speed_ev]])</f>
        <v>58</v>
      </c>
    </row>
    <row r="133" spans="1:7" x14ac:dyDescent="0.25">
      <c r="A133">
        <f>IF(ISERROR(Table_sql2014a8.sandag.org_ws_FreewaySpeed[[#This Row],[scenario_id]]),"",Table_sql2014a8.sandag.org_ws_FreewaySpeed[[#This Row],[scenario_id]])</f>
        <v>376</v>
      </c>
      <c r="B133">
        <f>IF(ISERROR(Table_sql2014a8.sandag.org_ws_FreewaySpeed[[#This Row],[LinkID]]),"",Table_sql2014a8.sandag.org_ws_FreewaySpeed[[#This Row],[LinkID]])</f>
        <v>9300</v>
      </c>
      <c r="C133">
        <f>IF(ISERROR(Table_sql2014a8.sandag.org_ws_FreewaySpeed[[#This Row],[speed_ea]]),"",Table_sql2014a8.sandag.org_ws_FreewaySpeed[[#This Row],[speed_ea]])</f>
        <v>58</v>
      </c>
      <c r="D133">
        <f>IF(ISERROR(Table_sql2014a8.sandag.org_ws_FreewaySpeed[[#This Row],[speed_am]]),"",Table_sql2014a8.sandag.org_ws_FreewaySpeed[[#This Row],[speed_am]])</f>
        <v>37</v>
      </c>
      <c r="E133">
        <f>IF(ISERROR(Table_sql2014a8.sandag.org_ws_FreewaySpeed[[#This Row],[speed_md]]),"",Table_sql2014a8.sandag.org_ws_FreewaySpeed[[#This Row],[speed_md]])</f>
        <v>57</v>
      </c>
      <c r="F133">
        <f>IF(ISERROR(Table_sql2014a8.sandag.org_ws_FreewaySpeed[[#This Row],[speed_pm]]),"",Table_sql2014a8.sandag.org_ws_FreewaySpeed[[#This Row],[speed_pm]])</f>
        <v>57</v>
      </c>
      <c r="G133">
        <f>IF(ISERROR(Table_sql2014a8.sandag.org_ws_FreewaySpeed[[#This Row],[speed_ev]]),"",Table_sql2014a8.sandag.org_ws_FreewaySpeed[[#This Row],[speed_ev]])</f>
        <v>58</v>
      </c>
    </row>
    <row r="134" spans="1:7" x14ac:dyDescent="0.25">
      <c r="A134">
        <f>IF(ISERROR(Table_sql2014a8.sandag.org_ws_FreewaySpeed[[#This Row],[scenario_id]]),"",Table_sql2014a8.sandag.org_ws_FreewaySpeed[[#This Row],[scenario_id]])</f>
        <v>376</v>
      </c>
      <c r="B134">
        <f>IF(ISERROR(Table_sql2014a8.sandag.org_ws_FreewaySpeed[[#This Row],[LinkID]]),"",Table_sql2014a8.sandag.org_ws_FreewaySpeed[[#This Row],[LinkID]])</f>
        <v>9330</v>
      </c>
      <c r="C134">
        <f>IF(ISERROR(Table_sql2014a8.sandag.org_ws_FreewaySpeed[[#This Row],[speed_ea]]),"",Table_sql2014a8.sandag.org_ws_FreewaySpeed[[#This Row],[speed_ea]])</f>
        <v>58</v>
      </c>
      <c r="D134">
        <f>IF(ISERROR(Table_sql2014a8.sandag.org_ws_FreewaySpeed[[#This Row],[speed_am]]),"",Table_sql2014a8.sandag.org_ws_FreewaySpeed[[#This Row],[speed_am]])</f>
        <v>50</v>
      </c>
      <c r="E134">
        <f>IF(ISERROR(Table_sql2014a8.sandag.org_ws_FreewaySpeed[[#This Row],[speed_md]]),"",Table_sql2014a8.sandag.org_ws_FreewaySpeed[[#This Row],[speed_md]])</f>
        <v>54</v>
      </c>
      <c r="F134">
        <f>IF(ISERROR(Table_sql2014a8.sandag.org_ws_FreewaySpeed[[#This Row],[speed_pm]]),"",Table_sql2014a8.sandag.org_ws_FreewaySpeed[[#This Row],[speed_pm]])</f>
        <v>45</v>
      </c>
      <c r="G134">
        <f>IF(ISERROR(Table_sql2014a8.sandag.org_ws_FreewaySpeed[[#This Row],[speed_ev]]),"",Table_sql2014a8.sandag.org_ws_FreewaySpeed[[#This Row],[speed_ev]])</f>
        <v>58</v>
      </c>
    </row>
    <row r="135" spans="1:7" x14ac:dyDescent="0.25">
      <c r="A135">
        <f>IF(ISERROR(Table_sql2014a8.sandag.org_ws_FreewaySpeed[[#This Row],[scenario_id]]),"",Table_sql2014a8.sandag.org_ws_FreewaySpeed[[#This Row],[scenario_id]])</f>
        <v>376</v>
      </c>
      <c r="B135">
        <f>IF(ISERROR(Table_sql2014a8.sandag.org_ws_FreewaySpeed[[#This Row],[LinkID]]),"",Table_sql2014a8.sandag.org_ws_FreewaySpeed[[#This Row],[LinkID]])</f>
        <v>9335</v>
      </c>
      <c r="C135">
        <f>IF(ISERROR(Table_sql2014a8.sandag.org_ws_FreewaySpeed[[#This Row],[speed_ea]]),"",Table_sql2014a8.sandag.org_ws_FreewaySpeed[[#This Row],[speed_ea]])</f>
        <v>58</v>
      </c>
      <c r="D135">
        <f>IF(ISERROR(Table_sql2014a8.sandag.org_ws_FreewaySpeed[[#This Row],[speed_am]]),"",Table_sql2014a8.sandag.org_ws_FreewaySpeed[[#This Row],[speed_am]])</f>
        <v>45</v>
      </c>
      <c r="E135">
        <f>IF(ISERROR(Table_sql2014a8.sandag.org_ws_FreewaySpeed[[#This Row],[speed_md]]),"",Table_sql2014a8.sandag.org_ws_FreewaySpeed[[#This Row],[speed_md]])</f>
        <v>51</v>
      </c>
      <c r="F135">
        <f>IF(ISERROR(Table_sql2014a8.sandag.org_ws_FreewaySpeed[[#This Row],[speed_pm]]),"",Table_sql2014a8.sandag.org_ws_FreewaySpeed[[#This Row],[speed_pm]])</f>
        <v>40</v>
      </c>
      <c r="G135">
        <f>IF(ISERROR(Table_sql2014a8.sandag.org_ws_FreewaySpeed[[#This Row],[speed_ev]]),"",Table_sql2014a8.sandag.org_ws_FreewaySpeed[[#This Row],[speed_ev]])</f>
        <v>58</v>
      </c>
    </row>
    <row r="136" spans="1:7" x14ac:dyDescent="0.25">
      <c r="A136">
        <f>IF(ISERROR(Table_sql2014a8.sandag.org_ws_FreewaySpeed[[#This Row],[scenario_id]]),"",Table_sql2014a8.sandag.org_ws_FreewaySpeed[[#This Row],[scenario_id]])</f>
        <v>376</v>
      </c>
      <c r="B136">
        <f>IF(ISERROR(Table_sql2014a8.sandag.org_ws_FreewaySpeed[[#This Row],[LinkID]]),"",Table_sql2014a8.sandag.org_ws_FreewaySpeed[[#This Row],[LinkID]])</f>
        <v>9336</v>
      </c>
      <c r="C136">
        <f>IF(ISERROR(Table_sql2014a8.sandag.org_ws_FreewaySpeed[[#This Row],[speed_ea]]),"",Table_sql2014a8.sandag.org_ws_FreewaySpeed[[#This Row],[speed_ea]])</f>
        <v>58</v>
      </c>
      <c r="D136">
        <f>IF(ISERROR(Table_sql2014a8.sandag.org_ws_FreewaySpeed[[#This Row],[speed_am]]),"",Table_sql2014a8.sandag.org_ws_FreewaySpeed[[#This Row],[speed_am]])</f>
        <v>41</v>
      </c>
      <c r="E136">
        <f>IF(ISERROR(Table_sql2014a8.sandag.org_ws_FreewaySpeed[[#This Row],[speed_md]]),"",Table_sql2014a8.sandag.org_ws_FreewaySpeed[[#This Row],[speed_md]])</f>
        <v>55</v>
      </c>
      <c r="F136">
        <f>IF(ISERROR(Table_sql2014a8.sandag.org_ws_FreewaySpeed[[#This Row],[speed_pm]]),"",Table_sql2014a8.sandag.org_ws_FreewaySpeed[[#This Row],[speed_pm]])</f>
        <v>53</v>
      </c>
      <c r="G136">
        <f>IF(ISERROR(Table_sql2014a8.sandag.org_ws_FreewaySpeed[[#This Row],[speed_ev]]),"",Table_sql2014a8.sandag.org_ws_FreewaySpeed[[#This Row],[speed_ev]])</f>
        <v>58</v>
      </c>
    </row>
    <row r="137" spans="1:7" x14ac:dyDescent="0.25">
      <c r="A137">
        <f>IF(ISERROR(Table_sql2014a8.sandag.org_ws_FreewaySpeed[[#This Row],[scenario_id]]),"",Table_sql2014a8.sandag.org_ws_FreewaySpeed[[#This Row],[scenario_id]])</f>
        <v>376</v>
      </c>
      <c r="B137">
        <f>IF(ISERROR(Table_sql2014a8.sandag.org_ws_FreewaySpeed[[#This Row],[LinkID]]),"",Table_sql2014a8.sandag.org_ws_FreewaySpeed[[#This Row],[LinkID]])</f>
        <v>9337</v>
      </c>
      <c r="C137">
        <f>IF(ISERROR(Table_sql2014a8.sandag.org_ws_FreewaySpeed[[#This Row],[speed_ea]]),"",Table_sql2014a8.sandag.org_ws_FreewaySpeed[[#This Row],[speed_ea]])</f>
        <v>58</v>
      </c>
      <c r="D137">
        <f>IF(ISERROR(Table_sql2014a8.sandag.org_ws_FreewaySpeed[[#This Row],[speed_am]]),"",Table_sql2014a8.sandag.org_ws_FreewaySpeed[[#This Row],[speed_am]])</f>
        <v>50</v>
      </c>
      <c r="E137">
        <f>IF(ISERROR(Table_sql2014a8.sandag.org_ws_FreewaySpeed[[#This Row],[speed_md]]),"",Table_sql2014a8.sandag.org_ws_FreewaySpeed[[#This Row],[speed_md]])</f>
        <v>57</v>
      </c>
      <c r="F137">
        <f>IF(ISERROR(Table_sql2014a8.sandag.org_ws_FreewaySpeed[[#This Row],[speed_pm]]),"",Table_sql2014a8.sandag.org_ws_FreewaySpeed[[#This Row],[speed_pm]])</f>
        <v>54</v>
      </c>
      <c r="G137">
        <f>IF(ISERROR(Table_sql2014a8.sandag.org_ws_FreewaySpeed[[#This Row],[speed_ev]]),"",Table_sql2014a8.sandag.org_ws_FreewaySpeed[[#This Row],[speed_ev]])</f>
        <v>58</v>
      </c>
    </row>
    <row r="138" spans="1:7" x14ac:dyDescent="0.25">
      <c r="A138">
        <f>IF(ISERROR(Table_sql2014a8.sandag.org_ws_FreewaySpeed[[#This Row],[scenario_id]]),"",Table_sql2014a8.sandag.org_ws_FreewaySpeed[[#This Row],[scenario_id]])</f>
        <v>376</v>
      </c>
      <c r="B138">
        <f>IF(ISERROR(Table_sql2014a8.sandag.org_ws_FreewaySpeed[[#This Row],[LinkID]]),"",Table_sql2014a8.sandag.org_ws_FreewaySpeed[[#This Row],[LinkID]])</f>
        <v>9343</v>
      </c>
      <c r="C138">
        <f>IF(ISERROR(Table_sql2014a8.sandag.org_ws_FreewaySpeed[[#This Row],[speed_ea]]),"",Table_sql2014a8.sandag.org_ws_FreewaySpeed[[#This Row],[speed_ea]])</f>
        <v>57</v>
      </c>
      <c r="D138">
        <f>IF(ISERROR(Table_sql2014a8.sandag.org_ws_FreewaySpeed[[#This Row],[speed_am]]),"",Table_sql2014a8.sandag.org_ws_FreewaySpeed[[#This Row],[speed_am]])</f>
        <v>47</v>
      </c>
      <c r="E138">
        <f>IF(ISERROR(Table_sql2014a8.sandag.org_ws_FreewaySpeed[[#This Row],[speed_md]]),"",Table_sql2014a8.sandag.org_ws_FreewaySpeed[[#This Row],[speed_md]])</f>
        <v>54</v>
      </c>
      <c r="F138">
        <f>IF(ISERROR(Table_sql2014a8.sandag.org_ws_FreewaySpeed[[#This Row],[speed_pm]]),"",Table_sql2014a8.sandag.org_ws_FreewaySpeed[[#This Row],[speed_pm]])</f>
        <v>45</v>
      </c>
      <c r="G138">
        <f>IF(ISERROR(Table_sql2014a8.sandag.org_ws_FreewaySpeed[[#This Row],[speed_ev]]),"",Table_sql2014a8.sandag.org_ws_FreewaySpeed[[#This Row],[speed_ev]])</f>
        <v>57</v>
      </c>
    </row>
    <row r="139" spans="1:7" x14ac:dyDescent="0.25">
      <c r="A139">
        <f>IF(ISERROR(Table_sql2014a8.sandag.org_ws_FreewaySpeed[[#This Row],[scenario_id]]),"",Table_sql2014a8.sandag.org_ws_FreewaySpeed[[#This Row],[scenario_id]])</f>
        <v>376</v>
      </c>
      <c r="B139">
        <f>IF(ISERROR(Table_sql2014a8.sandag.org_ws_FreewaySpeed[[#This Row],[LinkID]]),"",Table_sql2014a8.sandag.org_ws_FreewaySpeed[[#This Row],[LinkID]])</f>
        <v>9517</v>
      </c>
      <c r="C139">
        <f>IF(ISERROR(Table_sql2014a8.sandag.org_ws_FreewaySpeed[[#This Row],[speed_ea]]),"",Table_sql2014a8.sandag.org_ws_FreewaySpeed[[#This Row],[speed_ea]])</f>
        <v>58</v>
      </c>
      <c r="D139">
        <f>IF(ISERROR(Table_sql2014a8.sandag.org_ws_FreewaySpeed[[#This Row],[speed_am]]),"",Table_sql2014a8.sandag.org_ws_FreewaySpeed[[#This Row],[speed_am]])</f>
        <v>46</v>
      </c>
      <c r="E139">
        <f>IF(ISERROR(Table_sql2014a8.sandag.org_ws_FreewaySpeed[[#This Row],[speed_md]]),"",Table_sql2014a8.sandag.org_ws_FreewaySpeed[[#This Row],[speed_md]])</f>
        <v>49</v>
      </c>
      <c r="F139">
        <f>IF(ISERROR(Table_sql2014a8.sandag.org_ws_FreewaySpeed[[#This Row],[speed_pm]]),"",Table_sql2014a8.sandag.org_ws_FreewaySpeed[[#This Row],[speed_pm]])</f>
        <v>45</v>
      </c>
      <c r="G139">
        <f>IF(ISERROR(Table_sql2014a8.sandag.org_ws_FreewaySpeed[[#This Row],[speed_ev]]),"",Table_sql2014a8.sandag.org_ws_FreewaySpeed[[#This Row],[speed_ev]])</f>
        <v>58</v>
      </c>
    </row>
    <row r="140" spans="1:7" x14ac:dyDescent="0.25">
      <c r="A140">
        <f>IF(ISERROR(Table_sql2014a8.sandag.org_ws_FreewaySpeed[[#This Row],[scenario_id]]),"",Table_sql2014a8.sandag.org_ws_FreewaySpeed[[#This Row],[scenario_id]])</f>
        <v>376</v>
      </c>
      <c r="B140">
        <f>IF(ISERROR(Table_sql2014a8.sandag.org_ws_FreewaySpeed[[#This Row],[LinkID]]),"",Table_sql2014a8.sandag.org_ws_FreewaySpeed[[#This Row],[LinkID]])</f>
        <v>9873</v>
      </c>
      <c r="C140">
        <f>IF(ISERROR(Table_sql2014a8.sandag.org_ws_FreewaySpeed[[#This Row],[speed_ea]]),"",Table_sql2014a8.sandag.org_ws_FreewaySpeed[[#This Row],[speed_ea]])</f>
        <v>57</v>
      </c>
      <c r="D140">
        <f>IF(ISERROR(Table_sql2014a8.sandag.org_ws_FreewaySpeed[[#This Row],[speed_am]]),"",Table_sql2014a8.sandag.org_ws_FreewaySpeed[[#This Row],[speed_am]])</f>
        <v>27</v>
      </c>
      <c r="E140">
        <f>IF(ISERROR(Table_sql2014a8.sandag.org_ws_FreewaySpeed[[#This Row],[speed_md]]),"",Table_sql2014a8.sandag.org_ws_FreewaySpeed[[#This Row],[speed_md]])</f>
        <v>48</v>
      </c>
      <c r="F140">
        <f>IF(ISERROR(Table_sql2014a8.sandag.org_ws_FreewaySpeed[[#This Row],[speed_pm]]),"",Table_sql2014a8.sandag.org_ws_FreewaySpeed[[#This Row],[speed_pm]])</f>
        <v>53</v>
      </c>
      <c r="G140">
        <f>IF(ISERROR(Table_sql2014a8.sandag.org_ws_FreewaySpeed[[#This Row],[speed_ev]]),"",Table_sql2014a8.sandag.org_ws_FreewaySpeed[[#This Row],[speed_ev]])</f>
        <v>58</v>
      </c>
    </row>
    <row r="141" spans="1:7" x14ac:dyDescent="0.25">
      <c r="A141">
        <f>IF(ISERROR(Table_sql2014a8.sandag.org_ws_FreewaySpeed[[#This Row],[scenario_id]]),"",Table_sql2014a8.sandag.org_ws_FreewaySpeed[[#This Row],[scenario_id]])</f>
        <v>376</v>
      </c>
      <c r="B141">
        <f>IF(ISERROR(Table_sql2014a8.sandag.org_ws_FreewaySpeed[[#This Row],[LinkID]]),"",Table_sql2014a8.sandag.org_ws_FreewaySpeed[[#This Row],[LinkID]])</f>
        <v>10158</v>
      </c>
      <c r="C141">
        <f>IF(ISERROR(Table_sql2014a8.sandag.org_ws_FreewaySpeed[[#This Row],[speed_ea]]),"",Table_sql2014a8.sandag.org_ws_FreewaySpeed[[#This Row],[speed_ea]])</f>
        <v>57</v>
      </c>
      <c r="D141">
        <f>IF(ISERROR(Table_sql2014a8.sandag.org_ws_FreewaySpeed[[#This Row],[speed_am]]),"",Table_sql2014a8.sandag.org_ws_FreewaySpeed[[#This Row],[speed_am]])</f>
        <v>45</v>
      </c>
      <c r="E141">
        <f>IF(ISERROR(Table_sql2014a8.sandag.org_ws_FreewaySpeed[[#This Row],[speed_md]]),"",Table_sql2014a8.sandag.org_ws_FreewaySpeed[[#This Row],[speed_md]])</f>
        <v>49</v>
      </c>
      <c r="F141">
        <f>IF(ISERROR(Table_sql2014a8.sandag.org_ws_FreewaySpeed[[#This Row],[speed_pm]]),"",Table_sql2014a8.sandag.org_ws_FreewaySpeed[[#This Row],[speed_pm]])</f>
        <v>46</v>
      </c>
      <c r="G141">
        <f>IF(ISERROR(Table_sql2014a8.sandag.org_ws_FreewaySpeed[[#This Row],[speed_ev]]),"",Table_sql2014a8.sandag.org_ws_FreewaySpeed[[#This Row],[speed_ev]])</f>
        <v>57</v>
      </c>
    </row>
    <row r="142" spans="1:7" x14ac:dyDescent="0.25">
      <c r="A142">
        <f>IF(ISERROR(Table_sql2014a8.sandag.org_ws_FreewaySpeed[[#This Row],[scenario_id]]),"",Table_sql2014a8.sandag.org_ws_FreewaySpeed[[#This Row],[scenario_id]])</f>
        <v>376</v>
      </c>
      <c r="B142">
        <f>IF(ISERROR(Table_sql2014a8.sandag.org_ws_FreewaySpeed[[#This Row],[LinkID]]),"",Table_sql2014a8.sandag.org_ws_FreewaySpeed[[#This Row],[LinkID]])</f>
        <v>10486</v>
      </c>
      <c r="C142">
        <f>IF(ISERROR(Table_sql2014a8.sandag.org_ws_FreewaySpeed[[#This Row],[speed_ea]]),"",Table_sql2014a8.sandag.org_ws_FreewaySpeed[[#This Row],[speed_ea]])</f>
        <v>58</v>
      </c>
      <c r="D142">
        <f>IF(ISERROR(Table_sql2014a8.sandag.org_ws_FreewaySpeed[[#This Row],[speed_am]]),"",Table_sql2014a8.sandag.org_ws_FreewaySpeed[[#This Row],[speed_am]])</f>
        <v>56</v>
      </c>
      <c r="E142">
        <f>IF(ISERROR(Table_sql2014a8.sandag.org_ws_FreewaySpeed[[#This Row],[speed_md]]),"",Table_sql2014a8.sandag.org_ws_FreewaySpeed[[#This Row],[speed_md]])</f>
        <v>57</v>
      </c>
      <c r="F142">
        <f>IF(ISERROR(Table_sql2014a8.sandag.org_ws_FreewaySpeed[[#This Row],[speed_pm]]),"",Table_sql2014a8.sandag.org_ws_FreewaySpeed[[#This Row],[speed_pm]])</f>
        <v>53</v>
      </c>
      <c r="G142">
        <f>IF(ISERROR(Table_sql2014a8.sandag.org_ws_FreewaySpeed[[#This Row],[speed_ev]]),"",Table_sql2014a8.sandag.org_ws_FreewaySpeed[[#This Row],[speed_ev]])</f>
        <v>58</v>
      </c>
    </row>
    <row r="143" spans="1:7" x14ac:dyDescent="0.25">
      <c r="A143">
        <f>IF(ISERROR(Table_sql2014a8.sandag.org_ws_FreewaySpeed[[#This Row],[scenario_id]]),"",Table_sql2014a8.sandag.org_ws_FreewaySpeed[[#This Row],[scenario_id]])</f>
        <v>376</v>
      </c>
      <c r="B143">
        <f>IF(ISERROR(Table_sql2014a8.sandag.org_ws_FreewaySpeed[[#This Row],[LinkID]]),"",Table_sql2014a8.sandag.org_ws_FreewaySpeed[[#This Row],[LinkID]])</f>
        <v>10572</v>
      </c>
      <c r="C143">
        <f>IF(ISERROR(Table_sql2014a8.sandag.org_ws_FreewaySpeed[[#This Row],[speed_ea]]),"",Table_sql2014a8.sandag.org_ws_FreewaySpeed[[#This Row],[speed_ea]])</f>
        <v>58</v>
      </c>
      <c r="D143">
        <f>IF(ISERROR(Table_sql2014a8.sandag.org_ws_FreewaySpeed[[#This Row],[speed_am]]),"",Table_sql2014a8.sandag.org_ws_FreewaySpeed[[#This Row],[speed_am]])</f>
        <v>57</v>
      </c>
      <c r="E143">
        <f>IF(ISERROR(Table_sql2014a8.sandag.org_ws_FreewaySpeed[[#This Row],[speed_md]]),"",Table_sql2014a8.sandag.org_ws_FreewaySpeed[[#This Row],[speed_md]])</f>
        <v>58</v>
      </c>
      <c r="F143">
        <f>IF(ISERROR(Table_sql2014a8.sandag.org_ws_FreewaySpeed[[#This Row],[speed_pm]]),"",Table_sql2014a8.sandag.org_ws_FreewaySpeed[[#This Row],[speed_pm]])</f>
        <v>57</v>
      </c>
      <c r="G143">
        <f>IF(ISERROR(Table_sql2014a8.sandag.org_ws_FreewaySpeed[[#This Row],[speed_ev]]),"",Table_sql2014a8.sandag.org_ws_FreewaySpeed[[#This Row],[speed_ev]])</f>
        <v>58</v>
      </c>
    </row>
    <row r="144" spans="1:7" x14ac:dyDescent="0.25">
      <c r="A144">
        <f>IF(ISERROR(Table_sql2014a8.sandag.org_ws_FreewaySpeed[[#This Row],[scenario_id]]),"",Table_sql2014a8.sandag.org_ws_FreewaySpeed[[#This Row],[scenario_id]])</f>
        <v>376</v>
      </c>
      <c r="B144">
        <f>IF(ISERROR(Table_sql2014a8.sandag.org_ws_FreewaySpeed[[#This Row],[LinkID]]),"",Table_sql2014a8.sandag.org_ws_FreewaySpeed[[#This Row],[LinkID]])</f>
        <v>10790</v>
      </c>
      <c r="C144">
        <f>IF(ISERROR(Table_sql2014a8.sandag.org_ws_FreewaySpeed[[#This Row],[speed_ea]]),"",Table_sql2014a8.sandag.org_ws_FreewaySpeed[[#This Row],[speed_ea]])</f>
        <v>57</v>
      </c>
      <c r="D144">
        <f>IF(ISERROR(Table_sql2014a8.sandag.org_ws_FreewaySpeed[[#This Row],[speed_am]]),"",Table_sql2014a8.sandag.org_ws_FreewaySpeed[[#This Row],[speed_am]])</f>
        <v>55</v>
      </c>
      <c r="E144">
        <f>IF(ISERROR(Table_sql2014a8.sandag.org_ws_FreewaySpeed[[#This Row],[speed_md]]),"",Table_sql2014a8.sandag.org_ws_FreewaySpeed[[#This Row],[speed_md]])</f>
        <v>56</v>
      </c>
      <c r="F144">
        <f>IF(ISERROR(Table_sql2014a8.sandag.org_ws_FreewaySpeed[[#This Row],[speed_pm]]),"",Table_sql2014a8.sandag.org_ws_FreewaySpeed[[#This Row],[speed_pm]])</f>
        <v>50</v>
      </c>
      <c r="G144">
        <f>IF(ISERROR(Table_sql2014a8.sandag.org_ws_FreewaySpeed[[#This Row],[speed_ev]]),"",Table_sql2014a8.sandag.org_ws_FreewaySpeed[[#This Row],[speed_ev]])</f>
        <v>57</v>
      </c>
    </row>
    <row r="145" spans="1:7" x14ac:dyDescent="0.25">
      <c r="A145">
        <f>IF(ISERROR(Table_sql2014a8.sandag.org_ws_FreewaySpeed[[#This Row],[scenario_id]]),"",Table_sql2014a8.sandag.org_ws_FreewaySpeed[[#This Row],[scenario_id]])</f>
        <v>376</v>
      </c>
      <c r="B145">
        <f>IF(ISERROR(Table_sql2014a8.sandag.org_ws_FreewaySpeed[[#This Row],[LinkID]]),"",Table_sql2014a8.sandag.org_ws_FreewaySpeed[[#This Row],[LinkID]])</f>
        <v>10859</v>
      </c>
      <c r="C145">
        <f>IF(ISERROR(Table_sql2014a8.sandag.org_ws_FreewaySpeed[[#This Row],[speed_ea]]),"",Table_sql2014a8.sandag.org_ws_FreewaySpeed[[#This Row],[speed_ea]])</f>
        <v>58</v>
      </c>
      <c r="D145">
        <f>IF(ISERROR(Table_sql2014a8.sandag.org_ws_FreewaySpeed[[#This Row],[speed_am]]),"",Table_sql2014a8.sandag.org_ws_FreewaySpeed[[#This Row],[speed_am]])</f>
        <v>57</v>
      </c>
      <c r="E145">
        <f>IF(ISERROR(Table_sql2014a8.sandag.org_ws_FreewaySpeed[[#This Row],[speed_md]]),"",Table_sql2014a8.sandag.org_ws_FreewaySpeed[[#This Row],[speed_md]])</f>
        <v>57</v>
      </c>
      <c r="F145">
        <f>IF(ISERROR(Table_sql2014a8.sandag.org_ws_FreewaySpeed[[#This Row],[speed_pm]]),"",Table_sql2014a8.sandag.org_ws_FreewaySpeed[[#This Row],[speed_pm]])</f>
        <v>46</v>
      </c>
      <c r="G145">
        <f>IF(ISERROR(Table_sql2014a8.sandag.org_ws_FreewaySpeed[[#This Row],[speed_ev]]),"",Table_sql2014a8.sandag.org_ws_FreewaySpeed[[#This Row],[speed_ev]])</f>
        <v>58</v>
      </c>
    </row>
    <row r="146" spans="1:7" x14ac:dyDescent="0.25">
      <c r="A146">
        <f>IF(ISERROR(Table_sql2014a8.sandag.org_ws_FreewaySpeed[[#This Row],[scenario_id]]),"",Table_sql2014a8.sandag.org_ws_FreewaySpeed[[#This Row],[scenario_id]])</f>
        <v>376</v>
      </c>
      <c r="B146">
        <f>IF(ISERROR(Table_sql2014a8.sandag.org_ws_FreewaySpeed[[#This Row],[LinkID]]),"",Table_sql2014a8.sandag.org_ws_FreewaySpeed[[#This Row],[LinkID]])</f>
        <v>10913</v>
      </c>
      <c r="C146">
        <f>IF(ISERROR(Table_sql2014a8.sandag.org_ws_FreewaySpeed[[#This Row],[speed_ea]]),"",Table_sql2014a8.sandag.org_ws_FreewaySpeed[[#This Row],[speed_ea]])</f>
        <v>53</v>
      </c>
      <c r="D146">
        <f>IF(ISERROR(Table_sql2014a8.sandag.org_ws_FreewaySpeed[[#This Row],[speed_am]]),"",Table_sql2014a8.sandag.org_ws_FreewaySpeed[[#This Row],[speed_am]])</f>
        <v>47</v>
      </c>
      <c r="E146">
        <f>IF(ISERROR(Table_sql2014a8.sandag.org_ws_FreewaySpeed[[#This Row],[speed_md]]),"",Table_sql2014a8.sandag.org_ws_FreewaySpeed[[#This Row],[speed_md]])</f>
        <v>52</v>
      </c>
      <c r="F146">
        <f>IF(ISERROR(Table_sql2014a8.sandag.org_ws_FreewaySpeed[[#This Row],[speed_pm]]),"",Table_sql2014a8.sandag.org_ws_FreewaySpeed[[#This Row],[speed_pm]])</f>
        <v>46</v>
      </c>
      <c r="G146">
        <f>IF(ISERROR(Table_sql2014a8.sandag.org_ws_FreewaySpeed[[#This Row],[speed_ev]]),"",Table_sql2014a8.sandag.org_ws_FreewaySpeed[[#This Row],[speed_ev]])</f>
        <v>53</v>
      </c>
    </row>
    <row r="147" spans="1:7" x14ac:dyDescent="0.25">
      <c r="A147">
        <f>IF(ISERROR(Table_sql2014a8.sandag.org_ws_FreewaySpeed[[#This Row],[scenario_id]]),"",Table_sql2014a8.sandag.org_ws_FreewaySpeed[[#This Row],[scenario_id]])</f>
        <v>376</v>
      </c>
      <c r="B147">
        <f>IF(ISERROR(Table_sql2014a8.sandag.org_ws_FreewaySpeed[[#This Row],[LinkID]]),"",Table_sql2014a8.sandag.org_ws_FreewaySpeed[[#This Row],[LinkID]])</f>
        <v>10963</v>
      </c>
      <c r="C147">
        <f>IF(ISERROR(Table_sql2014a8.sandag.org_ws_FreewaySpeed[[#This Row],[speed_ea]]),"",Table_sql2014a8.sandag.org_ws_FreewaySpeed[[#This Row],[speed_ea]])</f>
        <v>62</v>
      </c>
      <c r="D147">
        <f>IF(ISERROR(Table_sql2014a8.sandag.org_ws_FreewaySpeed[[#This Row],[speed_am]]),"",Table_sql2014a8.sandag.org_ws_FreewaySpeed[[#This Row],[speed_am]])</f>
        <v>61</v>
      </c>
      <c r="E147">
        <f>IF(ISERROR(Table_sql2014a8.sandag.org_ws_FreewaySpeed[[#This Row],[speed_md]]),"",Table_sql2014a8.sandag.org_ws_FreewaySpeed[[#This Row],[speed_md]])</f>
        <v>61</v>
      </c>
      <c r="F147">
        <f>IF(ISERROR(Table_sql2014a8.sandag.org_ws_FreewaySpeed[[#This Row],[speed_pm]]),"",Table_sql2014a8.sandag.org_ws_FreewaySpeed[[#This Row],[speed_pm]])</f>
        <v>54</v>
      </c>
      <c r="G147">
        <f>IF(ISERROR(Table_sql2014a8.sandag.org_ws_FreewaySpeed[[#This Row],[speed_ev]]),"",Table_sql2014a8.sandag.org_ws_FreewaySpeed[[#This Row],[speed_ev]])</f>
        <v>62</v>
      </c>
    </row>
    <row r="148" spans="1:7" x14ac:dyDescent="0.25">
      <c r="A148">
        <f>IF(ISERROR(Table_sql2014a8.sandag.org_ws_FreewaySpeed[[#This Row],[scenario_id]]),"",Table_sql2014a8.sandag.org_ws_FreewaySpeed[[#This Row],[scenario_id]])</f>
        <v>376</v>
      </c>
      <c r="B148">
        <f>IF(ISERROR(Table_sql2014a8.sandag.org_ws_FreewaySpeed[[#This Row],[LinkID]]),"",Table_sql2014a8.sandag.org_ws_FreewaySpeed[[#This Row],[LinkID]])</f>
        <v>10968</v>
      </c>
      <c r="C148">
        <f>IF(ISERROR(Table_sql2014a8.sandag.org_ws_FreewaySpeed[[#This Row],[speed_ea]]),"",Table_sql2014a8.sandag.org_ws_FreewaySpeed[[#This Row],[speed_ea]])</f>
        <v>57</v>
      </c>
      <c r="D148">
        <f>IF(ISERROR(Table_sql2014a8.sandag.org_ws_FreewaySpeed[[#This Row],[speed_am]]),"",Table_sql2014a8.sandag.org_ws_FreewaySpeed[[#This Row],[speed_am]])</f>
        <v>49</v>
      </c>
      <c r="E148">
        <f>IF(ISERROR(Table_sql2014a8.sandag.org_ws_FreewaySpeed[[#This Row],[speed_md]]),"",Table_sql2014a8.sandag.org_ws_FreewaySpeed[[#This Row],[speed_md]])</f>
        <v>56</v>
      </c>
      <c r="F148">
        <f>IF(ISERROR(Table_sql2014a8.sandag.org_ws_FreewaySpeed[[#This Row],[speed_pm]]),"",Table_sql2014a8.sandag.org_ws_FreewaySpeed[[#This Row],[speed_pm]])</f>
        <v>52</v>
      </c>
      <c r="G148">
        <f>IF(ISERROR(Table_sql2014a8.sandag.org_ws_FreewaySpeed[[#This Row],[speed_ev]]),"",Table_sql2014a8.sandag.org_ws_FreewaySpeed[[#This Row],[speed_ev]])</f>
        <v>57</v>
      </c>
    </row>
    <row r="149" spans="1:7" x14ac:dyDescent="0.25">
      <c r="A149">
        <f>IF(ISERROR(Table_sql2014a8.sandag.org_ws_FreewaySpeed[[#This Row],[scenario_id]]),"",Table_sql2014a8.sandag.org_ws_FreewaySpeed[[#This Row],[scenario_id]])</f>
        <v>376</v>
      </c>
      <c r="B149">
        <f>IF(ISERROR(Table_sql2014a8.sandag.org_ws_FreewaySpeed[[#This Row],[LinkID]]),"",Table_sql2014a8.sandag.org_ws_FreewaySpeed[[#This Row],[LinkID]])</f>
        <v>10969</v>
      </c>
      <c r="C149">
        <f>IF(ISERROR(Table_sql2014a8.sandag.org_ws_FreewaySpeed[[#This Row],[speed_ea]]),"",Table_sql2014a8.sandag.org_ws_FreewaySpeed[[#This Row],[speed_ea]])</f>
        <v>62</v>
      </c>
      <c r="D149">
        <f>IF(ISERROR(Table_sql2014a8.sandag.org_ws_FreewaySpeed[[#This Row],[speed_am]]),"",Table_sql2014a8.sandag.org_ws_FreewaySpeed[[#This Row],[speed_am]])</f>
        <v>50</v>
      </c>
      <c r="E149">
        <f>IF(ISERROR(Table_sql2014a8.sandag.org_ws_FreewaySpeed[[#This Row],[speed_md]]),"",Table_sql2014a8.sandag.org_ws_FreewaySpeed[[#This Row],[speed_md]])</f>
        <v>60</v>
      </c>
      <c r="F149">
        <f>IF(ISERROR(Table_sql2014a8.sandag.org_ws_FreewaySpeed[[#This Row],[speed_pm]]),"",Table_sql2014a8.sandag.org_ws_FreewaySpeed[[#This Row],[speed_pm]])</f>
        <v>57</v>
      </c>
      <c r="G149">
        <f>IF(ISERROR(Table_sql2014a8.sandag.org_ws_FreewaySpeed[[#This Row],[speed_ev]]),"",Table_sql2014a8.sandag.org_ws_FreewaySpeed[[#This Row],[speed_ev]])</f>
        <v>62</v>
      </c>
    </row>
    <row r="150" spans="1:7" x14ac:dyDescent="0.25">
      <c r="A150">
        <f>IF(ISERROR(Table_sql2014a8.sandag.org_ws_FreewaySpeed[[#This Row],[scenario_id]]),"",Table_sql2014a8.sandag.org_ws_FreewaySpeed[[#This Row],[scenario_id]])</f>
        <v>376</v>
      </c>
      <c r="B150">
        <f>IF(ISERROR(Table_sql2014a8.sandag.org_ws_FreewaySpeed[[#This Row],[LinkID]]),"",Table_sql2014a8.sandag.org_ws_FreewaySpeed[[#This Row],[LinkID]])</f>
        <v>11050</v>
      </c>
      <c r="C150">
        <f>IF(ISERROR(Table_sql2014a8.sandag.org_ws_FreewaySpeed[[#This Row],[speed_ea]]),"",Table_sql2014a8.sandag.org_ws_FreewaySpeed[[#This Row],[speed_ea]])</f>
        <v>56</v>
      </c>
      <c r="D150">
        <f>IF(ISERROR(Table_sql2014a8.sandag.org_ws_FreewaySpeed[[#This Row],[speed_am]]),"",Table_sql2014a8.sandag.org_ws_FreewaySpeed[[#This Row],[speed_am]])</f>
        <v>56</v>
      </c>
      <c r="E150">
        <f>IF(ISERROR(Table_sql2014a8.sandag.org_ws_FreewaySpeed[[#This Row],[speed_md]]),"",Table_sql2014a8.sandag.org_ws_FreewaySpeed[[#This Row],[speed_md]])</f>
        <v>56</v>
      </c>
      <c r="F150">
        <f>IF(ISERROR(Table_sql2014a8.sandag.org_ws_FreewaySpeed[[#This Row],[speed_pm]]),"",Table_sql2014a8.sandag.org_ws_FreewaySpeed[[#This Row],[speed_pm]])</f>
        <v>56</v>
      </c>
      <c r="G150">
        <f>IF(ISERROR(Table_sql2014a8.sandag.org_ws_FreewaySpeed[[#This Row],[speed_ev]]),"",Table_sql2014a8.sandag.org_ws_FreewaySpeed[[#This Row],[speed_ev]])</f>
        <v>56</v>
      </c>
    </row>
    <row r="151" spans="1:7" x14ac:dyDescent="0.25">
      <c r="A151">
        <f>IF(ISERROR(Table_sql2014a8.sandag.org_ws_FreewaySpeed[[#This Row],[scenario_id]]),"",Table_sql2014a8.sandag.org_ws_FreewaySpeed[[#This Row],[scenario_id]])</f>
        <v>376</v>
      </c>
      <c r="B151">
        <f>IF(ISERROR(Table_sql2014a8.sandag.org_ws_FreewaySpeed[[#This Row],[LinkID]]),"",Table_sql2014a8.sandag.org_ws_FreewaySpeed[[#This Row],[LinkID]])</f>
        <v>11058</v>
      </c>
      <c r="C151">
        <f>IF(ISERROR(Table_sql2014a8.sandag.org_ws_FreewaySpeed[[#This Row],[speed_ea]]),"",Table_sql2014a8.sandag.org_ws_FreewaySpeed[[#This Row],[speed_ea]])</f>
        <v>58</v>
      </c>
      <c r="D151">
        <f>IF(ISERROR(Table_sql2014a8.sandag.org_ws_FreewaySpeed[[#This Row],[speed_am]]),"",Table_sql2014a8.sandag.org_ws_FreewaySpeed[[#This Row],[speed_am]])</f>
        <v>57</v>
      </c>
      <c r="E151">
        <f>IF(ISERROR(Table_sql2014a8.sandag.org_ws_FreewaySpeed[[#This Row],[speed_md]]),"",Table_sql2014a8.sandag.org_ws_FreewaySpeed[[#This Row],[speed_md]])</f>
        <v>57</v>
      </c>
      <c r="F151">
        <f>IF(ISERROR(Table_sql2014a8.sandag.org_ws_FreewaySpeed[[#This Row],[speed_pm]]),"",Table_sql2014a8.sandag.org_ws_FreewaySpeed[[#This Row],[speed_pm]])</f>
        <v>53</v>
      </c>
      <c r="G151">
        <f>IF(ISERROR(Table_sql2014a8.sandag.org_ws_FreewaySpeed[[#This Row],[speed_ev]]),"",Table_sql2014a8.sandag.org_ws_FreewaySpeed[[#This Row],[speed_ev]])</f>
        <v>58</v>
      </c>
    </row>
    <row r="152" spans="1:7" x14ac:dyDescent="0.25">
      <c r="A152">
        <f>IF(ISERROR(Table_sql2014a8.sandag.org_ws_FreewaySpeed[[#This Row],[scenario_id]]),"",Table_sql2014a8.sandag.org_ws_FreewaySpeed[[#This Row],[scenario_id]])</f>
        <v>376</v>
      </c>
      <c r="B152">
        <f>IF(ISERROR(Table_sql2014a8.sandag.org_ws_FreewaySpeed[[#This Row],[LinkID]]),"",Table_sql2014a8.sandag.org_ws_FreewaySpeed[[#This Row],[LinkID]])</f>
        <v>11095</v>
      </c>
      <c r="C152">
        <f>IF(ISERROR(Table_sql2014a8.sandag.org_ws_FreewaySpeed[[#This Row],[speed_ea]]),"",Table_sql2014a8.sandag.org_ws_FreewaySpeed[[#This Row],[speed_ea]])</f>
        <v>62</v>
      </c>
      <c r="D152">
        <f>IF(ISERROR(Table_sql2014a8.sandag.org_ws_FreewaySpeed[[#This Row],[speed_am]]),"",Table_sql2014a8.sandag.org_ws_FreewaySpeed[[#This Row],[speed_am]])</f>
        <v>38</v>
      </c>
      <c r="E152">
        <f>IF(ISERROR(Table_sql2014a8.sandag.org_ws_FreewaySpeed[[#This Row],[speed_md]]),"",Table_sql2014a8.sandag.org_ws_FreewaySpeed[[#This Row],[speed_md]])</f>
        <v>51</v>
      </c>
      <c r="F152">
        <f>IF(ISERROR(Table_sql2014a8.sandag.org_ws_FreewaySpeed[[#This Row],[speed_pm]]),"",Table_sql2014a8.sandag.org_ws_FreewaySpeed[[#This Row],[speed_pm]])</f>
        <v>45</v>
      </c>
      <c r="G152">
        <f>IF(ISERROR(Table_sql2014a8.sandag.org_ws_FreewaySpeed[[#This Row],[speed_ev]]),"",Table_sql2014a8.sandag.org_ws_FreewaySpeed[[#This Row],[speed_ev]])</f>
        <v>62</v>
      </c>
    </row>
    <row r="153" spans="1:7" x14ac:dyDescent="0.25">
      <c r="A153">
        <f>IF(ISERROR(Table_sql2014a8.sandag.org_ws_FreewaySpeed[[#This Row],[scenario_id]]),"",Table_sql2014a8.sandag.org_ws_FreewaySpeed[[#This Row],[scenario_id]])</f>
        <v>376</v>
      </c>
      <c r="B153">
        <f>IF(ISERROR(Table_sql2014a8.sandag.org_ws_FreewaySpeed[[#This Row],[LinkID]]),"",Table_sql2014a8.sandag.org_ws_FreewaySpeed[[#This Row],[LinkID]])</f>
        <v>11100</v>
      </c>
      <c r="C153">
        <f>IF(ISERROR(Table_sql2014a8.sandag.org_ws_FreewaySpeed[[#This Row],[speed_ea]]),"",Table_sql2014a8.sandag.org_ws_FreewaySpeed[[#This Row],[speed_ea]])</f>
        <v>62</v>
      </c>
      <c r="D153">
        <f>IF(ISERROR(Table_sql2014a8.sandag.org_ws_FreewaySpeed[[#This Row],[speed_am]]),"",Table_sql2014a8.sandag.org_ws_FreewaySpeed[[#This Row],[speed_am]])</f>
        <v>58</v>
      </c>
      <c r="E153">
        <f>IF(ISERROR(Table_sql2014a8.sandag.org_ws_FreewaySpeed[[#This Row],[speed_md]]),"",Table_sql2014a8.sandag.org_ws_FreewaySpeed[[#This Row],[speed_md]])</f>
        <v>62</v>
      </c>
      <c r="F153">
        <f>IF(ISERROR(Table_sql2014a8.sandag.org_ws_FreewaySpeed[[#This Row],[speed_pm]]),"",Table_sql2014a8.sandag.org_ws_FreewaySpeed[[#This Row],[speed_pm]])</f>
        <v>62</v>
      </c>
      <c r="G153">
        <f>IF(ISERROR(Table_sql2014a8.sandag.org_ws_FreewaySpeed[[#This Row],[speed_ev]]),"",Table_sql2014a8.sandag.org_ws_FreewaySpeed[[#This Row],[speed_ev]])</f>
        <v>62</v>
      </c>
    </row>
    <row r="154" spans="1:7" x14ac:dyDescent="0.25">
      <c r="A154">
        <f>IF(ISERROR(Table_sql2014a8.sandag.org_ws_FreewaySpeed[[#This Row],[scenario_id]]),"",Table_sql2014a8.sandag.org_ws_FreewaySpeed[[#This Row],[scenario_id]])</f>
        <v>376</v>
      </c>
      <c r="B154">
        <f>IF(ISERROR(Table_sql2014a8.sandag.org_ws_FreewaySpeed[[#This Row],[LinkID]]),"",Table_sql2014a8.sandag.org_ws_FreewaySpeed[[#This Row],[LinkID]])</f>
        <v>11103</v>
      </c>
      <c r="C154">
        <f>IF(ISERROR(Table_sql2014a8.sandag.org_ws_FreewaySpeed[[#This Row],[speed_ea]]),"",Table_sql2014a8.sandag.org_ws_FreewaySpeed[[#This Row],[speed_ea]])</f>
        <v>62</v>
      </c>
      <c r="D154">
        <f>IF(ISERROR(Table_sql2014a8.sandag.org_ws_FreewaySpeed[[#This Row],[speed_am]]),"",Table_sql2014a8.sandag.org_ws_FreewaySpeed[[#This Row],[speed_am]])</f>
        <v>56</v>
      </c>
      <c r="E154">
        <f>IF(ISERROR(Table_sql2014a8.sandag.org_ws_FreewaySpeed[[#This Row],[speed_md]]),"",Table_sql2014a8.sandag.org_ws_FreewaySpeed[[#This Row],[speed_md]])</f>
        <v>58</v>
      </c>
      <c r="F154">
        <f>IF(ISERROR(Table_sql2014a8.sandag.org_ws_FreewaySpeed[[#This Row],[speed_pm]]),"",Table_sql2014a8.sandag.org_ws_FreewaySpeed[[#This Row],[speed_pm]])</f>
        <v>56</v>
      </c>
      <c r="G154">
        <f>IF(ISERROR(Table_sql2014a8.sandag.org_ws_FreewaySpeed[[#This Row],[speed_ev]]),"",Table_sql2014a8.sandag.org_ws_FreewaySpeed[[#This Row],[speed_ev]])</f>
        <v>62</v>
      </c>
    </row>
    <row r="155" spans="1:7" x14ac:dyDescent="0.25">
      <c r="A155">
        <f>IF(ISERROR(Table_sql2014a8.sandag.org_ws_FreewaySpeed[[#This Row],[scenario_id]]),"",Table_sql2014a8.sandag.org_ws_FreewaySpeed[[#This Row],[scenario_id]])</f>
        <v>376</v>
      </c>
      <c r="B155">
        <f>IF(ISERROR(Table_sql2014a8.sandag.org_ws_FreewaySpeed[[#This Row],[LinkID]]),"",Table_sql2014a8.sandag.org_ws_FreewaySpeed[[#This Row],[LinkID]])</f>
        <v>11109</v>
      </c>
      <c r="C155">
        <f>IF(ISERROR(Table_sql2014a8.sandag.org_ws_FreewaySpeed[[#This Row],[speed_ea]]),"",Table_sql2014a8.sandag.org_ws_FreewaySpeed[[#This Row],[speed_ea]])</f>
        <v>61</v>
      </c>
      <c r="D155">
        <f>IF(ISERROR(Table_sql2014a8.sandag.org_ws_FreewaySpeed[[#This Row],[speed_am]]),"",Table_sql2014a8.sandag.org_ws_FreewaySpeed[[#This Row],[speed_am]])</f>
        <v>47</v>
      </c>
      <c r="E155">
        <f>IF(ISERROR(Table_sql2014a8.sandag.org_ws_FreewaySpeed[[#This Row],[speed_md]]),"",Table_sql2014a8.sandag.org_ws_FreewaySpeed[[#This Row],[speed_md]])</f>
        <v>60</v>
      </c>
      <c r="F155">
        <f>IF(ISERROR(Table_sql2014a8.sandag.org_ws_FreewaySpeed[[#This Row],[speed_pm]]),"",Table_sql2014a8.sandag.org_ws_FreewaySpeed[[#This Row],[speed_pm]])</f>
        <v>60</v>
      </c>
      <c r="G155">
        <f>IF(ISERROR(Table_sql2014a8.sandag.org_ws_FreewaySpeed[[#This Row],[speed_ev]]),"",Table_sql2014a8.sandag.org_ws_FreewaySpeed[[#This Row],[speed_ev]])</f>
        <v>61</v>
      </c>
    </row>
    <row r="156" spans="1:7" x14ac:dyDescent="0.25">
      <c r="A156">
        <f>IF(ISERROR(Table_sql2014a8.sandag.org_ws_FreewaySpeed[[#This Row],[scenario_id]]),"",Table_sql2014a8.sandag.org_ws_FreewaySpeed[[#This Row],[scenario_id]])</f>
        <v>376</v>
      </c>
      <c r="B156">
        <f>IF(ISERROR(Table_sql2014a8.sandag.org_ws_FreewaySpeed[[#This Row],[LinkID]]),"",Table_sql2014a8.sandag.org_ws_FreewaySpeed[[#This Row],[LinkID]])</f>
        <v>11112</v>
      </c>
      <c r="C156">
        <f>IF(ISERROR(Table_sql2014a8.sandag.org_ws_FreewaySpeed[[#This Row],[speed_ea]]),"",Table_sql2014a8.sandag.org_ws_FreewaySpeed[[#This Row],[speed_ea]])</f>
        <v>61</v>
      </c>
      <c r="D156">
        <f>IF(ISERROR(Table_sql2014a8.sandag.org_ws_FreewaySpeed[[#This Row],[speed_am]]),"",Table_sql2014a8.sandag.org_ws_FreewaySpeed[[#This Row],[speed_am]])</f>
        <v>61</v>
      </c>
      <c r="E156">
        <f>IF(ISERROR(Table_sql2014a8.sandag.org_ws_FreewaySpeed[[#This Row],[speed_md]]),"",Table_sql2014a8.sandag.org_ws_FreewaySpeed[[#This Row],[speed_md]])</f>
        <v>61</v>
      </c>
      <c r="F156">
        <f>IF(ISERROR(Table_sql2014a8.sandag.org_ws_FreewaySpeed[[#This Row],[speed_pm]]),"",Table_sql2014a8.sandag.org_ws_FreewaySpeed[[#This Row],[speed_pm]])</f>
        <v>54</v>
      </c>
      <c r="G156">
        <f>IF(ISERROR(Table_sql2014a8.sandag.org_ws_FreewaySpeed[[#This Row],[speed_ev]]),"",Table_sql2014a8.sandag.org_ws_FreewaySpeed[[#This Row],[speed_ev]])</f>
        <v>61</v>
      </c>
    </row>
    <row r="157" spans="1:7" x14ac:dyDescent="0.25">
      <c r="A157">
        <f>IF(ISERROR(Table_sql2014a8.sandag.org_ws_FreewaySpeed[[#This Row],[scenario_id]]),"",Table_sql2014a8.sandag.org_ws_FreewaySpeed[[#This Row],[scenario_id]])</f>
        <v>376</v>
      </c>
      <c r="B157">
        <f>IF(ISERROR(Table_sql2014a8.sandag.org_ws_FreewaySpeed[[#This Row],[LinkID]]),"",Table_sql2014a8.sandag.org_ws_FreewaySpeed[[#This Row],[LinkID]])</f>
        <v>11113</v>
      </c>
      <c r="C157">
        <f>IF(ISERROR(Table_sql2014a8.sandag.org_ws_FreewaySpeed[[#This Row],[speed_ea]]),"",Table_sql2014a8.sandag.org_ws_FreewaySpeed[[#This Row],[speed_ea]])</f>
        <v>57</v>
      </c>
      <c r="D157">
        <f>IF(ISERROR(Table_sql2014a8.sandag.org_ws_FreewaySpeed[[#This Row],[speed_am]]),"",Table_sql2014a8.sandag.org_ws_FreewaySpeed[[#This Row],[speed_am]])</f>
        <v>56</v>
      </c>
      <c r="E157">
        <f>IF(ISERROR(Table_sql2014a8.sandag.org_ws_FreewaySpeed[[#This Row],[speed_md]]),"",Table_sql2014a8.sandag.org_ws_FreewaySpeed[[#This Row],[speed_md]])</f>
        <v>56</v>
      </c>
      <c r="F157">
        <f>IF(ISERROR(Table_sql2014a8.sandag.org_ws_FreewaySpeed[[#This Row],[speed_pm]]),"",Table_sql2014a8.sandag.org_ws_FreewaySpeed[[#This Row],[speed_pm]])</f>
        <v>43</v>
      </c>
      <c r="G157">
        <f>IF(ISERROR(Table_sql2014a8.sandag.org_ws_FreewaySpeed[[#This Row],[speed_ev]]),"",Table_sql2014a8.sandag.org_ws_FreewaySpeed[[#This Row],[speed_ev]])</f>
        <v>57</v>
      </c>
    </row>
    <row r="158" spans="1:7" x14ac:dyDescent="0.25">
      <c r="A158">
        <f>IF(ISERROR(Table_sql2014a8.sandag.org_ws_FreewaySpeed[[#This Row],[scenario_id]]),"",Table_sql2014a8.sandag.org_ws_FreewaySpeed[[#This Row],[scenario_id]])</f>
        <v>376</v>
      </c>
      <c r="B158">
        <f>IF(ISERROR(Table_sql2014a8.sandag.org_ws_FreewaySpeed[[#This Row],[LinkID]]),"",Table_sql2014a8.sandag.org_ws_FreewaySpeed[[#This Row],[LinkID]])</f>
        <v>11275</v>
      </c>
      <c r="C158">
        <f>IF(ISERROR(Table_sql2014a8.sandag.org_ws_FreewaySpeed[[#This Row],[speed_ea]]),"",Table_sql2014a8.sandag.org_ws_FreewaySpeed[[#This Row],[speed_ea]])</f>
        <v>57</v>
      </c>
      <c r="D158">
        <f>IF(ISERROR(Table_sql2014a8.sandag.org_ws_FreewaySpeed[[#This Row],[speed_am]]),"",Table_sql2014a8.sandag.org_ws_FreewaySpeed[[#This Row],[speed_am]])</f>
        <v>56</v>
      </c>
      <c r="E158">
        <f>IF(ISERROR(Table_sql2014a8.sandag.org_ws_FreewaySpeed[[#This Row],[speed_md]]),"",Table_sql2014a8.sandag.org_ws_FreewaySpeed[[#This Row],[speed_md]])</f>
        <v>57</v>
      </c>
      <c r="F158">
        <f>IF(ISERROR(Table_sql2014a8.sandag.org_ws_FreewaySpeed[[#This Row],[speed_pm]]),"",Table_sql2014a8.sandag.org_ws_FreewaySpeed[[#This Row],[speed_pm]])</f>
        <v>57</v>
      </c>
      <c r="G158">
        <f>IF(ISERROR(Table_sql2014a8.sandag.org_ws_FreewaySpeed[[#This Row],[speed_ev]]),"",Table_sql2014a8.sandag.org_ws_FreewaySpeed[[#This Row],[speed_ev]])</f>
        <v>57</v>
      </c>
    </row>
    <row r="159" spans="1:7" x14ac:dyDescent="0.25">
      <c r="A159">
        <f>IF(ISERROR(Table_sql2014a8.sandag.org_ws_FreewaySpeed[[#This Row],[scenario_id]]),"",Table_sql2014a8.sandag.org_ws_FreewaySpeed[[#This Row],[scenario_id]])</f>
        <v>376</v>
      </c>
      <c r="B159">
        <f>IF(ISERROR(Table_sql2014a8.sandag.org_ws_FreewaySpeed[[#This Row],[LinkID]]),"",Table_sql2014a8.sandag.org_ws_FreewaySpeed[[#This Row],[LinkID]])</f>
        <v>11284</v>
      </c>
      <c r="C159">
        <f>IF(ISERROR(Table_sql2014a8.sandag.org_ws_FreewaySpeed[[#This Row],[speed_ea]]),"",Table_sql2014a8.sandag.org_ws_FreewaySpeed[[#This Row],[speed_ea]])</f>
        <v>62</v>
      </c>
      <c r="D159">
        <f>IF(ISERROR(Table_sql2014a8.sandag.org_ws_FreewaySpeed[[#This Row],[speed_am]]),"",Table_sql2014a8.sandag.org_ws_FreewaySpeed[[#This Row],[speed_am]])</f>
        <v>61</v>
      </c>
      <c r="E159">
        <f>IF(ISERROR(Table_sql2014a8.sandag.org_ws_FreewaySpeed[[#This Row],[speed_md]]),"",Table_sql2014a8.sandag.org_ws_FreewaySpeed[[#This Row],[speed_md]])</f>
        <v>62</v>
      </c>
      <c r="F159">
        <f>IF(ISERROR(Table_sql2014a8.sandag.org_ws_FreewaySpeed[[#This Row],[speed_pm]]),"",Table_sql2014a8.sandag.org_ws_FreewaySpeed[[#This Row],[speed_pm]])</f>
        <v>61</v>
      </c>
      <c r="G159">
        <f>IF(ISERROR(Table_sql2014a8.sandag.org_ws_FreewaySpeed[[#This Row],[speed_ev]]),"",Table_sql2014a8.sandag.org_ws_FreewaySpeed[[#This Row],[speed_ev]])</f>
        <v>62</v>
      </c>
    </row>
    <row r="160" spans="1:7" x14ac:dyDescent="0.25">
      <c r="A160">
        <f>IF(ISERROR(Table_sql2014a8.sandag.org_ws_FreewaySpeed[[#This Row],[scenario_id]]),"",Table_sql2014a8.sandag.org_ws_FreewaySpeed[[#This Row],[scenario_id]])</f>
        <v>376</v>
      </c>
      <c r="B160">
        <f>IF(ISERROR(Table_sql2014a8.sandag.org_ws_FreewaySpeed[[#This Row],[LinkID]]),"",Table_sql2014a8.sandag.org_ws_FreewaySpeed[[#This Row],[LinkID]])</f>
        <v>11296</v>
      </c>
      <c r="C160">
        <f>IF(ISERROR(Table_sql2014a8.sandag.org_ws_FreewaySpeed[[#This Row],[speed_ea]]),"",Table_sql2014a8.sandag.org_ws_FreewaySpeed[[#This Row],[speed_ea]])</f>
        <v>57</v>
      </c>
      <c r="D160">
        <f>IF(ISERROR(Table_sql2014a8.sandag.org_ws_FreewaySpeed[[#This Row],[speed_am]]),"",Table_sql2014a8.sandag.org_ws_FreewaySpeed[[#This Row],[speed_am]])</f>
        <v>19</v>
      </c>
      <c r="E160">
        <f>IF(ISERROR(Table_sql2014a8.sandag.org_ws_FreewaySpeed[[#This Row],[speed_md]]),"",Table_sql2014a8.sandag.org_ws_FreewaySpeed[[#This Row],[speed_md]])</f>
        <v>33</v>
      </c>
      <c r="F160">
        <f>IF(ISERROR(Table_sql2014a8.sandag.org_ws_FreewaySpeed[[#This Row],[speed_pm]]),"",Table_sql2014a8.sandag.org_ws_FreewaySpeed[[#This Row],[speed_pm]])</f>
        <v>29</v>
      </c>
      <c r="G160">
        <f>IF(ISERROR(Table_sql2014a8.sandag.org_ws_FreewaySpeed[[#This Row],[speed_ev]]),"",Table_sql2014a8.sandag.org_ws_FreewaySpeed[[#This Row],[speed_ev]])</f>
        <v>57</v>
      </c>
    </row>
    <row r="161" spans="1:7" x14ac:dyDescent="0.25">
      <c r="A161">
        <f>IF(ISERROR(Table_sql2014a8.sandag.org_ws_FreewaySpeed[[#This Row],[scenario_id]]),"",Table_sql2014a8.sandag.org_ws_FreewaySpeed[[#This Row],[scenario_id]])</f>
        <v>376</v>
      </c>
      <c r="B161">
        <f>IF(ISERROR(Table_sql2014a8.sandag.org_ws_FreewaySpeed[[#This Row],[LinkID]]),"",Table_sql2014a8.sandag.org_ws_FreewaySpeed[[#This Row],[LinkID]])</f>
        <v>11297</v>
      </c>
      <c r="C161">
        <f>IF(ISERROR(Table_sql2014a8.sandag.org_ws_FreewaySpeed[[#This Row],[speed_ea]]),"",Table_sql2014a8.sandag.org_ws_FreewaySpeed[[#This Row],[speed_ea]])</f>
        <v>62</v>
      </c>
      <c r="D161">
        <f>IF(ISERROR(Table_sql2014a8.sandag.org_ws_FreewaySpeed[[#This Row],[speed_am]]),"",Table_sql2014a8.sandag.org_ws_FreewaySpeed[[#This Row],[speed_am]])</f>
        <v>32</v>
      </c>
      <c r="E161">
        <f>IF(ISERROR(Table_sql2014a8.sandag.org_ws_FreewaySpeed[[#This Row],[speed_md]]),"",Table_sql2014a8.sandag.org_ws_FreewaySpeed[[#This Row],[speed_md]])</f>
        <v>43</v>
      </c>
      <c r="F161">
        <f>IF(ISERROR(Table_sql2014a8.sandag.org_ws_FreewaySpeed[[#This Row],[speed_pm]]),"",Table_sql2014a8.sandag.org_ws_FreewaySpeed[[#This Row],[speed_pm]])</f>
        <v>33</v>
      </c>
      <c r="G161">
        <f>IF(ISERROR(Table_sql2014a8.sandag.org_ws_FreewaySpeed[[#This Row],[speed_ev]]),"",Table_sql2014a8.sandag.org_ws_FreewaySpeed[[#This Row],[speed_ev]])</f>
        <v>62</v>
      </c>
    </row>
    <row r="162" spans="1:7" x14ac:dyDescent="0.25">
      <c r="A162">
        <f>IF(ISERROR(Table_sql2014a8.sandag.org_ws_FreewaySpeed[[#This Row],[scenario_id]]),"",Table_sql2014a8.sandag.org_ws_FreewaySpeed[[#This Row],[scenario_id]])</f>
        <v>376</v>
      </c>
      <c r="B162">
        <f>IF(ISERROR(Table_sql2014a8.sandag.org_ws_FreewaySpeed[[#This Row],[LinkID]]),"",Table_sql2014a8.sandag.org_ws_FreewaySpeed[[#This Row],[LinkID]])</f>
        <v>11326</v>
      </c>
      <c r="C162">
        <f>IF(ISERROR(Table_sql2014a8.sandag.org_ws_FreewaySpeed[[#This Row],[speed_ea]]),"",Table_sql2014a8.sandag.org_ws_FreewaySpeed[[#This Row],[speed_ea]])</f>
        <v>53</v>
      </c>
      <c r="D162">
        <f>IF(ISERROR(Table_sql2014a8.sandag.org_ws_FreewaySpeed[[#This Row],[speed_am]]),"",Table_sql2014a8.sandag.org_ws_FreewaySpeed[[#This Row],[speed_am]])</f>
        <v>36</v>
      </c>
      <c r="E162">
        <f>IF(ISERROR(Table_sql2014a8.sandag.org_ws_FreewaySpeed[[#This Row],[speed_md]]),"",Table_sql2014a8.sandag.org_ws_FreewaySpeed[[#This Row],[speed_md]])</f>
        <v>49</v>
      </c>
      <c r="F162">
        <f>IF(ISERROR(Table_sql2014a8.sandag.org_ws_FreewaySpeed[[#This Row],[speed_pm]]),"",Table_sql2014a8.sandag.org_ws_FreewaySpeed[[#This Row],[speed_pm]])</f>
        <v>39</v>
      </c>
      <c r="G162">
        <f>IF(ISERROR(Table_sql2014a8.sandag.org_ws_FreewaySpeed[[#This Row],[speed_ev]]),"",Table_sql2014a8.sandag.org_ws_FreewaySpeed[[#This Row],[speed_ev]])</f>
        <v>53</v>
      </c>
    </row>
    <row r="163" spans="1:7" x14ac:dyDescent="0.25">
      <c r="A163">
        <f>IF(ISERROR(Table_sql2014a8.sandag.org_ws_FreewaySpeed[[#This Row],[scenario_id]]),"",Table_sql2014a8.sandag.org_ws_FreewaySpeed[[#This Row],[scenario_id]])</f>
        <v>376</v>
      </c>
      <c r="B163">
        <f>IF(ISERROR(Table_sql2014a8.sandag.org_ws_FreewaySpeed[[#This Row],[LinkID]]),"",Table_sql2014a8.sandag.org_ws_FreewaySpeed[[#This Row],[LinkID]])</f>
        <v>11371</v>
      </c>
      <c r="C163">
        <f>IF(ISERROR(Table_sql2014a8.sandag.org_ws_FreewaySpeed[[#This Row],[speed_ea]]),"",Table_sql2014a8.sandag.org_ws_FreewaySpeed[[#This Row],[speed_ea]])</f>
        <v>58</v>
      </c>
      <c r="D163">
        <f>IF(ISERROR(Table_sql2014a8.sandag.org_ws_FreewaySpeed[[#This Row],[speed_am]]),"",Table_sql2014a8.sandag.org_ws_FreewaySpeed[[#This Row],[speed_am]])</f>
        <v>34</v>
      </c>
      <c r="E163">
        <f>IF(ISERROR(Table_sql2014a8.sandag.org_ws_FreewaySpeed[[#This Row],[speed_md]]),"",Table_sql2014a8.sandag.org_ws_FreewaySpeed[[#This Row],[speed_md]])</f>
        <v>55</v>
      </c>
      <c r="F163">
        <f>IF(ISERROR(Table_sql2014a8.sandag.org_ws_FreewaySpeed[[#This Row],[speed_pm]]),"",Table_sql2014a8.sandag.org_ws_FreewaySpeed[[#This Row],[speed_pm]])</f>
        <v>56</v>
      </c>
      <c r="G163">
        <f>IF(ISERROR(Table_sql2014a8.sandag.org_ws_FreewaySpeed[[#This Row],[speed_ev]]),"",Table_sql2014a8.sandag.org_ws_FreewaySpeed[[#This Row],[speed_ev]])</f>
        <v>58</v>
      </c>
    </row>
    <row r="164" spans="1:7" x14ac:dyDescent="0.25">
      <c r="A164">
        <f>IF(ISERROR(Table_sql2014a8.sandag.org_ws_FreewaySpeed[[#This Row],[scenario_id]]),"",Table_sql2014a8.sandag.org_ws_FreewaySpeed[[#This Row],[scenario_id]])</f>
        <v>376</v>
      </c>
      <c r="B164">
        <f>IF(ISERROR(Table_sql2014a8.sandag.org_ws_FreewaySpeed[[#This Row],[LinkID]]),"",Table_sql2014a8.sandag.org_ws_FreewaySpeed[[#This Row],[LinkID]])</f>
        <v>12009</v>
      </c>
      <c r="C164">
        <f>IF(ISERROR(Table_sql2014a8.sandag.org_ws_FreewaySpeed[[#This Row],[speed_ea]]),"",Table_sql2014a8.sandag.org_ws_FreewaySpeed[[#This Row],[speed_ea]])</f>
        <v>62</v>
      </c>
      <c r="D164">
        <f>IF(ISERROR(Table_sql2014a8.sandag.org_ws_FreewaySpeed[[#This Row],[speed_am]]),"",Table_sql2014a8.sandag.org_ws_FreewaySpeed[[#This Row],[speed_am]])</f>
        <v>57</v>
      </c>
      <c r="E164">
        <f>IF(ISERROR(Table_sql2014a8.sandag.org_ws_FreewaySpeed[[#This Row],[speed_md]]),"",Table_sql2014a8.sandag.org_ws_FreewaySpeed[[#This Row],[speed_md]])</f>
        <v>62</v>
      </c>
      <c r="F164">
        <f>IF(ISERROR(Table_sql2014a8.sandag.org_ws_FreewaySpeed[[#This Row],[speed_pm]]),"",Table_sql2014a8.sandag.org_ws_FreewaySpeed[[#This Row],[speed_pm]])</f>
        <v>54</v>
      </c>
      <c r="G164">
        <f>IF(ISERROR(Table_sql2014a8.sandag.org_ws_FreewaySpeed[[#This Row],[speed_ev]]),"",Table_sql2014a8.sandag.org_ws_FreewaySpeed[[#This Row],[speed_ev]])</f>
        <v>62</v>
      </c>
    </row>
    <row r="165" spans="1:7" x14ac:dyDescent="0.25">
      <c r="A165">
        <f>IF(ISERROR(Table_sql2014a8.sandag.org_ws_FreewaySpeed[[#This Row],[scenario_id]]),"",Table_sql2014a8.sandag.org_ws_FreewaySpeed[[#This Row],[scenario_id]])</f>
        <v>376</v>
      </c>
      <c r="B165">
        <f>IF(ISERROR(Table_sql2014a8.sandag.org_ws_FreewaySpeed[[#This Row],[LinkID]]),"",Table_sql2014a8.sandag.org_ws_FreewaySpeed[[#This Row],[LinkID]])</f>
        <v>12065</v>
      </c>
      <c r="C165">
        <f>IF(ISERROR(Table_sql2014a8.sandag.org_ws_FreewaySpeed[[#This Row],[speed_ea]]),"",Table_sql2014a8.sandag.org_ws_FreewaySpeed[[#This Row],[speed_ea]])</f>
        <v>58</v>
      </c>
      <c r="D165">
        <f>IF(ISERROR(Table_sql2014a8.sandag.org_ws_FreewaySpeed[[#This Row],[speed_am]]),"",Table_sql2014a8.sandag.org_ws_FreewaySpeed[[#This Row],[speed_am]])</f>
        <v>58</v>
      </c>
      <c r="E165">
        <f>IF(ISERROR(Table_sql2014a8.sandag.org_ws_FreewaySpeed[[#This Row],[speed_md]]),"",Table_sql2014a8.sandag.org_ws_FreewaySpeed[[#This Row],[speed_md]])</f>
        <v>58</v>
      </c>
      <c r="F165">
        <f>IF(ISERROR(Table_sql2014a8.sandag.org_ws_FreewaySpeed[[#This Row],[speed_pm]]),"",Table_sql2014a8.sandag.org_ws_FreewaySpeed[[#This Row],[speed_pm]])</f>
        <v>58</v>
      </c>
      <c r="G165">
        <f>IF(ISERROR(Table_sql2014a8.sandag.org_ws_FreewaySpeed[[#This Row],[speed_ev]]),"",Table_sql2014a8.sandag.org_ws_FreewaySpeed[[#This Row],[speed_ev]])</f>
        <v>58</v>
      </c>
    </row>
    <row r="166" spans="1:7" x14ac:dyDescent="0.25">
      <c r="A166">
        <f>IF(ISERROR(Table_sql2014a8.sandag.org_ws_FreewaySpeed[[#This Row],[scenario_id]]),"",Table_sql2014a8.sandag.org_ws_FreewaySpeed[[#This Row],[scenario_id]])</f>
        <v>376</v>
      </c>
      <c r="B166">
        <f>IF(ISERROR(Table_sql2014a8.sandag.org_ws_FreewaySpeed[[#This Row],[LinkID]]),"",Table_sql2014a8.sandag.org_ws_FreewaySpeed[[#This Row],[LinkID]])</f>
        <v>12247</v>
      </c>
      <c r="C166">
        <f>IF(ISERROR(Table_sql2014a8.sandag.org_ws_FreewaySpeed[[#This Row],[speed_ea]]),"",Table_sql2014a8.sandag.org_ws_FreewaySpeed[[#This Row],[speed_ea]])</f>
        <v>58</v>
      </c>
      <c r="D166">
        <f>IF(ISERROR(Table_sql2014a8.sandag.org_ws_FreewaySpeed[[#This Row],[speed_am]]),"",Table_sql2014a8.sandag.org_ws_FreewaySpeed[[#This Row],[speed_am]])</f>
        <v>39</v>
      </c>
      <c r="E166">
        <f>IF(ISERROR(Table_sql2014a8.sandag.org_ws_FreewaySpeed[[#This Row],[speed_md]]),"",Table_sql2014a8.sandag.org_ws_FreewaySpeed[[#This Row],[speed_md]])</f>
        <v>49</v>
      </c>
      <c r="F166">
        <f>IF(ISERROR(Table_sql2014a8.sandag.org_ws_FreewaySpeed[[#This Row],[speed_pm]]),"",Table_sql2014a8.sandag.org_ws_FreewaySpeed[[#This Row],[speed_pm]])</f>
        <v>54</v>
      </c>
      <c r="G166">
        <f>IF(ISERROR(Table_sql2014a8.sandag.org_ws_FreewaySpeed[[#This Row],[speed_ev]]),"",Table_sql2014a8.sandag.org_ws_FreewaySpeed[[#This Row],[speed_ev]])</f>
        <v>58</v>
      </c>
    </row>
    <row r="167" spans="1:7" x14ac:dyDescent="0.25">
      <c r="A167">
        <f>IF(ISERROR(Table_sql2014a8.sandag.org_ws_FreewaySpeed[[#This Row],[scenario_id]]),"",Table_sql2014a8.sandag.org_ws_FreewaySpeed[[#This Row],[scenario_id]])</f>
        <v>376</v>
      </c>
      <c r="B167">
        <f>IF(ISERROR(Table_sql2014a8.sandag.org_ws_FreewaySpeed[[#This Row],[LinkID]]),"",Table_sql2014a8.sandag.org_ws_FreewaySpeed[[#This Row],[LinkID]])</f>
        <v>12267</v>
      </c>
      <c r="C167">
        <f>IF(ISERROR(Table_sql2014a8.sandag.org_ws_FreewaySpeed[[#This Row],[speed_ea]]),"",Table_sql2014a8.sandag.org_ws_FreewaySpeed[[#This Row],[speed_ea]])</f>
        <v>58</v>
      </c>
      <c r="D167">
        <f>IF(ISERROR(Table_sql2014a8.sandag.org_ws_FreewaySpeed[[#This Row],[speed_am]]),"",Table_sql2014a8.sandag.org_ws_FreewaySpeed[[#This Row],[speed_am]])</f>
        <v>57</v>
      </c>
      <c r="E167">
        <f>IF(ISERROR(Table_sql2014a8.sandag.org_ws_FreewaySpeed[[#This Row],[speed_md]]),"",Table_sql2014a8.sandag.org_ws_FreewaySpeed[[#This Row],[speed_md]])</f>
        <v>57</v>
      </c>
      <c r="F167">
        <f>IF(ISERROR(Table_sql2014a8.sandag.org_ws_FreewaySpeed[[#This Row],[speed_pm]]),"",Table_sql2014a8.sandag.org_ws_FreewaySpeed[[#This Row],[speed_pm]])</f>
        <v>57</v>
      </c>
      <c r="G167">
        <f>IF(ISERROR(Table_sql2014a8.sandag.org_ws_FreewaySpeed[[#This Row],[speed_ev]]),"",Table_sql2014a8.sandag.org_ws_FreewaySpeed[[#This Row],[speed_ev]])</f>
        <v>58</v>
      </c>
    </row>
    <row r="168" spans="1:7" x14ac:dyDescent="0.25">
      <c r="A168">
        <f>IF(ISERROR(Table_sql2014a8.sandag.org_ws_FreewaySpeed[[#This Row],[scenario_id]]),"",Table_sql2014a8.sandag.org_ws_FreewaySpeed[[#This Row],[scenario_id]])</f>
        <v>376</v>
      </c>
      <c r="B168">
        <f>IF(ISERROR(Table_sql2014a8.sandag.org_ws_FreewaySpeed[[#This Row],[LinkID]]),"",Table_sql2014a8.sandag.org_ws_FreewaySpeed[[#This Row],[LinkID]])</f>
        <v>12547</v>
      </c>
      <c r="C168">
        <f>IF(ISERROR(Table_sql2014a8.sandag.org_ws_FreewaySpeed[[#This Row],[speed_ea]]),"",Table_sql2014a8.sandag.org_ws_FreewaySpeed[[#This Row],[speed_ea]])</f>
        <v>57</v>
      </c>
      <c r="D168">
        <f>IF(ISERROR(Table_sql2014a8.sandag.org_ws_FreewaySpeed[[#This Row],[speed_am]]),"",Table_sql2014a8.sandag.org_ws_FreewaySpeed[[#This Row],[speed_am]])</f>
        <v>56</v>
      </c>
      <c r="E168">
        <f>IF(ISERROR(Table_sql2014a8.sandag.org_ws_FreewaySpeed[[#This Row],[speed_md]]),"",Table_sql2014a8.sandag.org_ws_FreewaySpeed[[#This Row],[speed_md]])</f>
        <v>56</v>
      </c>
      <c r="F168">
        <f>IF(ISERROR(Table_sql2014a8.sandag.org_ws_FreewaySpeed[[#This Row],[speed_pm]]),"",Table_sql2014a8.sandag.org_ws_FreewaySpeed[[#This Row],[speed_pm]])</f>
        <v>57</v>
      </c>
      <c r="G168">
        <f>IF(ISERROR(Table_sql2014a8.sandag.org_ws_FreewaySpeed[[#This Row],[speed_ev]]),"",Table_sql2014a8.sandag.org_ws_FreewaySpeed[[#This Row],[speed_ev]])</f>
        <v>57</v>
      </c>
    </row>
    <row r="169" spans="1:7" x14ac:dyDescent="0.25">
      <c r="A169">
        <f>IF(ISERROR(Table_sql2014a8.sandag.org_ws_FreewaySpeed[[#This Row],[scenario_id]]),"",Table_sql2014a8.sandag.org_ws_FreewaySpeed[[#This Row],[scenario_id]])</f>
        <v>376</v>
      </c>
      <c r="B169">
        <f>IF(ISERROR(Table_sql2014a8.sandag.org_ws_FreewaySpeed[[#This Row],[LinkID]]),"",Table_sql2014a8.sandag.org_ws_FreewaySpeed[[#This Row],[LinkID]])</f>
        <v>12571</v>
      </c>
      <c r="C169">
        <f>IF(ISERROR(Table_sql2014a8.sandag.org_ws_FreewaySpeed[[#This Row],[speed_ea]]),"",Table_sql2014a8.sandag.org_ws_FreewaySpeed[[#This Row],[speed_ea]])</f>
        <v>58</v>
      </c>
      <c r="D169">
        <f>IF(ISERROR(Table_sql2014a8.sandag.org_ws_FreewaySpeed[[#This Row],[speed_am]]),"",Table_sql2014a8.sandag.org_ws_FreewaySpeed[[#This Row],[speed_am]])</f>
        <v>46</v>
      </c>
      <c r="E169">
        <f>IF(ISERROR(Table_sql2014a8.sandag.org_ws_FreewaySpeed[[#This Row],[speed_md]]),"",Table_sql2014a8.sandag.org_ws_FreewaySpeed[[#This Row],[speed_md]])</f>
        <v>48</v>
      </c>
      <c r="F169">
        <f>IF(ISERROR(Table_sql2014a8.sandag.org_ws_FreewaySpeed[[#This Row],[speed_pm]]),"",Table_sql2014a8.sandag.org_ws_FreewaySpeed[[#This Row],[speed_pm]])</f>
        <v>54</v>
      </c>
      <c r="G169">
        <f>IF(ISERROR(Table_sql2014a8.sandag.org_ws_FreewaySpeed[[#This Row],[speed_ev]]),"",Table_sql2014a8.sandag.org_ws_FreewaySpeed[[#This Row],[speed_ev]])</f>
        <v>58</v>
      </c>
    </row>
    <row r="170" spans="1:7" x14ac:dyDescent="0.25">
      <c r="A170">
        <f>IF(ISERROR(Table_sql2014a8.sandag.org_ws_FreewaySpeed[[#This Row],[scenario_id]]),"",Table_sql2014a8.sandag.org_ws_FreewaySpeed[[#This Row],[scenario_id]])</f>
        <v>376</v>
      </c>
      <c r="B170">
        <f>IF(ISERROR(Table_sql2014a8.sandag.org_ws_FreewaySpeed[[#This Row],[LinkID]]),"",Table_sql2014a8.sandag.org_ws_FreewaySpeed[[#This Row],[LinkID]])</f>
        <v>12572</v>
      </c>
      <c r="C170">
        <f>IF(ISERROR(Table_sql2014a8.sandag.org_ws_FreewaySpeed[[#This Row],[speed_ea]]),"",Table_sql2014a8.sandag.org_ws_FreewaySpeed[[#This Row],[speed_ea]])</f>
        <v>58</v>
      </c>
      <c r="D170">
        <f>IF(ISERROR(Table_sql2014a8.sandag.org_ws_FreewaySpeed[[#This Row],[speed_am]]),"",Table_sql2014a8.sandag.org_ws_FreewaySpeed[[#This Row],[speed_am]])</f>
        <v>46</v>
      </c>
      <c r="E170">
        <f>IF(ISERROR(Table_sql2014a8.sandag.org_ws_FreewaySpeed[[#This Row],[speed_md]]),"",Table_sql2014a8.sandag.org_ws_FreewaySpeed[[#This Row],[speed_md]])</f>
        <v>48</v>
      </c>
      <c r="F170">
        <f>IF(ISERROR(Table_sql2014a8.sandag.org_ws_FreewaySpeed[[#This Row],[speed_pm]]),"",Table_sql2014a8.sandag.org_ws_FreewaySpeed[[#This Row],[speed_pm]])</f>
        <v>54</v>
      </c>
      <c r="G170">
        <f>IF(ISERROR(Table_sql2014a8.sandag.org_ws_FreewaySpeed[[#This Row],[speed_ev]]),"",Table_sql2014a8.sandag.org_ws_FreewaySpeed[[#This Row],[speed_ev]])</f>
        <v>58</v>
      </c>
    </row>
    <row r="171" spans="1:7" x14ac:dyDescent="0.25">
      <c r="A171">
        <f>IF(ISERROR(Table_sql2014a8.sandag.org_ws_FreewaySpeed[[#This Row],[scenario_id]]),"",Table_sql2014a8.sandag.org_ws_FreewaySpeed[[#This Row],[scenario_id]])</f>
        <v>376</v>
      </c>
      <c r="B171">
        <f>IF(ISERROR(Table_sql2014a8.sandag.org_ws_FreewaySpeed[[#This Row],[LinkID]]),"",Table_sql2014a8.sandag.org_ws_FreewaySpeed[[#This Row],[LinkID]])</f>
        <v>12583</v>
      </c>
      <c r="C171">
        <f>IF(ISERROR(Table_sql2014a8.sandag.org_ws_FreewaySpeed[[#This Row],[speed_ea]]),"",Table_sql2014a8.sandag.org_ws_FreewaySpeed[[#This Row],[speed_ea]])</f>
        <v>57</v>
      </c>
      <c r="D171">
        <f>IF(ISERROR(Table_sql2014a8.sandag.org_ws_FreewaySpeed[[#This Row],[speed_am]]),"",Table_sql2014a8.sandag.org_ws_FreewaySpeed[[#This Row],[speed_am]])</f>
        <v>38</v>
      </c>
      <c r="E171">
        <f>IF(ISERROR(Table_sql2014a8.sandag.org_ws_FreewaySpeed[[#This Row],[speed_md]]),"",Table_sql2014a8.sandag.org_ws_FreewaySpeed[[#This Row],[speed_md]])</f>
        <v>51</v>
      </c>
      <c r="F171">
        <f>IF(ISERROR(Table_sql2014a8.sandag.org_ws_FreewaySpeed[[#This Row],[speed_pm]]),"",Table_sql2014a8.sandag.org_ws_FreewaySpeed[[#This Row],[speed_pm]])</f>
        <v>56</v>
      </c>
      <c r="G171">
        <f>IF(ISERROR(Table_sql2014a8.sandag.org_ws_FreewaySpeed[[#This Row],[speed_ev]]),"",Table_sql2014a8.sandag.org_ws_FreewaySpeed[[#This Row],[speed_ev]])</f>
        <v>58</v>
      </c>
    </row>
    <row r="172" spans="1:7" x14ac:dyDescent="0.25">
      <c r="A172">
        <f>IF(ISERROR(Table_sql2014a8.sandag.org_ws_FreewaySpeed[[#This Row],[scenario_id]]),"",Table_sql2014a8.sandag.org_ws_FreewaySpeed[[#This Row],[scenario_id]])</f>
        <v>376</v>
      </c>
      <c r="B172">
        <f>IF(ISERROR(Table_sql2014a8.sandag.org_ws_FreewaySpeed[[#This Row],[LinkID]]),"",Table_sql2014a8.sandag.org_ws_FreewaySpeed[[#This Row],[LinkID]])</f>
        <v>12584</v>
      </c>
      <c r="C172">
        <f>IF(ISERROR(Table_sql2014a8.sandag.org_ws_FreewaySpeed[[#This Row],[speed_ea]]),"",Table_sql2014a8.sandag.org_ws_FreewaySpeed[[#This Row],[speed_ea]])</f>
        <v>58</v>
      </c>
      <c r="D172">
        <f>IF(ISERROR(Table_sql2014a8.sandag.org_ws_FreewaySpeed[[#This Row],[speed_am]]),"",Table_sql2014a8.sandag.org_ws_FreewaySpeed[[#This Row],[speed_am]])</f>
        <v>54</v>
      </c>
      <c r="E172">
        <f>IF(ISERROR(Table_sql2014a8.sandag.org_ws_FreewaySpeed[[#This Row],[speed_md]]),"",Table_sql2014a8.sandag.org_ws_FreewaySpeed[[#This Row],[speed_md]])</f>
        <v>46</v>
      </c>
      <c r="F172">
        <f>IF(ISERROR(Table_sql2014a8.sandag.org_ws_FreewaySpeed[[#This Row],[speed_pm]]),"",Table_sql2014a8.sandag.org_ws_FreewaySpeed[[#This Row],[speed_pm]])</f>
        <v>39</v>
      </c>
      <c r="G172">
        <f>IF(ISERROR(Table_sql2014a8.sandag.org_ws_FreewaySpeed[[#This Row],[speed_ev]]),"",Table_sql2014a8.sandag.org_ws_FreewaySpeed[[#This Row],[speed_ev]])</f>
        <v>58</v>
      </c>
    </row>
    <row r="173" spans="1:7" x14ac:dyDescent="0.25">
      <c r="A173">
        <f>IF(ISERROR(Table_sql2014a8.sandag.org_ws_FreewaySpeed[[#This Row],[scenario_id]]),"",Table_sql2014a8.sandag.org_ws_FreewaySpeed[[#This Row],[scenario_id]])</f>
        <v>376</v>
      </c>
      <c r="B173">
        <f>IF(ISERROR(Table_sql2014a8.sandag.org_ws_FreewaySpeed[[#This Row],[LinkID]]),"",Table_sql2014a8.sandag.org_ws_FreewaySpeed[[#This Row],[LinkID]])</f>
        <v>12589</v>
      </c>
      <c r="C173">
        <f>IF(ISERROR(Table_sql2014a8.sandag.org_ws_FreewaySpeed[[#This Row],[speed_ea]]),"",Table_sql2014a8.sandag.org_ws_FreewaySpeed[[#This Row],[speed_ea]])</f>
        <v>57</v>
      </c>
      <c r="D173">
        <f>IF(ISERROR(Table_sql2014a8.sandag.org_ws_FreewaySpeed[[#This Row],[speed_am]]),"",Table_sql2014a8.sandag.org_ws_FreewaySpeed[[#This Row],[speed_am]])</f>
        <v>36</v>
      </c>
      <c r="E173">
        <f>IF(ISERROR(Table_sql2014a8.sandag.org_ws_FreewaySpeed[[#This Row],[speed_md]]),"",Table_sql2014a8.sandag.org_ws_FreewaySpeed[[#This Row],[speed_md]])</f>
        <v>49</v>
      </c>
      <c r="F173">
        <f>IF(ISERROR(Table_sql2014a8.sandag.org_ws_FreewaySpeed[[#This Row],[speed_pm]]),"",Table_sql2014a8.sandag.org_ws_FreewaySpeed[[#This Row],[speed_pm]])</f>
        <v>55</v>
      </c>
      <c r="G173">
        <f>IF(ISERROR(Table_sql2014a8.sandag.org_ws_FreewaySpeed[[#This Row],[speed_ev]]),"",Table_sql2014a8.sandag.org_ws_FreewaySpeed[[#This Row],[speed_ev]])</f>
        <v>57</v>
      </c>
    </row>
    <row r="174" spans="1:7" x14ac:dyDescent="0.25">
      <c r="A174">
        <f>IF(ISERROR(Table_sql2014a8.sandag.org_ws_FreewaySpeed[[#This Row],[scenario_id]]),"",Table_sql2014a8.sandag.org_ws_FreewaySpeed[[#This Row],[scenario_id]])</f>
        <v>376</v>
      </c>
      <c r="B174">
        <f>IF(ISERROR(Table_sql2014a8.sandag.org_ws_FreewaySpeed[[#This Row],[LinkID]]),"",Table_sql2014a8.sandag.org_ws_FreewaySpeed[[#This Row],[LinkID]])</f>
        <v>12591</v>
      </c>
      <c r="C174">
        <f>IF(ISERROR(Table_sql2014a8.sandag.org_ws_FreewaySpeed[[#This Row],[speed_ea]]),"",Table_sql2014a8.sandag.org_ws_FreewaySpeed[[#This Row],[speed_ea]])</f>
        <v>58</v>
      </c>
      <c r="D174">
        <f>IF(ISERROR(Table_sql2014a8.sandag.org_ws_FreewaySpeed[[#This Row],[speed_am]]),"",Table_sql2014a8.sandag.org_ws_FreewaySpeed[[#This Row],[speed_am]])</f>
        <v>52</v>
      </c>
      <c r="E174">
        <f>IF(ISERROR(Table_sql2014a8.sandag.org_ws_FreewaySpeed[[#This Row],[speed_md]]),"",Table_sql2014a8.sandag.org_ws_FreewaySpeed[[#This Row],[speed_md]])</f>
        <v>43</v>
      </c>
      <c r="F174">
        <f>IF(ISERROR(Table_sql2014a8.sandag.org_ws_FreewaySpeed[[#This Row],[speed_pm]]),"",Table_sql2014a8.sandag.org_ws_FreewaySpeed[[#This Row],[speed_pm]])</f>
        <v>35</v>
      </c>
      <c r="G174">
        <f>IF(ISERROR(Table_sql2014a8.sandag.org_ws_FreewaySpeed[[#This Row],[speed_ev]]),"",Table_sql2014a8.sandag.org_ws_FreewaySpeed[[#This Row],[speed_ev]])</f>
        <v>58</v>
      </c>
    </row>
    <row r="175" spans="1:7" x14ac:dyDescent="0.25">
      <c r="A175">
        <f>IF(ISERROR(Table_sql2014a8.sandag.org_ws_FreewaySpeed[[#This Row],[scenario_id]]),"",Table_sql2014a8.sandag.org_ws_FreewaySpeed[[#This Row],[scenario_id]])</f>
        <v>376</v>
      </c>
      <c r="B175">
        <f>IF(ISERROR(Table_sql2014a8.sandag.org_ws_FreewaySpeed[[#This Row],[LinkID]]),"",Table_sql2014a8.sandag.org_ws_FreewaySpeed[[#This Row],[LinkID]])</f>
        <v>12761</v>
      </c>
      <c r="C175">
        <f>IF(ISERROR(Table_sql2014a8.sandag.org_ws_FreewaySpeed[[#This Row],[speed_ea]]),"",Table_sql2014a8.sandag.org_ws_FreewaySpeed[[#This Row],[speed_ea]])</f>
        <v>62</v>
      </c>
      <c r="D175">
        <f>IF(ISERROR(Table_sql2014a8.sandag.org_ws_FreewaySpeed[[#This Row],[speed_am]]),"",Table_sql2014a8.sandag.org_ws_FreewaySpeed[[#This Row],[speed_am]])</f>
        <v>61</v>
      </c>
      <c r="E175">
        <f>IF(ISERROR(Table_sql2014a8.sandag.org_ws_FreewaySpeed[[#This Row],[speed_md]]),"",Table_sql2014a8.sandag.org_ws_FreewaySpeed[[#This Row],[speed_md]])</f>
        <v>61</v>
      </c>
      <c r="F175">
        <f>IF(ISERROR(Table_sql2014a8.sandag.org_ws_FreewaySpeed[[#This Row],[speed_pm]]),"",Table_sql2014a8.sandag.org_ws_FreewaySpeed[[#This Row],[speed_pm]])</f>
        <v>61</v>
      </c>
      <c r="G175">
        <f>IF(ISERROR(Table_sql2014a8.sandag.org_ws_FreewaySpeed[[#This Row],[speed_ev]]),"",Table_sql2014a8.sandag.org_ws_FreewaySpeed[[#This Row],[speed_ev]])</f>
        <v>62</v>
      </c>
    </row>
    <row r="176" spans="1:7" x14ac:dyDescent="0.25">
      <c r="A176">
        <f>IF(ISERROR(Table_sql2014a8.sandag.org_ws_FreewaySpeed[[#This Row],[scenario_id]]),"",Table_sql2014a8.sandag.org_ws_FreewaySpeed[[#This Row],[scenario_id]])</f>
        <v>376</v>
      </c>
      <c r="B176">
        <f>IF(ISERROR(Table_sql2014a8.sandag.org_ws_FreewaySpeed[[#This Row],[LinkID]]),"",Table_sql2014a8.sandag.org_ws_FreewaySpeed[[#This Row],[LinkID]])</f>
        <v>12823</v>
      </c>
      <c r="C176">
        <f>IF(ISERROR(Table_sql2014a8.sandag.org_ws_FreewaySpeed[[#This Row],[speed_ea]]),"",Table_sql2014a8.sandag.org_ws_FreewaySpeed[[#This Row],[speed_ea]])</f>
        <v>57</v>
      </c>
      <c r="D176">
        <f>IF(ISERROR(Table_sql2014a8.sandag.org_ws_FreewaySpeed[[#This Row],[speed_am]]),"",Table_sql2014a8.sandag.org_ws_FreewaySpeed[[#This Row],[speed_am]])</f>
        <v>40</v>
      </c>
      <c r="E176">
        <f>IF(ISERROR(Table_sql2014a8.sandag.org_ws_FreewaySpeed[[#This Row],[speed_md]]),"",Table_sql2014a8.sandag.org_ws_FreewaySpeed[[#This Row],[speed_md]])</f>
        <v>56</v>
      </c>
      <c r="F176">
        <f>IF(ISERROR(Table_sql2014a8.sandag.org_ws_FreewaySpeed[[#This Row],[speed_pm]]),"",Table_sql2014a8.sandag.org_ws_FreewaySpeed[[#This Row],[speed_pm]])</f>
        <v>53</v>
      </c>
      <c r="G176">
        <f>IF(ISERROR(Table_sql2014a8.sandag.org_ws_FreewaySpeed[[#This Row],[speed_ev]]),"",Table_sql2014a8.sandag.org_ws_FreewaySpeed[[#This Row],[speed_ev]])</f>
        <v>57</v>
      </c>
    </row>
    <row r="177" spans="1:7" x14ac:dyDescent="0.25">
      <c r="A177">
        <f>IF(ISERROR(Table_sql2014a8.sandag.org_ws_FreewaySpeed[[#This Row],[scenario_id]]),"",Table_sql2014a8.sandag.org_ws_FreewaySpeed[[#This Row],[scenario_id]])</f>
        <v>376</v>
      </c>
      <c r="B177">
        <f>IF(ISERROR(Table_sql2014a8.sandag.org_ws_FreewaySpeed[[#This Row],[LinkID]]),"",Table_sql2014a8.sandag.org_ws_FreewaySpeed[[#This Row],[LinkID]])</f>
        <v>12833</v>
      </c>
      <c r="C177">
        <f>IF(ISERROR(Table_sql2014a8.sandag.org_ws_FreewaySpeed[[#This Row],[speed_ea]]),"",Table_sql2014a8.sandag.org_ws_FreewaySpeed[[#This Row],[speed_ea]])</f>
        <v>57</v>
      </c>
      <c r="D177">
        <f>IF(ISERROR(Table_sql2014a8.sandag.org_ws_FreewaySpeed[[#This Row],[speed_am]]),"",Table_sql2014a8.sandag.org_ws_FreewaySpeed[[#This Row],[speed_am]])</f>
        <v>57</v>
      </c>
      <c r="E177">
        <f>IF(ISERROR(Table_sql2014a8.sandag.org_ws_FreewaySpeed[[#This Row],[speed_md]]),"",Table_sql2014a8.sandag.org_ws_FreewaySpeed[[#This Row],[speed_md]])</f>
        <v>55</v>
      </c>
      <c r="F177">
        <f>IF(ISERROR(Table_sql2014a8.sandag.org_ws_FreewaySpeed[[#This Row],[speed_pm]]),"",Table_sql2014a8.sandag.org_ws_FreewaySpeed[[#This Row],[speed_pm]])</f>
        <v>53</v>
      </c>
      <c r="G177">
        <f>IF(ISERROR(Table_sql2014a8.sandag.org_ws_FreewaySpeed[[#This Row],[speed_ev]]),"",Table_sql2014a8.sandag.org_ws_FreewaySpeed[[#This Row],[speed_ev]])</f>
        <v>57</v>
      </c>
    </row>
    <row r="178" spans="1:7" x14ac:dyDescent="0.25">
      <c r="A178">
        <f>IF(ISERROR(Table_sql2014a8.sandag.org_ws_FreewaySpeed[[#This Row],[scenario_id]]),"",Table_sql2014a8.sandag.org_ws_FreewaySpeed[[#This Row],[scenario_id]])</f>
        <v>376</v>
      </c>
      <c r="B178">
        <f>IF(ISERROR(Table_sql2014a8.sandag.org_ws_FreewaySpeed[[#This Row],[LinkID]]),"",Table_sql2014a8.sandag.org_ws_FreewaySpeed[[#This Row],[LinkID]])</f>
        <v>12834</v>
      </c>
      <c r="C178">
        <f>IF(ISERROR(Table_sql2014a8.sandag.org_ws_FreewaySpeed[[#This Row],[speed_ea]]),"",Table_sql2014a8.sandag.org_ws_FreewaySpeed[[#This Row],[speed_ea]])</f>
        <v>58</v>
      </c>
      <c r="D178">
        <f>IF(ISERROR(Table_sql2014a8.sandag.org_ws_FreewaySpeed[[#This Row],[speed_am]]),"",Table_sql2014a8.sandag.org_ws_FreewaySpeed[[#This Row],[speed_am]])</f>
        <v>49</v>
      </c>
      <c r="E178">
        <f>IF(ISERROR(Table_sql2014a8.sandag.org_ws_FreewaySpeed[[#This Row],[speed_md]]),"",Table_sql2014a8.sandag.org_ws_FreewaySpeed[[#This Row],[speed_md]])</f>
        <v>57</v>
      </c>
      <c r="F178">
        <f>IF(ISERROR(Table_sql2014a8.sandag.org_ws_FreewaySpeed[[#This Row],[speed_pm]]),"",Table_sql2014a8.sandag.org_ws_FreewaySpeed[[#This Row],[speed_pm]])</f>
        <v>56</v>
      </c>
      <c r="G178">
        <f>IF(ISERROR(Table_sql2014a8.sandag.org_ws_FreewaySpeed[[#This Row],[speed_ev]]),"",Table_sql2014a8.sandag.org_ws_FreewaySpeed[[#This Row],[speed_ev]])</f>
        <v>58</v>
      </c>
    </row>
    <row r="179" spans="1:7" x14ac:dyDescent="0.25">
      <c r="A179">
        <f>IF(ISERROR(Table_sql2014a8.sandag.org_ws_FreewaySpeed[[#This Row],[scenario_id]]),"",Table_sql2014a8.sandag.org_ws_FreewaySpeed[[#This Row],[scenario_id]])</f>
        <v>376</v>
      </c>
      <c r="B179">
        <f>IF(ISERROR(Table_sql2014a8.sandag.org_ws_FreewaySpeed[[#This Row],[LinkID]]),"",Table_sql2014a8.sandag.org_ws_FreewaySpeed[[#This Row],[LinkID]])</f>
        <v>12837</v>
      </c>
      <c r="C179">
        <f>IF(ISERROR(Table_sql2014a8.sandag.org_ws_FreewaySpeed[[#This Row],[speed_ea]]),"",Table_sql2014a8.sandag.org_ws_FreewaySpeed[[#This Row],[speed_ea]])</f>
        <v>58</v>
      </c>
      <c r="D179">
        <f>IF(ISERROR(Table_sql2014a8.sandag.org_ws_FreewaySpeed[[#This Row],[speed_am]]),"",Table_sql2014a8.sandag.org_ws_FreewaySpeed[[#This Row],[speed_am]])</f>
        <v>53</v>
      </c>
      <c r="E179">
        <f>IF(ISERROR(Table_sql2014a8.sandag.org_ws_FreewaySpeed[[#This Row],[speed_md]]),"",Table_sql2014a8.sandag.org_ws_FreewaySpeed[[#This Row],[speed_md]])</f>
        <v>56</v>
      </c>
      <c r="F179">
        <f>IF(ISERROR(Table_sql2014a8.sandag.org_ws_FreewaySpeed[[#This Row],[speed_pm]]),"",Table_sql2014a8.sandag.org_ws_FreewaySpeed[[#This Row],[speed_pm]])</f>
        <v>54</v>
      </c>
      <c r="G179">
        <f>IF(ISERROR(Table_sql2014a8.sandag.org_ws_FreewaySpeed[[#This Row],[speed_ev]]),"",Table_sql2014a8.sandag.org_ws_FreewaySpeed[[#This Row],[speed_ev]])</f>
        <v>58</v>
      </c>
    </row>
    <row r="180" spans="1:7" x14ac:dyDescent="0.25">
      <c r="A180">
        <f>IF(ISERROR(Table_sql2014a8.sandag.org_ws_FreewaySpeed[[#This Row],[scenario_id]]),"",Table_sql2014a8.sandag.org_ws_FreewaySpeed[[#This Row],[scenario_id]])</f>
        <v>376</v>
      </c>
      <c r="B180">
        <f>IF(ISERROR(Table_sql2014a8.sandag.org_ws_FreewaySpeed[[#This Row],[LinkID]]),"",Table_sql2014a8.sandag.org_ws_FreewaySpeed[[#This Row],[LinkID]])</f>
        <v>12841</v>
      </c>
      <c r="C180">
        <f>IF(ISERROR(Table_sql2014a8.sandag.org_ws_FreewaySpeed[[#This Row],[speed_ea]]),"",Table_sql2014a8.sandag.org_ws_FreewaySpeed[[#This Row],[speed_ea]])</f>
        <v>58</v>
      </c>
      <c r="D180">
        <f>IF(ISERROR(Table_sql2014a8.sandag.org_ws_FreewaySpeed[[#This Row],[speed_am]]),"",Table_sql2014a8.sandag.org_ws_FreewaySpeed[[#This Row],[speed_am]])</f>
        <v>58</v>
      </c>
      <c r="E180">
        <f>IF(ISERROR(Table_sql2014a8.sandag.org_ws_FreewaySpeed[[#This Row],[speed_md]]),"",Table_sql2014a8.sandag.org_ws_FreewaySpeed[[#This Row],[speed_md]])</f>
        <v>57</v>
      </c>
      <c r="F180">
        <f>IF(ISERROR(Table_sql2014a8.sandag.org_ws_FreewaySpeed[[#This Row],[speed_pm]]),"",Table_sql2014a8.sandag.org_ws_FreewaySpeed[[#This Row],[speed_pm]])</f>
        <v>57</v>
      </c>
      <c r="G180">
        <f>IF(ISERROR(Table_sql2014a8.sandag.org_ws_FreewaySpeed[[#This Row],[speed_ev]]),"",Table_sql2014a8.sandag.org_ws_FreewaySpeed[[#This Row],[speed_ev]])</f>
        <v>58</v>
      </c>
    </row>
    <row r="181" spans="1:7" x14ac:dyDescent="0.25">
      <c r="A181">
        <f>IF(ISERROR(Table_sql2014a8.sandag.org_ws_FreewaySpeed[[#This Row],[scenario_id]]),"",Table_sql2014a8.sandag.org_ws_FreewaySpeed[[#This Row],[scenario_id]])</f>
        <v>376</v>
      </c>
      <c r="B181">
        <f>IF(ISERROR(Table_sql2014a8.sandag.org_ws_FreewaySpeed[[#This Row],[LinkID]]),"",Table_sql2014a8.sandag.org_ws_FreewaySpeed[[#This Row],[LinkID]])</f>
        <v>12932</v>
      </c>
      <c r="C181">
        <f>IF(ISERROR(Table_sql2014a8.sandag.org_ws_FreewaySpeed[[#This Row],[speed_ea]]),"",Table_sql2014a8.sandag.org_ws_FreewaySpeed[[#This Row],[speed_ea]])</f>
        <v>57</v>
      </c>
      <c r="D181">
        <f>IF(ISERROR(Table_sql2014a8.sandag.org_ws_FreewaySpeed[[#This Row],[speed_am]]),"",Table_sql2014a8.sandag.org_ws_FreewaySpeed[[#This Row],[speed_am]])</f>
        <v>48</v>
      </c>
      <c r="E181">
        <f>IF(ISERROR(Table_sql2014a8.sandag.org_ws_FreewaySpeed[[#This Row],[speed_md]]),"",Table_sql2014a8.sandag.org_ws_FreewaySpeed[[#This Row],[speed_md]])</f>
        <v>56</v>
      </c>
      <c r="F181">
        <f>IF(ISERROR(Table_sql2014a8.sandag.org_ws_FreewaySpeed[[#This Row],[speed_pm]]),"",Table_sql2014a8.sandag.org_ws_FreewaySpeed[[#This Row],[speed_pm]])</f>
        <v>56</v>
      </c>
      <c r="G181">
        <f>IF(ISERROR(Table_sql2014a8.sandag.org_ws_FreewaySpeed[[#This Row],[speed_ev]]),"",Table_sql2014a8.sandag.org_ws_FreewaySpeed[[#This Row],[speed_ev]])</f>
        <v>57</v>
      </c>
    </row>
    <row r="182" spans="1:7" x14ac:dyDescent="0.25">
      <c r="A182">
        <f>IF(ISERROR(Table_sql2014a8.sandag.org_ws_FreewaySpeed[[#This Row],[scenario_id]]),"",Table_sql2014a8.sandag.org_ws_FreewaySpeed[[#This Row],[scenario_id]])</f>
        <v>376</v>
      </c>
      <c r="B182">
        <f>IF(ISERROR(Table_sql2014a8.sandag.org_ws_FreewaySpeed[[#This Row],[LinkID]]),"",Table_sql2014a8.sandag.org_ws_FreewaySpeed[[#This Row],[LinkID]])</f>
        <v>12945</v>
      </c>
      <c r="C182">
        <f>IF(ISERROR(Table_sql2014a8.sandag.org_ws_FreewaySpeed[[#This Row],[speed_ea]]),"",Table_sql2014a8.sandag.org_ws_FreewaySpeed[[#This Row],[speed_ea]])</f>
        <v>57</v>
      </c>
      <c r="D182">
        <f>IF(ISERROR(Table_sql2014a8.sandag.org_ws_FreewaySpeed[[#This Row],[speed_am]]),"",Table_sql2014a8.sandag.org_ws_FreewaySpeed[[#This Row],[speed_am]])</f>
        <v>37</v>
      </c>
      <c r="E182">
        <f>IF(ISERROR(Table_sql2014a8.sandag.org_ws_FreewaySpeed[[#This Row],[speed_md]]),"",Table_sql2014a8.sandag.org_ws_FreewaySpeed[[#This Row],[speed_md]])</f>
        <v>53</v>
      </c>
      <c r="F182">
        <f>IF(ISERROR(Table_sql2014a8.sandag.org_ws_FreewaySpeed[[#This Row],[speed_pm]]),"",Table_sql2014a8.sandag.org_ws_FreewaySpeed[[#This Row],[speed_pm]])</f>
        <v>53</v>
      </c>
      <c r="G182">
        <f>IF(ISERROR(Table_sql2014a8.sandag.org_ws_FreewaySpeed[[#This Row],[speed_ev]]),"",Table_sql2014a8.sandag.org_ws_FreewaySpeed[[#This Row],[speed_ev]])</f>
        <v>58</v>
      </c>
    </row>
    <row r="183" spans="1:7" x14ac:dyDescent="0.25">
      <c r="A183">
        <f>IF(ISERROR(Table_sql2014a8.sandag.org_ws_FreewaySpeed[[#This Row],[scenario_id]]),"",Table_sql2014a8.sandag.org_ws_FreewaySpeed[[#This Row],[scenario_id]])</f>
        <v>376</v>
      </c>
      <c r="B183">
        <f>IF(ISERROR(Table_sql2014a8.sandag.org_ws_FreewaySpeed[[#This Row],[LinkID]]),"",Table_sql2014a8.sandag.org_ws_FreewaySpeed[[#This Row],[LinkID]])</f>
        <v>12946</v>
      </c>
      <c r="C183">
        <f>IF(ISERROR(Table_sql2014a8.sandag.org_ws_FreewaySpeed[[#This Row],[speed_ea]]),"",Table_sql2014a8.sandag.org_ws_FreewaySpeed[[#This Row],[speed_ea]])</f>
        <v>57</v>
      </c>
      <c r="D183">
        <f>IF(ISERROR(Table_sql2014a8.sandag.org_ws_FreewaySpeed[[#This Row],[speed_am]]),"",Table_sql2014a8.sandag.org_ws_FreewaySpeed[[#This Row],[speed_am]])</f>
        <v>39</v>
      </c>
      <c r="E183">
        <f>IF(ISERROR(Table_sql2014a8.sandag.org_ws_FreewaySpeed[[#This Row],[speed_md]]),"",Table_sql2014a8.sandag.org_ws_FreewaySpeed[[#This Row],[speed_md]])</f>
        <v>54</v>
      </c>
      <c r="F183">
        <f>IF(ISERROR(Table_sql2014a8.sandag.org_ws_FreewaySpeed[[#This Row],[speed_pm]]),"",Table_sql2014a8.sandag.org_ws_FreewaySpeed[[#This Row],[speed_pm]])</f>
        <v>53</v>
      </c>
      <c r="G183">
        <f>IF(ISERROR(Table_sql2014a8.sandag.org_ws_FreewaySpeed[[#This Row],[speed_ev]]),"",Table_sql2014a8.sandag.org_ws_FreewaySpeed[[#This Row],[speed_ev]])</f>
        <v>58</v>
      </c>
    </row>
    <row r="184" spans="1:7" x14ac:dyDescent="0.25">
      <c r="A184">
        <f>IF(ISERROR(Table_sql2014a8.sandag.org_ws_FreewaySpeed[[#This Row],[scenario_id]]),"",Table_sql2014a8.sandag.org_ws_FreewaySpeed[[#This Row],[scenario_id]])</f>
        <v>376</v>
      </c>
      <c r="B184">
        <f>IF(ISERROR(Table_sql2014a8.sandag.org_ws_FreewaySpeed[[#This Row],[LinkID]]),"",Table_sql2014a8.sandag.org_ws_FreewaySpeed[[#This Row],[LinkID]])</f>
        <v>12949</v>
      </c>
      <c r="C184">
        <f>IF(ISERROR(Table_sql2014a8.sandag.org_ws_FreewaySpeed[[#This Row],[speed_ea]]),"",Table_sql2014a8.sandag.org_ws_FreewaySpeed[[#This Row],[speed_ea]])</f>
        <v>58</v>
      </c>
      <c r="D184">
        <f>IF(ISERROR(Table_sql2014a8.sandag.org_ws_FreewaySpeed[[#This Row],[speed_am]]),"",Table_sql2014a8.sandag.org_ws_FreewaySpeed[[#This Row],[speed_am]])</f>
        <v>48</v>
      </c>
      <c r="E184">
        <f>IF(ISERROR(Table_sql2014a8.sandag.org_ws_FreewaySpeed[[#This Row],[speed_md]]),"",Table_sql2014a8.sandag.org_ws_FreewaySpeed[[#This Row],[speed_md]])</f>
        <v>37</v>
      </c>
      <c r="F184">
        <f>IF(ISERROR(Table_sql2014a8.sandag.org_ws_FreewaySpeed[[#This Row],[speed_pm]]),"",Table_sql2014a8.sandag.org_ws_FreewaySpeed[[#This Row],[speed_pm]])</f>
        <v>37</v>
      </c>
      <c r="G184">
        <f>IF(ISERROR(Table_sql2014a8.sandag.org_ws_FreewaySpeed[[#This Row],[speed_ev]]),"",Table_sql2014a8.sandag.org_ws_FreewaySpeed[[#This Row],[speed_ev]])</f>
        <v>58</v>
      </c>
    </row>
    <row r="185" spans="1:7" x14ac:dyDescent="0.25">
      <c r="A185">
        <f>IF(ISERROR(Table_sql2014a8.sandag.org_ws_FreewaySpeed[[#This Row],[scenario_id]]),"",Table_sql2014a8.sandag.org_ws_FreewaySpeed[[#This Row],[scenario_id]])</f>
        <v>376</v>
      </c>
      <c r="B185">
        <f>IF(ISERROR(Table_sql2014a8.sandag.org_ws_FreewaySpeed[[#This Row],[LinkID]]),"",Table_sql2014a8.sandag.org_ws_FreewaySpeed[[#This Row],[LinkID]])</f>
        <v>12950</v>
      </c>
      <c r="C185">
        <f>IF(ISERROR(Table_sql2014a8.sandag.org_ws_FreewaySpeed[[#This Row],[speed_ea]]),"",Table_sql2014a8.sandag.org_ws_FreewaySpeed[[#This Row],[speed_ea]])</f>
        <v>57</v>
      </c>
      <c r="D185">
        <f>IF(ISERROR(Table_sql2014a8.sandag.org_ws_FreewaySpeed[[#This Row],[speed_am]]),"",Table_sql2014a8.sandag.org_ws_FreewaySpeed[[#This Row],[speed_am]])</f>
        <v>35</v>
      </c>
      <c r="E185">
        <f>IF(ISERROR(Table_sql2014a8.sandag.org_ws_FreewaySpeed[[#This Row],[speed_md]]),"",Table_sql2014a8.sandag.org_ws_FreewaySpeed[[#This Row],[speed_md]])</f>
        <v>51</v>
      </c>
      <c r="F185">
        <f>IF(ISERROR(Table_sql2014a8.sandag.org_ws_FreewaySpeed[[#This Row],[speed_pm]]),"",Table_sql2014a8.sandag.org_ws_FreewaySpeed[[#This Row],[speed_pm]])</f>
        <v>51</v>
      </c>
      <c r="G185">
        <f>IF(ISERROR(Table_sql2014a8.sandag.org_ws_FreewaySpeed[[#This Row],[speed_ev]]),"",Table_sql2014a8.sandag.org_ws_FreewaySpeed[[#This Row],[speed_ev]])</f>
        <v>58</v>
      </c>
    </row>
    <row r="186" spans="1:7" x14ac:dyDescent="0.25">
      <c r="A186">
        <f>IF(ISERROR(Table_sql2014a8.sandag.org_ws_FreewaySpeed[[#This Row],[scenario_id]]),"",Table_sql2014a8.sandag.org_ws_FreewaySpeed[[#This Row],[scenario_id]])</f>
        <v>376</v>
      </c>
      <c r="B186">
        <f>IF(ISERROR(Table_sql2014a8.sandag.org_ws_FreewaySpeed[[#This Row],[LinkID]]),"",Table_sql2014a8.sandag.org_ws_FreewaySpeed[[#This Row],[LinkID]])</f>
        <v>12952</v>
      </c>
      <c r="C186">
        <f>IF(ISERROR(Table_sql2014a8.sandag.org_ws_FreewaySpeed[[#This Row],[speed_ea]]),"",Table_sql2014a8.sandag.org_ws_FreewaySpeed[[#This Row],[speed_ea]])</f>
        <v>57</v>
      </c>
      <c r="D186">
        <f>IF(ISERROR(Table_sql2014a8.sandag.org_ws_FreewaySpeed[[#This Row],[speed_am]]),"",Table_sql2014a8.sandag.org_ws_FreewaySpeed[[#This Row],[speed_am]])</f>
        <v>38</v>
      </c>
      <c r="E186">
        <f>IF(ISERROR(Table_sql2014a8.sandag.org_ws_FreewaySpeed[[#This Row],[speed_md]]),"",Table_sql2014a8.sandag.org_ws_FreewaySpeed[[#This Row],[speed_md]])</f>
        <v>53</v>
      </c>
      <c r="F186">
        <f>IF(ISERROR(Table_sql2014a8.sandag.org_ws_FreewaySpeed[[#This Row],[speed_pm]]),"",Table_sql2014a8.sandag.org_ws_FreewaySpeed[[#This Row],[speed_pm]])</f>
        <v>52</v>
      </c>
      <c r="G186">
        <f>IF(ISERROR(Table_sql2014a8.sandag.org_ws_FreewaySpeed[[#This Row],[speed_ev]]),"",Table_sql2014a8.sandag.org_ws_FreewaySpeed[[#This Row],[speed_ev]])</f>
        <v>58</v>
      </c>
    </row>
    <row r="187" spans="1:7" x14ac:dyDescent="0.25">
      <c r="A187">
        <f>IF(ISERROR(Table_sql2014a8.sandag.org_ws_FreewaySpeed[[#This Row],[scenario_id]]),"",Table_sql2014a8.sandag.org_ws_FreewaySpeed[[#This Row],[scenario_id]])</f>
        <v>376</v>
      </c>
      <c r="B187">
        <f>IF(ISERROR(Table_sql2014a8.sandag.org_ws_FreewaySpeed[[#This Row],[LinkID]]),"",Table_sql2014a8.sandag.org_ws_FreewaySpeed[[#This Row],[LinkID]])</f>
        <v>12957</v>
      </c>
      <c r="C187">
        <f>IF(ISERROR(Table_sql2014a8.sandag.org_ws_FreewaySpeed[[#This Row],[speed_ea]]),"",Table_sql2014a8.sandag.org_ws_FreewaySpeed[[#This Row],[speed_ea]])</f>
        <v>58</v>
      </c>
      <c r="D187">
        <f>IF(ISERROR(Table_sql2014a8.sandag.org_ws_FreewaySpeed[[#This Row],[speed_am]]),"",Table_sql2014a8.sandag.org_ws_FreewaySpeed[[#This Row],[speed_am]])</f>
        <v>57</v>
      </c>
      <c r="E187">
        <f>IF(ISERROR(Table_sql2014a8.sandag.org_ws_FreewaySpeed[[#This Row],[speed_md]]),"",Table_sql2014a8.sandag.org_ws_FreewaySpeed[[#This Row],[speed_md]])</f>
        <v>57</v>
      </c>
      <c r="F187">
        <f>IF(ISERROR(Table_sql2014a8.sandag.org_ws_FreewaySpeed[[#This Row],[speed_pm]]),"",Table_sql2014a8.sandag.org_ws_FreewaySpeed[[#This Row],[speed_pm]])</f>
        <v>49</v>
      </c>
      <c r="G187">
        <f>IF(ISERROR(Table_sql2014a8.sandag.org_ws_FreewaySpeed[[#This Row],[speed_ev]]),"",Table_sql2014a8.sandag.org_ws_FreewaySpeed[[#This Row],[speed_ev]])</f>
        <v>58</v>
      </c>
    </row>
    <row r="188" spans="1:7" x14ac:dyDescent="0.25">
      <c r="A188">
        <f>IF(ISERROR(Table_sql2014a8.sandag.org_ws_FreewaySpeed[[#This Row],[scenario_id]]),"",Table_sql2014a8.sandag.org_ws_FreewaySpeed[[#This Row],[scenario_id]])</f>
        <v>376</v>
      </c>
      <c r="B188">
        <f>IF(ISERROR(Table_sql2014a8.sandag.org_ws_FreewaySpeed[[#This Row],[LinkID]]),"",Table_sql2014a8.sandag.org_ws_FreewaySpeed[[#This Row],[LinkID]])</f>
        <v>13046</v>
      </c>
      <c r="C188">
        <f>IF(ISERROR(Table_sql2014a8.sandag.org_ws_FreewaySpeed[[#This Row],[speed_ea]]),"",Table_sql2014a8.sandag.org_ws_FreewaySpeed[[#This Row],[speed_ea]])</f>
        <v>57</v>
      </c>
      <c r="D188">
        <f>IF(ISERROR(Table_sql2014a8.sandag.org_ws_FreewaySpeed[[#This Row],[speed_am]]),"",Table_sql2014a8.sandag.org_ws_FreewaySpeed[[#This Row],[speed_am]])</f>
        <v>54</v>
      </c>
      <c r="E188">
        <f>IF(ISERROR(Table_sql2014a8.sandag.org_ws_FreewaySpeed[[#This Row],[speed_md]]),"",Table_sql2014a8.sandag.org_ws_FreewaySpeed[[#This Row],[speed_md]])</f>
        <v>56</v>
      </c>
      <c r="F188">
        <f>IF(ISERROR(Table_sql2014a8.sandag.org_ws_FreewaySpeed[[#This Row],[speed_pm]]),"",Table_sql2014a8.sandag.org_ws_FreewaySpeed[[#This Row],[speed_pm]])</f>
        <v>56</v>
      </c>
      <c r="G188">
        <f>IF(ISERROR(Table_sql2014a8.sandag.org_ws_FreewaySpeed[[#This Row],[speed_ev]]),"",Table_sql2014a8.sandag.org_ws_FreewaySpeed[[#This Row],[speed_ev]])</f>
        <v>57</v>
      </c>
    </row>
    <row r="189" spans="1:7" x14ac:dyDescent="0.25">
      <c r="A189">
        <f>IF(ISERROR(Table_sql2014a8.sandag.org_ws_FreewaySpeed[[#This Row],[scenario_id]]),"",Table_sql2014a8.sandag.org_ws_FreewaySpeed[[#This Row],[scenario_id]])</f>
        <v>376</v>
      </c>
      <c r="B189">
        <f>IF(ISERROR(Table_sql2014a8.sandag.org_ws_FreewaySpeed[[#This Row],[LinkID]]),"",Table_sql2014a8.sandag.org_ws_FreewaySpeed[[#This Row],[LinkID]])</f>
        <v>13274</v>
      </c>
      <c r="C189">
        <f>IF(ISERROR(Table_sql2014a8.sandag.org_ws_FreewaySpeed[[#This Row],[speed_ea]]),"",Table_sql2014a8.sandag.org_ws_FreewaySpeed[[#This Row],[speed_ea]])</f>
        <v>57</v>
      </c>
      <c r="D189">
        <f>IF(ISERROR(Table_sql2014a8.sandag.org_ws_FreewaySpeed[[#This Row],[speed_am]]),"",Table_sql2014a8.sandag.org_ws_FreewaySpeed[[#This Row],[speed_am]])</f>
        <v>39</v>
      </c>
      <c r="E189">
        <f>IF(ISERROR(Table_sql2014a8.sandag.org_ws_FreewaySpeed[[#This Row],[speed_md]]),"",Table_sql2014a8.sandag.org_ws_FreewaySpeed[[#This Row],[speed_md]])</f>
        <v>51</v>
      </c>
      <c r="F189">
        <f>IF(ISERROR(Table_sql2014a8.sandag.org_ws_FreewaySpeed[[#This Row],[speed_pm]]),"",Table_sql2014a8.sandag.org_ws_FreewaySpeed[[#This Row],[speed_pm]])</f>
        <v>56</v>
      </c>
      <c r="G189">
        <f>IF(ISERROR(Table_sql2014a8.sandag.org_ws_FreewaySpeed[[#This Row],[speed_ev]]),"",Table_sql2014a8.sandag.org_ws_FreewaySpeed[[#This Row],[speed_ev]])</f>
        <v>58</v>
      </c>
    </row>
    <row r="190" spans="1:7" x14ac:dyDescent="0.25">
      <c r="A190">
        <f>IF(ISERROR(Table_sql2014a8.sandag.org_ws_FreewaySpeed[[#This Row],[scenario_id]]),"",Table_sql2014a8.sandag.org_ws_FreewaySpeed[[#This Row],[scenario_id]])</f>
        <v>376</v>
      </c>
      <c r="B190">
        <f>IF(ISERROR(Table_sql2014a8.sandag.org_ws_FreewaySpeed[[#This Row],[LinkID]]),"",Table_sql2014a8.sandag.org_ws_FreewaySpeed[[#This Row],[LinkID]])</f>
        <v>13275</v>
      </c>
      <c r="C190">
        <f>IF(ISERROR(Table_sql2014a8.sandag.org_ws_FreewaySpeed[[#This Row],[speed_ea]]),"",Table_sql2014a8.sandag.org_ws_FreewaySpeed[[#This Row],[speed_ea]])</f>
        <v>58</v>
      </c>
      <c r="D190">
        <f>IF(ISERROR(Table_sql2014a8.sandag.org_ws_FreewaySpeed[[#This Row],[speed_am]]),"",Table_sql2014a8.sandag.org_ws_FreewaySpeed[[#This Row],[speed_am]])</f>
        <v>56</v>
      </c>
      <c r="E190">
        <f>IF(ISERROR(Table_sql2014a8.sandag.org_ws_FreewaySpeed[[#This Row],[speed_md]]),"",Table_sql2014a8.sandag.org_ws_FreewaySpeed[[#This Row],[speed_md]])</f>
        <v>56</v>
      </c>
      <c r="F190">
        <f>IF(ISERROR(Table_sql2014a8.sandag.org_ws_FreewaySpeed[[#This Row],[speed_pm]]),"",Table_sql2014a8.sandag.org_ws_FreewaySpeed[[#This Row],[speed_pm]])</f>
        <v>46</v>
      </c>
      <c r="G190">
        <f>IF(ISERROR(Table_sql2014a8.sandag.org_ws_FreewaySpeed[[#This Row],[speed_ev]]),"",Table_sql2014a8.sandag.org_ws_FreewaySpeed[[#This Row],[speed_ev]])</f>
        <v>58</v>
      </c>
    </row>
    <row r="191" spans="1:7" x14ac:dyDescent="0.25">
      <c r="A191">
        <f>IF(ISERROR(Table_sql2014a8.sandag.org_ws_FreewaySpeed[[#This Row],[scenario_id]]),"",Table_sql2014a8.sandag.org_ws_FreewaySpeed[[#This Row],[scenario_id]])</f>
        <v>376</v>
      </c>
      <c r="B191">
        <f>IF(ISERROR(Table_sql2014a8.sandag.org_ws_FreewaySpeed[[#This Row],[LinkID]]),"",Table_sql2014a8.sandag.org_ws_FreewaySpeed[[#This Row],[LinkID]])</f>
        <v>13281</v>
      </c>
      <c r="C191">
        <f>IF(ISERROR(Table_sql2014a8.sandag.org_ws_FreewaySpeed[[#This Row],[speed_ea]]),"",Table_sql2014a8.sandag.org_ws_FreewaySpeed[[#This Row],[speed_ea]])</f>
        <v>58</v>
      </c>
      <c r="D191">
        <f>IF(ISERROR(Table_sql2014a8.sandag.org_ws_FreewaySpeed[[#This Row],[speed_am]]),"",Table_sql2014a8.sandag.org_ws_FreewaySpeed[[#This Row],[speed_am]])</f>
        <v>41</v>
      </c>
      <c r="E191">
        <f>IF(ISERROR(Table_sql2014a8.sandag.org_ws_FreewaySpeed[[#This Row],[speed_md]]),"",Table_sql2014a8.sandag.org_ws_FreewaySpeed[[#This Row],[speed_md]])</f>
        <v>51</v>
      </c>
      <c r="F191">
        <f>IF(ISERROR(Table_sql2014a8.sandag.org_ws_FreewaySpeed[[#This Row],[speed_pm]]),"",Table_sql2014a8.sandag.org_ws_FreewaySpeed[[#This Row],[speed_pm]])</f>
        <v>56</v>
      </c>
      <c r="G191">
        <f>IF(ISERROR(Table_sql2014a8.sandag.org_ws_FreewaySpeed[[#This Row],[speed_ev]]),"",Table_sql2014a8.sandag.org_ws_FreewaySpeed[[#This Row],[speed_ev]])</f>
        <v>58</v>
      </c>
    </row>
    <row r="192" spans="1:7" x14ac:dyDescent="0.25">
      <c r="A192">
        <f>IF(ISERROR(Table_sql2014a8.sandag.org_ws_FreewaySpeed[[#This Row],[scenario_id]]),"",Table_sql2014a8.sandag.org_ws_FreewaySpeed[[#This Row],[scenario_id]])</f>
        <v>376</v>
      </c>
      <c r="B192">
        <f>IF(ISERROR(Table_sql2014a8.sandag.org_ws_FreewaySpeed[[#This Row],[LinkID]]),"",Table_sql2014a8.sandag.org_ws_FreewaySpeed[[#This Row],[LinkID]])</f>
        <v>13282</v>
      </c>
      <c r="C192">
        <f>IF(ISERROR(Table_sql2014a8.sandag.org_ws_FreewaySpeed[[#This Row],[speed_ea]]),"",Table_sql2014a8.sandag.org_ws_FreewaySpeed[[#This Row],[speed_ea]])</f>
        <v>58</v>
      </c>
      <c r="D192">
        <f>IF(ISERROR(Table_sql2014a8.sandag.org_ws_FreewaySpeed[[#This Row],[speed_am]]),"",Table_sql2014a8.sandag.org_ws_FreewaySpeed[[#This Row],[speed_am]])</f>
        <v>39</v>
      </c>
      <c r="E192">
        <f>IF(ISERROR(Table_sql2014a8.sandag.org_ws_FreewaySpeed[[#This Row],[speed_md]]),"",Table_sql2014a8.sandag.org_ws_FreewaySpeed[[#This Row],[speed_md]])</f>
        <v>51</v>
      </c>
      <c r="F192">
        <f>IF(ISERROR(Table_sql2014a8.sandag.org_ws_FreewaySpeed[[#This Row],[speed_pm]]),"",Table_sql2014a8.sandag.org_ws_FreewaySpeed[[#This Row],[speed_pm]])</f>
        <v>54</v>
      </c>
      <c r="G192">
        <f>IF(ISERROR(Table_sql2014a8.sandag.org_ws_FreewaySpeed[[#This Row],[speed_ev]]),"",Table_sql2014a8.sandag.org_ws_FreewaySpeed[[#This Row],[speed_ev]])</f>
        <v>58</v>
      </c>
    </row>
    <row r="193" spans="1:7" x14ac:dyDescent="0.25">
      <c r="A193">
        <f>IF(ISERROR(Table_sql2014a8.sandag.org_ws_FreewaySpeed[[#This Row],[scenario_id]]),"",Table_sql2014a8.sandag.org_ws_FreewaySpeed[[#This Row],[scenario_id]])</f>
        <v>376</v>
      </c>
      <c r="B193">
        <f>IF(ISERROR(Table_sql2014a8.sandag.org_ws_FreewaySpeed[[#This Row],[LinkID]]),"",Table_sql2014a8.sandag.org_ws_FreewaySpeed[[#This Row],[LinkID]])</f>
        <v>13438</v>
      </c>
      <c r="C193">
        <f>IF(ISERROR(Table_sql2014a8.sandag.org_ws_FreewaySpeed[[#This Row],[speed_ea]]),"",Table_sql2014a8.sandag.org_ws_FreewaySpeed[[#This Row],[speed_ea]])</f>
        <v>53</v>
      </c>
      <c r="D193">
        <f>IF(ISERROR(Table_sql2014a8.sandag.org_ws_FreewaySpeed[[#This Row],[speed_am]]),"",Table_sql2014a8.sandag.org_ws_FreewaySpeed[[#This Row],[speed_am]])</f>
        <v>38</v>
      </c>
      <c r="E193">
        <f>IF(ISERROR(Table_sql2014a8.sandag.org_ws_FreewaySpeed[[#This Row],[speed_md]]),"",Table_sql2014a8.sandag.org_ws_FreewaySpeed[[#This Row],[speed_md]])</f>
        <v>39</v>
      </c>
      <c r="F193">
        <f>IF(ISERROR(Table_sql2014a8.sandag.org_ws_FreewaySpeed[[#This Row],[speed_pm]]),"",Table_sql2014a8.sandag.org_ws_FreewaySpeed[[#This Row],[speed_pm]])</f>
        <v>36</v>
      </c>
      <c r="G193">
        <f>IF(ISERROR(Table_sql2014a8.sandag.org_ws_FreewaySpeed[[#This Row],[speed_ev]]),"",Table_sql2014a8.sandag.org_ws_FreewaySpeed[[#This Row],[speed_ev]])</f>
        <v>53</v>
      </c>
    </row>
    <row r="194" spans="1:7" x14ac:dyDescent="0.25">
      <c r="A194">
        <f>IF(ISERROR(Table_sql2014a8.sandag.org_ws_FreewaySpeed[[#This Row],[scenario_id]]),"",Table_sql2014a8.sandag.org_ws_FreewaySpeed[[#This Row],[scenario_id]])</f>
        <v>376</v>
      </c>
      <c r="B194">
        <f>IF(ISERROR(Table_sql2014a8.sandag.org_ws_FreewaySpeed[[#This Row],[LinkID]]),"",Table_sql2014a8.sandag.org_ws_FreewaySpeed[[#This Row],[LinkID]])</f>
        <v>13579</v>
      </c>
      <c r="C194">
        <f>IF(ISERROR(Table_sql2014a8.sandag.org_ws_FreewaySpeed[[#This Row],[speed_ea]]),"",Table_sql2014a8.sandag.org_ws_FreewaySpeed[[#This Row],[speed_ea]])</f>
        <v>58</v>
      </c>
      <c r="D194">
        <f>IF(ISERROR(Table_sql2014a8.sandag.org_ws_FreewaySpeed[[#This Row],[speed_am]]),"",Table_sql2014a8.sandag.org_ws_FreewaySpeed[[#This Row],[speed_am]])</f>
        <v>51</v>
      </c>
      <c r="E194">
        <f>IF(ISERROR(Table_sql2014a8.sandag.org_ws_FreewaySpeed[[#This Row],[speed_md]]),"",Table_sql2014a8.sandag.org_ws_FreewaySpeed[[#This Row],[speed_md]])</f>
        <v>49</v>
      </c>
      <c r="F194">
        <f>IF(ISERROR(Table_sql2014a8.sandag.org_ws_FreewaySpeed[[#This Row],[speed_pm]]),"",Table_sql2014a8.sandag.org_ws_FreewaySpeed[[#This Row],[speed_pm]])</f>
        <v>30</v>
      </c>
      <c r="G194">
        <f>IF(ISERROR(Table_sql2014a8.sandag.org_ws_FreewaySpeed[[#This Row],[speed_ev]]),"",Table_sql2014a8.sandag.org_ws_FreewaySpeed[[#This Row],[speed_ev]])</f>
        <v>58</v>
      </c>
    </row>
    <row r="195" spans="1:7" x14ac:dyDescent="0.25">
      <c r="A195">
        <f>IF(ISERROR(Table_sql2014a8.sandag.org_ws_FreewaySpeed[[#This Row],[scenario_id]]),"",Table_sql2014a8.sandag.org_ws_FreewaySpeed[[#This Row],[scenario_id]])</f>
        <v>376</v>
      </c>
      <c r="B195">
        <f>IF(ISERROR(Table_sql2014a8.sandag.org_ws_FreewaySpeed[[#This Row],[LinkID]]),"",Table_sql2014a8.sandag.org_ws_FreewaySpeed[[#This Row],[LinkID]])</f>
        <v>13580</v>
      </c>
      <c r="C195">
        <f>IF(ISERROR(Table_sql2014a8.sandag.org_ws_FreewaySpeed[[#This Row],[speed_ea]]),"",Table_sql2014a8.sandag.org_ws_FreewaySpeed[[#This Row],[speed_ea]])</f>
        <v>56</v>
      </c>
      <c r="D195">
        <f>IF(ISERROR(Table_sql2014a8.sandag.org_ws_FreewaySpeed[[#This Row],[speed_am]]),"",Table_sql2014a8.sandag.org_ws_FreewaySpeed[[#This Row],[speed_am]])</f>
        <v>27</v>
      </c>
      <c r="E195">
        <f>IF(ISERROR(Table_sql2014a8.sandag.org_ws_FreewaySpeed[[#This Row],[speed_md]]),"",Table_sql2014a8.sandag.org_ws_FreewaySpeed[[#This Row],[speed_md]])</f>
        <v>43</v>
      </c>
      <c r="F195">
        <f>IF(ISERROR(Table_sql2014a8.sandag.org_ws_FreewaySpeed[[#This Row],[speed_pm]]),"",Table_sql2014a8.sandag.org_ws_FreewaySpeed[[#This Row],[speed_pm]])</f>
        <v>53</v>
      </c>
      <c r="G195">
        <f>IF(ISERROR(Table_sql2014a8.sandag.org_ws_FreewaySpeed[[#This Row],[speed_ev]]),"",Table_sql2014a8.sandag.org_ws_FreewaySpeed[[#This Row],[speed_ev]])</f>
        <v>58</v>
      </c>
    </row>
    <row r="196" spans="1:7" x14ac:dyDescent="0.25">
      <c r="A196">
        <f>IF(ISERROR(Table_sql2014a8.sandag.org_ws_FreewaySpeed[[#This Row],[scenario_id]]),"",Table_sql2014a8.sandag.org_ws_FreewaySpeed[[#This Row],[scenario_id]])</f>
        <v>376</v>
      </c>
      <c r="B196">
        <f>IF(ISERROR(Table_sql2014a8.sandag.org_ws_FreewaySpeed[[#This Row],[LinkID]]),"",Table_sql2014a8.sandag.org_ws_FreewaySpeed[[#This Row],[LinkID]])</f>
        <v>13581</v>
      </c>
      <c r="C196">
        <f>IF(ISERROR(Table_sql2014a8.sandag.org_ws_FreewaySpeed[[#This Row],[speed_ea]]),"",Table_sql2014a8.sandag.org_ws_FreewaySpeed[[#This Row],[speed_ea]])</f>
        <v>58</v>
      </c>
      <c r="D196">
        <f>IF(ISERROR(Table_sql2014a8.sandag.org_ws_FreewaySpeed[[#This Row],[speed_am]]),"",Table_sql2014a8.sandag.org_ws_FreewaySpeed[[#This Row],[speed_am]])</f>
        <v>54</v>
      </c>
      <c r="E196">
        <f>IF(ISERROR(Table_sql2014a8.sandag.org_ws_FreewaySpeed[[#This Row],[speed_md]]),"",Table_sql2014a8.sandag.org_ws_FreewaySpeed[[#This Row],[speed_md]])</f>
        <v>51</v>
      </c>
      <c r="F196">
        <f>IF(ISERROR(Table_sql2014a8.sandag.org_ws_FreewaySpeed[[#This Row],[speed_pm]]),"",Table_sql2014a8.sandag.org_ws_FreewaySpeed[[#This Row],[speed_pm]])</f>
        <v>34</v>
      </c>
      <c r="G196">
        <f>IF(ISERROR(Table_sql2014a8.sandag.org_ws_FreewaySpeed[[#This Row],[speed_ev]]),"",Table_sql2014a8.sandag.org_ws_FreewaySpeed[[#This Row],[speed_ev]])</f>
        <v>58</v>
      </c>
    </row>
    <row r="197" spans="1:7" x14ac:dyDescent="0.25">
      <c r="A197">
        <f>IF(ISERROR(Table_sql2014a8.sandag.org_ws_FreewaySpeed[[#This Row],[scenario_id]]),"",Table_sql2014a8.sandag.org_ws_FreewaySpeed[[#This Row],[scenario_id]])</f>
        <v>376</v>
      </c>
      <c r="B197">
        <f>IF(ISERROR(Table_sql2014a8.sandag.org_ws_FreewaySpeed[[#This Row],[LinkID]]),"",Table_sql2014a8.sandag.org_ws_FreewaySpeed[[#This Row],[LinkID]])</f>
        <v>13582</v>
      </c>
      <c r="C197">
        <f>IF(ISERROR(Table_sql2014a8.sandag.org_ws_FreewaySpeed[[#This Row],[speed_ea]]),"",Table_sql2014a8.sandag.org_ws_FreewaySpeed[[#This Row],[speed_ea]])</f>
        <v>57</v>
      </c>
      <c r="D197">
        <f>IF(ISERROR(Table_sql2014a8.sandag.org_ws_FreewaySpeed[[#This Row],[speed_am]]),"",Table_sql2014a8.sandag.org_ws_FreewaySpeed[[#This Row],[speed_am]])</f>
        <v>33</v>
      </c>
      <c r="E197">
        <f>IF(ISERROR(Table_sql2014a8.sandag.org_ws_FreewaySpeed[[#This Row],[speed_md]]),"",Table_sql2014a8.sandag.org_ws_FreewaySpeed[[#This Row],[speed_md]])</f>
        <v>51</v>
      </c>
      <c r="F197">
        <f>IF(ISERROR(Table_sql2014a8.sandag.org_ws_FreewaySpeed[[#This Row],[speed_pm]]),"",Table_sql2014a8.sandag.org_ws_FreewaySpeed[[#This Row],[speed_pm]])</f>
        <v>54</v>
      </c>
      <c r="G197">
        <f>IF(ISERROR(Table_sql2014a8.sandag.org_ws_FreewaySpeed[[#This Row],[speed_ev]]),"",Table_sql2014a8.sandag.org_ws_FreewaySpeed[[#This Row],[speed_ev]])</f>
        <v>58</v>
      </c>
    </row>
    <row r="198" spans="1:7" x14ac:dyDescent="0.25">
      <c r="A198">
        <f>IF(ISERROR(Table_sql2014a8.sandag.org_ws_FreewaySpeed[[#This Row],[scenario_id]]),"",Table_sql2014a8.sandag.org_ws_FreewaySpeed[[#This Row],[scenario_id]])</f>
        <v>376</v>
      </c>
      <c r="B198">
        <f>IF(ISERROR(Table_sql2014a8.sandag.org_ws_FreewaySpeed[[#This Row],[LinkID]]),"",Table_sql2014a8.sandag.org_ws_FreewaySpeed[[#This Row],[LinkID]])</f>
        <v>13586</v>
      </c>
      <c r="C198">
        <f>IF(ISERROR(Table_sql2014a8.sandag.org_ws_FreewaySpeed[[#This Row],[speed_ea]]),"",Table_sql2014a8.sandag.org_ws_FreewaySpeed[[#This Row],[speed_ea]])</f>
        <v>58</v>
      </c>
      <c r="D198">
        <f>IF(ISERROR(Table_sql2014a8.sandag.org_ws_FreewaySpeed[[#This Row],[speed_am]]),"",Table_sql2014a8.sandag.org_ws_FreewaySpeed[[#This Row],[speed_am]])</f>
        <v>51</v>
      </c>
      <c r="E198">
        <f>IF(ISERROR(Table_sql2014a8.sandag.org_ws_FreewaySpeed[[#This Row],[speed_md]]),"",Table_sql2014a8.sandag.org_ws_FreewaySpeed[[#This Row],[speed_md]])</f>
        <v>48</v>
      </c>
      <c r="F198">
        <f>IF(ISERROR(Table_sql2014a8.sandag.org_ws_FreewaySpeed[[#This Row],[speed_pm]]),"",Table_sql2014a8.sandag.org_ws_FreewaySpeed[[#This Row],[speed_pm]])</f>
        <v>28</v>
      </c>
      <c r="G198">
        <f>IF(ISERROR(Table_sql2014a8.sandag.org_ws_FreewaySpeed[[#This Row],[speed_ev]]),"",Table_sql2014a8.sandag.org_ws_FreewaySpeed[[#This Row],[speed_ev]])</f>
        <v>58</v>
      </c>
    </row>
    <row r="199" spans="1:7" x14ac:dyDescent="0.25">
      <c r="A199">
        <f>IF(ISERROR(Table_sql2014a8.sandag.org_ws_FreewaySpeed[[#This Row],[scenario_id]]),"",Table_sql2014a8.sandag.org_ws_FreewaySpeed[[#This Row],[scenario_id]])</f>
        <v>376</v>
      </c>
      <c r="B199">
        <f>IF(ISERROR(Table_sql2014a8.sandag.org_ws_FreewaySpeed[[#This Row],[LinkID]]),"",Table_sql2014a8.sandag.org_ws_FreewaySpeed[[#This Row],[LinkID]])</f>
        <v>13588</v>
      </c>
      <c r="C199">
        <f>IF(ISERROR(Table_sql2014a8.sandag.org_ws_FreewaySpeed[[#This Row],[speed_ea]]),"",Table_sql2014a8.sandag.org_ws_FreewaySpeed[[#This Row],[speed_ea]])</f>
        <v>58</v>
      </c>
      <c r="D199">
        <f>IF(ISERROR(Table_sql2014a8.sandag.org_ws_FreewaySpeed[[#This Row],[speed_am]]),"",Table_sql2014a8.sandag.org_ws_FreewaySpeed[[#This Row],[speed_am]])</f>
        <v>52</v>
      </c>
      <c r="E199">
        <f>IF(ISERROR(Table_sql2014a8.sandag.org_ws_FreewaySpeed[[#This Row],[speed_md]]),"",Table_sql2014a8.sandag.org_ws_FreewaySpeed[[#This Row],[speed_md]])</f>
        <v>50</v>
      </c>
      <c r="F199">
        <f>IF(ISERROR(Table_sql2014a8.sandag.org_ws_FreewaySpeed[[#This Row],[speed_pm]]),"",Table_sql2014a8.sandag.org_ws_FreewaySpeed[[#This Row],[speed_pm]])</f>
        <v>31</v>
      </c>
      <c r="G199">
        <f>IF(ISERROR(Table_sql2014a8.sandag.org_ws_FreewaySpeed[[#This Row],[speed_ev]]),"",Table_sql2014a8.sandag.org_ws_FreewaySpeed[[#This Row],[speed_ev]])</f>
        <v>58</v>
      </c>
    </row>
    <row r="200" spans="1:7" x14ac:dyDescent="0.25">
      <c r="A200">
        <f>IF(ISERROR(Table_sql2014a8.sandag.org_ws_FreewaySpeed[[#This Row],[scenario_id]]),"",Table_sql2014a8.sandag.org_ws_FreewaySpeed[[#This Row],[scenario_id]])</f>
        <v>376</v>
      </c>
      <c r="B200">
        <f>IF(ISERROR(Table_sql2014a8.sandag.org_ws_FreewaySpeed[[#This Row],[LinkID]]),"",Table_sql2014a8.sandag.org_ws_FreewaySpeed[[#This Row],[LinkID]])</f>
        <v>13589</v>
      </c>
      <c r="C200">
        <f>IF(ISERROR(Table_sql2014a8.sandag.org_ws_FreewaySpeed[[#This Row],[speed_ea]]),"",Table_sql2014a8.sandag.org_ws_FreewaySpeed[[#This Row],[speed_ea]])</f>
        <v>57</v>
      </c>
      <c r="D200">
        <f>IF(ISERROR(Table_sql2014a8.sandag.org_ws_FreewaySpeed[[#This Row],[speed_am]]),"",Table_sql2014a8.sandag.org_ws_FreewaySpeed[[#This Row],[speed_am]])</f>
        <v>32</v>
      </c>
      <c r="E200">
        <f>IF(ISERROR(Table_sql2014a8.sandag.org_ws_FreewaySpeed[[#This Row],[speed_md]]),"",Table_sql2014a8.sandag.org_ws_FreewaySpeed[[#This Row],[speed_md]])</f>
        <v>50</v>
      </c>
      <c r="F200">
        <f>IF(ISERROR(Table_sql2014a8.sandag.org_ws_FreewaySpeed[[#This Row],[speed_pm]]),"",Table_sql2014a8.sandag.org_ws_FreewaySpeed[[#This Row],[speed_pm]])</f>
        <v>54</v>
      </c>
      <c r="G200">
        <f>IF(ISERROR(Table_sql2014a8.sandag.org_ws_FreewaySpeed[[#This Row],[speed_ev]]),"",Table_sql2014a8.sandag.org_ws_FreewaySpeed[[#This Row],[speed_ev]])</f>
        <v>58</v>
      </c>
    </row>
    <row r="201" spans="1:7" x14ac:dyDescent="0.25">
      <c r="A201">
        <f>IF(ISERROR(Table_sql2014a8.sandag.org_ws_FreewaySpeed[[#This Row],[scenario_id]]),"",Table_sql2014a8.sandag.org_ws_FreewaySpeed[[#This Row],[scenario_id]])</f>
        <v>376</v>
      </c>
      <c r="B201">
        <f>IF(ISERROR(Table_sql2014a8.sandag.org_ws_FreewaySpeed[[#This Row],[LinkID]]),"",Table_sql2014a8.sandag.org_ws_FreewaySpeed[[#This Row],[LinkID]])</f>
        <v>13594</v>
      </c>
      <c r="C201">
        <f>IF(ISERROR(Table_sql2014a8.sandag.org_ws_FreewaySpeed[[#This Row],[speed_ea]]),"",Table_sql2014a8.sandag.org_ws_FreewaySpeed[[#This Row],[speed_ea]])</f>
        <v>57</v>
      </c>
      <c r="D201">
        <f>IF(ISERROR(Table_sql2014a8.sandag.org_ws_FreewaySpeed[[#This Row],[speed_am]]),"",Table_sql2014a8.sandag.org_ws_FreewaySpeed[[#This Row],[speed_am]])</f>
        <v>22</v>
      </c>
      <c r="E201">
        <f>IF(ISERROR(Table_sql2014a8.sandag.org_ws_FreewaySpeed[[#This Row],[speed_md]]),"",Table_sql2014a8.sandag.org_ws_FreewaySpeed[[#This Row],[speed_md]])</f>
        <v>48</v>
      </c>
      <c r="F201">
        <f>IF(ISERROR(Table_sql2014a8.sandag.org_ws_FreewaySpeed[[#This Row],[speed_pm]]),"",Table_sql2014a8.sandag.org_ws_FreewaySpeed[[#This Row],[speed_pm]])</f>
        <v>53</v>
      </c>
      <c r="G201">
        <f>IF(ISERROR(Table_sql2014a8.sandag.org_ws_FreewaySpeed[[#This Row],[speed_ev]]),"",Table_sql2014a8.sandag.org_ws_FreewaySpeed[[#This Row],[speed_ev]])</f>
        <v>58</v>
      </c>
    </row>
    <row r="202" spans="1:7" x14ac:dyDescent="0.25">
      <c r="A202">
        <f>IF(ISERROR(Table_sql2014a8.sandag.org_ws_FreewaySpeed[[#This Row],[scenario_id]]),"",Table_sql2014a8.sandag.org_ws_FreewaySpeed[[#This Row],[scenario_id]])</f>
        <v>376</v>
      </c>
      <c r="B202">
        <f>IF(ISERROR(Table_sql2014a8.sandag.org_ws_FreewaySpeed[[#This Row],[LinkID]]),"",Table_sql2014a8.sandag.org_ws_FreewaySpeed[[#This Row],[LinkID]])</f>
        <v>13595</v>
      </c>
      <c r="C202">
        <f>IF(ISERROR(Table_sql2014a8.sandag.org_ws_FreewaySpeed[[#This Row],[speed_ea]]),"",Table_sql2014a8.sandag.org_ws_FreewaySpeed[[#This Row],[speed_ea]])</f>
        <v>58</v>
      </c>
      <c r="D202">
        <f>IF(ISERROR(Table_sql2014a8.sandag.org_ws_FreewaySpeed[[#This Row],[speed_am]]),"",Table_sql2014a8.sandag.org_ws_FreewaySpeed[[#This Row],[speed_am]])</f>
        <v>51</v>
      </c>
      <c r="E202">
        <f>IF(ISERROR(Table_sql2014a8.sandag.org_ws_FreewaySpeed[[#This Row],[speed_md]]),"",Table_sql2014a8.sandag.org_ws_FreewaySpeed[[#This Row],[speed_md]])</f>
        <v>48</v>
      </c>
      <c r="F202">
        <f>IF(ISERROR(Table_sql2014a8.sandag.org_ws_FreewaySpeed[[#This Row],[speed_pm]]),"",Table_sql2014a8.sandag.org_ws_FreewaySpeed[[#This Row],[speed_pm]])</f>
        <v>26</v>
      </c>
      <c r="G202">
        <f>IF(ISERROR(Table_sql2014a8.sandag.org_ws_FreewaySpeed[[#This Row],[speed_ev]]),"",Table_sql2014a8.sandag.org_ws_FreewaySpeed[[#This Row],[speed_ev]])</f>
        <v>58</v>
      </c>
    </row>
    <row r="203" spans="1:7" x14ac:dyDescent="0.25">
      <c r="A203">
        <f>IF(ISERROR(Table_sql2014a8.sandag.org_ws_FreewaySpeed[[#This Row],[scenario_id]]),"",Table_sql2014a8.sandag.org_ws_FreewaySpeed[[#This Row],[scenario_id]])</f>
        <v>376</v>
      </c>
      <c r="B203">
        <f>IF(ISERROR(Table_sql2014a8.sandag.org_ws_FreewaySpeed[[#This Row],[LinkID]]),"",Table_sql2014a8.sandag.org_ws_FreewaySpeed[[#This Row],[LinkID]])</f>
        <v>13597</v>
      </c>
      <c r="C203">
        <f>IF(ISERROR(Table_sql2014a8.sandag.org_ws_FreewaySpeed[[#This Row],[speed_ea]]),"",Table_sql2014a8.sandag.org_ws_FreewaySpeed[[#This Row],[speed_ea]])</f>
        <v>57</v>
      </c>
      <c r="D203">
        <f>IF(ISERROR(Table_sql2014a8.sandag.org_ws_FreewaySpeed[[#This Row],[speed_am]]),"",Table_sql2014a8.sandag.org_ws_FreewaySpeed[[#This Row],[speed_am]])</f>
        <v>35</v>
      </c>
      <c r="E203">
        <f>IF(ISERROR(Table_sql2014a8.sandag.org_ws_FreewaySpeed[[#This Row],[speed_md]]),"",Table_sql2014a8.sandag.org_ws_FreewaySpeed[[#This Row],[speed_md]])</f>
        <v>54</v>
      </c>
      <c r="F203">
        <f>IF(ISERROR(Table_sql2014a8.sandag.org_ws_FreewaySpeed[[#This Row],[speed_pm]]),"",Table_sql2014a8.sandag.org_ws_FreewaySpeed[[#This Row],[speed_pm]])</f>
        <v>55</v>
      </c>
      <c r="G203">
        <f>IF(ISERROR(Table_sql2014a8.sandag.org_ws_FreewaySpeed[[#This Row],[speed_ev]]),"",Table_sql2014a8.sandag.org_ws_FreewaySpeed[[#This Row],[speed_ev]])</f>
        <v>58</v>
      </c>
    </row>
    <row r="204" spans="1:7" x14ac:dyDescent="0.25">
      <c r="A204">
        <f>IF(ISERROR(Table_sql2014a8.sandag.org_ws_FreewaySpeed[[#This Row],[scenario_id]]),"",Table_sql2014a8.sandag.org_ws_FreewaySpeed[[#This Row],[scenario_id]])</f>
        <v>376</v>
      </c>
      <c r="B204">
        <f>IF(ISERROR(Table_sql2014a8.sandag.org_ws_FreewaySpeed[[#This Row],[LinkID]]),"",Table_sql2014a8.sandag.org_ws_FreewaySpeed[[#This Row],[LinkID]])</f>
        <v>13639</v>
      </c>
      <c r="C204">
        <f>IF(ISERROR(Table_sql2014a8.sandag.org_ws_FreewaySpeed[[#This Row],[speed_ea]]),"",Table_sql2014a8.sandag.org_ws_FreewaySpeed[[#This Row],[speed_ea]])</f>
        <v>58</v>
      </c>
      <c r="D204">
        <f>IF(ISERROR(Table_sql2014a8.sandag.org_ws_FreewaySpeed[[#This Row],[speed_am]]),"",Table_sql2014a8.sandag.org_ws_FreewaySpeed[[#This Row],[speed_am]])</f>
        <v>54</v>
      </c>
      <c r="E204">
        <f>IF(ISERROR(Table_sql2014a8.sandag.org_ws_FreewaySpeed[[#This Row],[speed_md]]),"",Table_sql2014a8.sandag.org_ws_FreewaySpeed[[#This Row],[speed_md]])</f>
        <v>53</v>
      </c>
      <c r="F204">
        <f>IF(ISERROR(Table_sql2014a8.sandag.org_ws_FreewaySpeed[[#This Row],[speed_pm]]),"",Table_sql2014a8.sandag.org_ws_FreewaySpeed[[#This Row],[speed_pm]])</f>
        <v>38</v>
      </c>
      <c r="G204">
        <f>IF(ISERROR(Table_sql2014a8.sandag.org_ws_FreewaySpeed[[#This Row],[speed_ev]]),"",Table_sql2014a8.sandag.org_ws_FreewaySpeed[[#This Row],[speed_ev]])</f>
        <v>58</v>
      </c>
    </row>
    <row r="205" spans="1:7" x14ac:dyDescent="0.25">
      <c r="A205">
        <f>IF(ISERROR(Table_sql2014a8.sandag.org_ws_FreewaySpeed[[#This Row],[scenario_id]]),"",Table_sql2014a8.sandag.org_ws_FreewaySpeed[[#This Row],[scenario_id]])</f>
        <v>376</v>
      </c>
      <c r="B205">
        <f>IF(ISERROR(Table_sql2014a8.sandag.org_ws_FreewaySpeed[[#This Row],[LinkID]]),"",Table_sql2014a8.sandag.org_ws_FreewaySpeed[[#This Row],[LinkID]])</f>
        <v>13640</v>
      </c>
      <c r="C205">
        <f>IF(ISERROR(Table_sql2014a8.sandag.org_ws_FreewaySpeed[[#This Row],[speed_ea]]),"",Table_sql2014a8.sandag.org_ws_FreewaySpeed[[#This Row],[speed_ea]])</f>
        <v>58</v>
      </c>
      <c r="D205">
        <f>IF(ISERROR(Table_sql2014a8.sandag.org_ws_FreewaySpeed[[#This Row],[speed_am]]),"",Table_sql2014a8.sandag.org_ws_FreewaySpeed[[#This Row],[speed_am]])</f>
        <v>57</v>
      </c>
      <c r="E205">
        <f>IF(ISERROR(Table_sql2014a8.sandag.org_ws_FreewaySpeed[[#This Row],[speed_md]]),"",Table_sql2014a8.sandag.org_ws_FreewaySpeed[[#This Row],[speed_md]])</f>
        <v>56</v>
      </c>
      <c r="F205">
        <f>IF(ISERROR(Table_sql2014a8.sandag.org_ws_FreewaySpeed[[#This Row],[speed_pm]]),"",Table_sql2014a8.sandag.org_ws_FreewaySpeed[[#This Row],[speed_pm]])</f>
        <v>46</v>
      </c>
      <c r="G205">
        <f>IF(ISERROR(Table_sql2014a8.sandag.org_ws_FreewaySpeed[[#This Row],[speed_ev]]),"",Table_sql2014a8.sandag.org_ws_FreewaySpeed[[#This Row],[speed_ev]])</f>
        <v>58</v>
      </c>
    </row>
    <row r="206" spans="1:7" x14ac:dyDescent="0.25">
      <c r="A206">
        <f>IF(ISERROR(Table_sql2014a8.sandag.org_ws_FreewaySpeed[[#This Row],[scenario_id]]),"",Table_sql2014a8.sandag.org_ws_FreewaySpeed[[#This Row],[scenario_id]])</f>
        <v>376</v>
      </c>
      <c r="B206">
        <f>IF(ISERROR(Table_sql2014a8.sandag.org_ws_FreewaySpeed[[#This Row],[LinkID]]),"",Table_sql2014a8.sandag.org_ws_FreewaySpeed[[#This Row],[LinkID]])</f>
        <v>13642</v>
      </c>
      <c r="C206">
        <f>IF(ISERROR(Table_sql2014a8.sandag.org_ws_FreewaySpeed[[#This Row],[speed_ea]]),"",Table_sql2014a8.sandag.org_ws_FreewaySpeed[[#This Row],[speed_ea]])</f>
        <v>58</v>
      </c>
      <c r="D206">
        <f>IF(ISERROR(Table_sql2014a8.sandag.org_ws_FreewaySpeed[[#This Row],[speed_am]]),"",Table_sql2014a8.sandag.org_ws_FreewaySpeed[[#This Row],[speed_am]])</f>
        <v>56</v>
      </c>
      <c r="E206">
        <f>IF(ISERROR(Table_sql2014a8.sandag.org_ws_FreewaySpeed[[#This Row],[speed_md]]),"",Table_sql2014a8.sandag.org_ws_FreewaySpeed[[#This Row],[speed_md]])</f>
        <v>54</v>
      </c>
      <c r="F206">
        <f>IF(ISERROR(Table_sql2014a8.sandag.org_ws_FreewaySpeed[[#This Row],[speed_pm]]),"",Table_sql2014a8.sandag.org_ws_FreewaySpeed[[#This Row],[speed_pm]])</f>
        <v>43</v>
      </c>
      <c r="G206">
        <f>IF(ISERROR(Table_sql2014a8.sandag.org_ws_FreewaySpeed[[#This Row],[speed_ev]]),"",Table_sql2014a8.sandag.org_ws_FreewaySpeed[[#This Row],[speed_ev]])</f>
        <v>58</v>
      </c>
    </row>
    <row r="207" spans="1:7" x14ac:dyDescent="0.25">
      <c r="A207">
        <f>IF(ISERROR(Table_sql2014a8.sandag.org_ws_FreewaySpeed[[#This Row],[scenario_id]]),"",Table_sql2014a8.sandag.org_ws_FreewaySpeed[[#This Row],[scenario_id]])</f>
        <v>376</v>
      </c>
      <c r="B207">
        <f>IF(ISERROR(Table_sql2014a8.sandag.org_ws_FreewaySpeed[[#This Row],[LinkID]]),"",Table_sql2014a8.sandag.org_ws_FreewaySpeed[[#This Row],[LinkID]])</f>
        <v>13646</v>
      </c>
      <c r="C207">
        <f>IF(ISERROR(Table_sql2014a8.sandag.org_ws_FreewaySpeed[[#This Row],[speed_ea]]),"",Table_sql2014a8.sandag.org_ws_FreewaySpeed[[#This Row],[speed_ea]])</f>
        <v>57</v>
      </c>
      <c r="D207">
        <f>IF(ISERROR(Table_sql2014a8.sandag.org_ws_FreewaySpeed[[#This Row],[speed_am]]),"",Table_sql2014a8.sandag.org_ws_FreewaySpeed[[#This Row],[speed_am]])</f>
        <v>39</v>
      </c>
      <c r="E207">
        <f>IF(ISERROR(Table_sql2014a8.sandag.org_ws_FreewaySpeed[[#This Row],[speed_md]]),"",Table_sql2014a8.sandag.org_ws_FreewaySpeed[[#This Row],[speed_md]])</f>
        <v>55</v>
      </c>
      <c r="F207">
        <f>IF(ISERROR(Table_sql2014a8.sandag.org_ws_FreewaySpeed[[#This Row],[speed_pm]]),"",Table_sql2014a8.sandag.org_ws_FreewaySpeed[[#This Row],[speed_pm]])</f>
        <v>56</v>
      </c>
      <c r="G207">
        <f>IF(ISERROR(Table_sql2014a8.sandag.org_ws_FreewaySpeed[[#This Row],[speed_ev]]),"",Table_sql2014a8.sandag.org_ws_FreewaySpeed[[#This Row],[speed_ev]])</f>
        <v>58</v>
      </c>
    </row>
    <row r="208" spans="1:7" x14ac:dyDescent="0.25">
      <c r="A208">
        <f>IF(ISERROR(Table_sql2014a8.sandag.org_ws_FreewaySpeed[[#This Row],[scenario_id]]),"",Table_sql2014a8.sandag.org_ws_FreewaySpeed[[#This Row],[scenario_id]])</f>
        <v>376</v>
      </c>
      <c r="B208">
        <f>IF(ISERROR(Table_sql2014a8.sandag.org_ws_FreewaySpeed[[#This Row],[LinkID]]),"",Table_sql2014a8.sandag.org_ws_FreewaySpeed[[#This Row],[LinkID]])</f>
        <v>13661</v>
      </c>
      <c r="C208">
        <f>IF(ISERROR(Table_sql2014a8.sandag.org_ws_FreewaySpeed[[#This Row],[speed_ea]]),"",Table_sql2014a8.sandag.org_ws_FreewaySpeed[[#This Row],[speed_ea]])</f>
        <v>58</v>
      </c>
      <c r="D208">
        <f>IF(ISERROR(Table_sql2014a8.sandag.org_ws_FreewaySpeed[[#This Row],[speed_am]]),"",Table_sql2014a8.sandag.org_ws_FreewaySpeed[[#This Row],[speed_am]])</f>
        <v>44</v>
      </c>
      <c r="E208">
        <f>IF(ISERROR(Table_sql2014a8.sandag.org_ws_FreewaySpeed[[#This Row],[speed_md]]),"",Table_sql2014a8.sandag.org_ws_FreewaySpeed[[#This Row],[speed_md]])</f>
        <v>57</v>
      </c>
      <c r="F208">
        <f>IF(ISERROR(Table_sql2014a8.sandag.org_ws_FreewaySpeed[[#This Row],[speed_pm]]),"",Table_sql2014a8.sandag.org_ws_FreewaySpeed[[#This Row],[speed_pm]])</f>
        <v>57</v>
      </c>
      <c r="G208">
        <f>IF(ISERROR(Table_sql2014a8.sandag.org_ws_FreewaySpeed[[#This Row],[speed_ev]]),"",Table_sql2014a8.sandag.org_ws_FreewaySpeed[[#This Row],[speed_ev]])</f>
        <v>58</v>
      </c>
    </row>
    <row r="209" spans="1:7" x14ac:dyDescent="0.25">
      <c r="A209">
        <f>IF(ISERROR(Table_sql2014a8.sandag.org_ws_FreewaySpeed[[#This Row],[scenario_id]]),"",Table_sql2014a8.sandag.org_ws_FreewaySpeed[[#This Row],[scenario_id]])</f>
        <v>376</v>
      </c>
      <c r="B209">
        <f>IF(ISERROR(Table_sql2014a8.sandag.org_ws_FreewaySpeed[[#This Row],[LinkID]]),"",Table_sql2014a8.sandag.org_ws_FreewaySpeed[[#This Row],[LinkID]])</f>
        <v>13672</v>
      </c>
      <c r="C209">
        <f>IF(ISERROR(Table_sql2014a8.sandag.org_ws_FreewaySpeed[[#This Row],[speed_ea]]),"",Table_sql2014a8.sandag.org_ws_FreewaySpeed[[#This Row],[speed_ea]])</f>
        <v>58</v>
      </c>
      <c r="D209">
        <f>IF(ISERROR(Table_sql2014a8.sandag.org_ws_FreewaySpeed[[#This Row],[speed_am]]),"",Table_sql2014a8.sandag.org_ws_FreewaySpeed[[#This Row],[speed_am]])</f>
        <v>57</v>
      </c>
      <c r="E209">
        <f>IF(ISERROR(Table_sql2014a8.sandag.org_ws_FreewaySpeed[[#This Row],[speed_md]]),"",Table_sql2014a8.sandag.org_ws_FreewaySpeed[[#This Row],[speed_md]])</f>
        <v>56</v>
      </c>
      <c r="F209">
        <f>IF(ISERROR(Table_sql2014a8.sandag.org_ws_FreewaySpeed[[#This Row],[speed_pm]]),"",Table_sql2014a8.sandag.org_ws_FreewaySpeed[[#This Row],[speed_pm]])</f>
        <v>44</v>
      </c>
      <c r="G209">
        <f>IF(ISERROR(Table_sql2014a8.sandag.org_ws_FreewaySpeed[[#This Row],[speed_ev]]),"",Table_sql2014a8.sandag.org_ws_FreewaySpeed[[#This Row],[speed_ev]])</f>
        <v>58</v>
      </c>
    </row>
    <row r="210" spans="1:7" x14ac:dyDescent="0.25">
      <c r="A210">
        <f>IF(ISERROR(Table_sql2014a8.sandag.org_ws_FreewaySpeed[[#This Row],[scenario_id]]),"",Table_sql2014a8.sandag.org_ws_FreewaySpeed[[#This Row],[scenario_id]])</f>
        <v>376</v>
      </c>
      <c r="B210">
        <f>IF(ISERROR(Table_sql2014a8.sandag.org_ws_FreewaySpeed[[#This Row],[LinkID]]),"",Table_sql2014a8.sandag.org_ws_FreewaySpeed[[#This Row],[LinkID]])</f>
        <v>13869</v>
      </c>
      <c r="C210">
        <f>IF(ISERROR(Table_sql2014a8.sandag.org_ws_FreewaySpeed[[#This Row],[speed_ea]]),"",Table_sql2014a8.sandag.org_ws_FreewaySpeed[[#This Row],[speed_ea]])</f>
        <v>58</v>
      </c>
      <c r="D210">
        <f>IF(ISERROR(Table_sql2014a8.sandag.org_ws_FreewaySpeed[[#This Row],[speed_am]]),"",Table_sql2014a8.sandag.org_ws_FreewaySpeed[[#This Row],[speed_am]])</f>
        <v>49</v>
      </c>
      <c r="E210">
        <f>IF(ISERROR(Table_sql2014a8.sandag.org_ws_FreewaySpeed[[#This Row],[speed_md]]),"",Table_sql2014a8.sandag.org_ws_FreewaySpeed[[#This Row],[speed_md]])</f>
        <v>49</v>
      </c>
      <c r="F210">
        <f>IF(ISERROR(Table_sql2014a8.sandag.org_ws_FreewaySpeed[[#This Row],[speed_pm]]),"",Table_sql2014a8.sandag.org_ws_FreewaySpeed[[#This Row],[speed_pm]])</f>
        <v>34</v>
      </c>
      <c r="G210">
        <f>IF(ISERROR(Table_sql2014a8.sandag.org_ws_FreewaySpeed[[#This Row],[speed_ev]]),"",Table_sql2014a8.sandag.org_ws_FreewaySpeed[[#This Row],[speed_ev]])</f>
        <v>58</v>
      </c>
    </row>
    <row r="211" spans="1:7" x14ac:dyDescent="0.25">
      <c r="A211">
        <f>IF(ISERROR(Table_sql2014a8.sandag.org_ws_FreewaySpeed[[#This Row],[scenario_id]]),"",Table_sql2014a8.sandag.org_ws_FreewaySpeed[[#This Row],[scenario_id]])</f>
        <v>376</v>
      </c>
      <c r="B211">
        <f>IF(ISERROR(Table_sql2014a8.sandag.org_ws_FreewaySpeed[[#This Row],[LinkID]]),"",Table_sql2014a8.sandag.org_ws_FreewaySpeed[[#This Row],[LinkID]])</f>
        <v>14151</v>
      </c>
      <c r="C211">
        <f>IF(ISERROR(Table_sql2014a8.sandag.org_ws_FreewaySpeed[[#This Row],[speed_ea]]),"",Table_sql2014a8.sandag.org_ws_FreewaySpeed[[#This Row],[speed_ea]])</f>
        <v>58</v>
      </c>
      <c r="D211">
        <f>IF(ISERROR(Table_sql2014a8.sandag.org_ws_FreewaySpeed[[#This Row],[speed_am]]),"",Table_sql2014a8.sandag.org_ws_FreewaySpeed[[#This Row],[speed_am]])</f>
        <v>58</v>
      </c>
      <c r="E211">
        <f>IF(ISERROR(Table_sql2014a8.sandag.org_ws_FreewaySpeed[[#This Row],[speed_md]]),"",Table_sql2014a8.sandag.org_ws_FreewaySpeed[[#This Row],[speed_md]])</f>
        <v>58</v>
      </c>
      <c r="F211">
        <f>IF(ISERROR(Table_sql2014a8.sandag.org_ws_FreewaySpeed[[#This Row],[speed_pm]]),"",Table_sql2014a8.sandag.org_ws_FreewaySpeed[[#This Row],[speed_pm]])</f>
        <v>55</v>
      </c>
      <c r="G211">
        <f>IF(ISERROR(Table_sql2014a8.sandag.org_ws_FreewaySpeed[[#This Row],[speed_ev]]),"",Table_sql2014a8.sandag.org_ws_FreewaySpeed[[#This Row],[speed_ev]])</f>
        <v>58</v>
      </c>
    </row>
    <row r="212" spans="1:7" x14ac:dyDescent="0.25">
      <c r="A212">
        <f>IF(ISERROR(Table_sql2014a8.sandag.org_ws_FreewaySpeed[[#This Row],[scenario_id]]),"",Table_sql2014a8.sandag.org_ws_FreewaySpeed[[#This Row],[scenario_id]])</f>
        <v>376</v>
      </c>
      <c r="B212">
        <f>IF(ISERROR(Table_sql2014a8.sandag.org_ws_FreewaySpeed[[#This Row],[LinkID]]),"",Table_sql2014a8.sandag.org_ws_FreewaySpeed[[#This Row],[LinkID]])</f>
        <v>14193</v>
      </c>
      <c r="C212">
        <f>IF(ISERROR(Table_sql2014a8.sandag.org_ws_FreewaySpeed[[#This Row],[speed_ea]]),"",Table_sql2014a8.sandag.org_ws_FreewaySpeed[[#This Row],[speed_ea]])</f>
        <v>58</v>
      </c>
      <c r="D212">
        <f>IF(ISERROR(Table_sql2014a8.sandag.org_ws_FreewaySpeed[[#This Row],[speed_am]]),"",Table_sql2014a8.sandag.org_ws_FreewaySpeed[[#This Row],[speed_am]])</f>
        <v>58</v>
      </c>
      <c r="E212">
        <f>IF(ISERROR(Table_sql2014a8.sandag.org_ws_FreewaySpeed[[#This Row],[speed_md]]),"",Table_sql2014a8.sandag.org_ws_FreewaySpeed[[#This Row],[speed_md]])</f>
        <v>58</v>
      </c>
      <c r="F212">
        <f>IF(ISERROR(Table_sql2014a8.sandag.org_ws_FreewaySpeed[[#This Row],[speed_pm]]),"",Table_sql2014a8.sandag.org_ws_FreewaySpeed[[#This Row],[speed_pm]])</f>
        <v>55</v>
      </c>
      <c r="G212">
        <f>IF(ISERROR(Table_sql2014a8.sandag.org_ws_FreewaySpeed[[#This Row],[speed_ev]]),"",Table_sql2014a8.sandag.org_ws_FreewaySpeed[[#This Row],[speed_ev]])</f>
        <v>58</v>
      </c>
    </row>
    <row r="213" spans="1:7" x14ac:dyDescent="0.25">
      <c r="A213">
        <f>IF(ISERROR(Table_sql2014a8.sandag.org_ws_FreewaySpeed[[#This Row],[scenario_id]]),"",Table_sql2014a8.sandag.org_ws_FreewaySpeed[[#This Row],[scenario_id]])</f>
        <v>376</v>
      </c>
      <c r="B213">
        <f>IF(ISERROR(Table_sql2014a8.sandag.org_ws_FreewaySpeed[[#This Row],[LinkID]]),"",Table_sql2014a8.sandag.org_ws_FreewaySpeed[[#This Row],[LinkID]])</f>
        <v>14213</v>
      </c>
      <c r="C213">
        <f>IF(ISERROR(Table_sql2014a8.sandag.org_ws_FreewaySpeed[[#This Row],[speed_ea]]),"",Table_sql2014a8.sandag.org_ws_FreewaySpeed[[#This Row],[speed_ea]])</f>
        <v>58</v>
      </c>
      <c r="D213">
        <f>IF(ISERROR(Table_sql2014a8.sandag.org_ws_FreewaySpeed[[#This Row],[speed_am]]),"",Table_sql2014a8.sandag.org_ws_FreewaySpeed[[#This Row],[speed_am]])</f>
        <v>58</v>
      </c>
      <c r="E213">
        <f>IF(ISERROR(Table_sql2014a8.sandag.org_ws_FreewaySpeed[[#This Row],[speed_md]]),"",Table_sql2014a8.sandag.org_ws_FreewaySpeed[[#This Row],[speed_md]])</f>
        <v>58</v>
      </c>
      <c r="F213">
        <f>IF(ISERROR(Table_sql2014a8.sandag.org_ws_FreewaySpeed[[#This Row],[speed_pm]]),"",Table_sql2014a8.sandag.org_ws_FreewaySpeed[[#This Row],[speed_pm]])</f>
        <v>55</v>
      </c>
      <c r="G213">
        <f>IF(ISERROR(Table_sql2014a8.sandag.org_ws_FreewaySpeed[[#This Row],[speed_ev]]),"",Table_sql2014a8.sandag.org_ws_FreewaySpeed[[#This Row],[speed_ev]])</f>
        <v>58</v>
      </c>
    </row>
    <row r="214" spans="1:7" x14ac:dyDescent="0.25">
      <c r="A214">
        <f>IF(ISERROR(Table_sql2014a8.sandag.org_ws_FreewaySpeed[[#This Row],[scenario_id]]),"",Table_sql2014a8.sandag.org_ws_FreewaySpeed[[#This Row],[scenario_id]])</f>
        <v>376</v>
      </c>
      <c r="B214">
        <f>IF(ISERROR(Table_sql2014a8.sandag.org_ws_FreewaySpeed[[#This Row],[LinkID]]),"",Table_sql2014a8.sandag.org_ws_FreewaySpeed[[#This Row],[LinkID]])</f>
        <v>14247</v>
      </c>
      <c r="C214">
        <f>IF(ISERROR(Table_sql2014a8.sandag.org_ws_FreewaySpeed[[#This Row],[speed_ea]]),"",Table_sql2014a8.sandag.org_ws_FreewaySpeed[[#This Row],[speed_ea]])</f>
        <v>56</v>
      </c>
      <c r="D214">
        <f>IF(ISERROR(Table_sql2014a8.sandag.org_ws_FreewaySpeed[[#This Row],[speed_am]]),"",Table_sql2014a8.sandag.org_ws_FreewaySpeed[[#This Row],[speed_am]])</f>
        <v>25</v>
      </c>
      <c r="E214">
        <f>IF(ISERROR(Table_sql2014a8.sandag.org_ws_FreewaySpeed[[#This Row],[speed_md]]),"",Table_sql2014a8.sandag.org_ws_FreewaySpeed[[#This Row],[speed_md]])</f>
        <v>49</v>
      </c>
      <c r="F214">
        <f>IF(ISERROR(Table_sql2014a8.sandag.org_ws_FreewaySpeed[[#This Row],[speed_pm]]),"",Table_sql2014a8.sandag.org_ws_FreewaySpeed[[#This Row],[speed_pm]])</f>
        <v>50</v>
      </c>
      <c r="G214">
        <f>IF(ISERROR(Table_sql2014a8.sandag.org_ws_FreewaySpeed[[#This Row],[speed_ev]]),"",Table_sql2014a8.sandag.org_ws_FreewaySpeed[[#This Row],[speed_ev]])</f>
        <v>58</v>
      </c>
    </row>
    <row r="215" spans="1:7" x14ac:dyDescent="0.25">
      <c r="A215">
        <f>IF(ISERROR(Table_sql2014a8.sandag.org_ws_FreewaySpeed[[#This Row],[scenario_id]]),"",Table_sql2014a8.sandag.org_ws_FreewaySpeed[[#This Row],[scenario_id]])</f>
        <v>376</v>
      </c>
      <c r="B215">
        <f>IF(ISERROR(Table_sql2014a8.sandag.org_ws_FreewaySpeed[[#This Row],[LinkID]]),"",Table_sql2014a8.sandag.org_ws_FreewaySpeed[[#This Row],[LinkID]])</f>
        <v>14269</v>
      </c>
      <c r="C215">
        <f>IF(ISERROR(Table_sql2014a8.sandag.org_ws_FreewaySpeed[[#This Row],[speed_ea]]),"",Table_sql2014a8.sandag.org_ws_FreewaySpeed[[#This Row],[speed_ea]])</f>
        <v>53</v>
      </c>
      <c r="D215">
        <f>IF(ISERROR(Table_sql2014a8.sandag.org_ws_FreewaySpeed[[#This Row],[speed_am]]),"",Table_sql2014a8.sandag.org_ws_FreewaySpeed[[#This Row],[speed_am]])</f>
        <v>48</v>
      </c>
      <c r="E215">
        <f>IF(ISERROR(Table_sql2014a8.sandag.org_ws_FreewaySpeed[[#This Row],[speed_md]]),"",Table_sql2014a8.sandag.org_ws_FreewaySpeed[[#This Row],[speed_md]])</f>
        <v>52</v>
      </c>
      <c r="F215">
        <f>IF(ISERROR(Table_sql2014a8.sandag.org_ws_FreewaySpeed[[#This Row],[speed_pm]]),"",Table_sql2014a8.sandag.org_ws_FreewaySpeed[[#This Row],[speed_pm]])</f>
        <v>50</v>
      </c>
      <c r="G215">
        <f>IF(ISERROR(Table_sql2014a8.sandag.org_ws_FreewaySpeed[[#This Row],[speed_ev]]),"",Table_sql2014a8.sandag.org_ws_FreewaySpeed[[#This Row],[speed_ev]])</f>
        <v>53</v>
      </c>
    </row>
    <row r="216" spans="1:7" x14ac:dyDescent="0.25">
      <c r="A216">
        <f>IF(ISERROR(Table_sql2014a8.sandag.org_ws_FreewaySpeed[[#This Row],[scenario_id]]),"",Table_sql2014a8.sandag.org_ws_FreewaySpeed[[#This Row],[scenario_id]])</f>
        <v>376</v>
      </c>
      <c r="B216">
        <f>IF(ISERROR(Table_sql2014a8.sandag.org_ws_FreewaySpeed[[#This Row],[LinkID]]),"",Table_sql2014a8.sandag.org_ws_FreewaySpeed[[#This Row],[LinkID]])</f>
        <v>14271</v>
      </c>
      <c r="C216">
        <f>IF(ISERROR(Table_sql2014a8.sandag.org_ws_FreewaySpeed[[#This Row],[speed_ea]]),"",Table_sql2014a8.sandag.org_ws_FreewaySpeed[[#This Row],[speed_ea]])</f>
        <v>53</v>
      </c>
      <c r="D216">
        <f>IF(ISERROR(Table_sql2014a8.sandag.org_ws_FreewaySpeed[[#This Row],[speed_am]]),"",Table_sql2014a8.sandag.org_ws_FreewaySpeed[[#This Row],[speed_am]])</f>
        <v>44</v>
      </c>
      <c r="E216">
        <f>IF(ISERROR(Table_sql2014a8.sandag.org_ws_FreewaySpeed[[#This Row],[speed_md]]),"",Table_sql2014a8.sandag.org_ws_FreewaySpeed[[#This Row],[speed_md]])</f>
        <v>52</v>
      </c>
      <c r="F216">
        <f>IF(ISERROR(Table_sql2014a8.sandag.org_ws_FreewaySpeed[[#This Row],[speed_pm]]),"",Table_sql2014a8.sandag.org_ws_FreewaySpeed[[#This Row],[speed_pm]])</f>
        <v>49</v>
      </c>
      <c r="G216">
        <f>IF(ISERROR(Table_sql2014a8.sandag.org_ws_FreewaySpeed[[#This Row],[speed_ev]]),"",Table_sql2014a8.sandag.org_ws_FreewaySpeed[[#This Row],[speed_ev]])</f>
        <v>54</v>
      </c>
    </row>
    <row r="217" spans="1:7" x14ac:dyDescent="0.25">
      <c r="A217">
        <f>IF(ISERROR(Table_sql2014a8.sandag.org_ws_FreewaySpeed[[#This Row],[scenario_id]]),"",Table_sql2014a8.sandag.org_ws_FreewaySpeed[[#This Row],[scenario_id]])</f>
        <v>376</v>
      </c>
      <c r="B217">
        <f>IF(ISERROR(Table_sql2014a8.sandag.org_ws_FreewaySpeed[[#This Row],[LinkID]]),"",Table_sql2014a8.sandag.org_ws_FreewaySpeed[[#This Row],[LinkID]])</f>
        <v>14289</v>
      </c>
      <c r="C217">
        <f>IF(ISERROR(Table_sql2014a8.sandag.org_ws_FreewaySpeed[[#This Row],[speed_ea]]),"",Table_sql2014a8.sandag.org_ws_FreewaySpeed[[#This Row],[speed_ea]])</f>
        <v>58</v>
      </c>
      <c r="D217">
        <f>IF(ISERROR(Table_sql2014a8.sandag.org_ws_FreewaySpeed[[#This Row],[speed_am]]),"",Table_sql2014a8.sandag.org_ws_FreewaySpeed[[#This Row],[speed_am]])</f>
        <v>44</v>
      </c>
      <c r="E217">
        <f>IF(ISERROR(Table_sql2014a8.sandag.org_ws_FreewaySpeed[[#This Row],[speed_md]]),"",Table_sql2014a8.sandag.org_ws_FreewaySpeed[[#This Row],[speed_md]])</f>
        <v>57</v>
      </c>
      <c r="F217">
        <f>IF(ISERROR(Table_sql2014a8.sandag.org_ws_FreewaySpeed[[#This Row],[speed_pm]]),"",Table_sql2014a8.sandag.org_ws_FreewaySpeed[[#This Row],[speed_pm]])</f>
        <v>56</v>
      </c>
      <c r="G217">
        <f>IF(ISERROR(Table_sql2014a8.sandag.org_ws_FreewaySpeed[[#This Row],[speed_ev]]),"",Table_sql2014a8.sandag.org_ws_FreewaySpeed[[#This Row],[speed_ev]])</f>
        <v>58</v>
      </c>
    </row>
    <row r="218" spans="1:7" x14ac:dyDescent="0.25">
      <c r="A218">
        <f>IF(ISERROR(Table_sql2014a8.sandag.org_ws_FreewaySpeed[[#This Row],[scenario_id]]),"",Table_sql2014a8.sandag.org_ws_FreewaySpeed[[#This Row],[scenario_id]])</f>
        <v>376</v>
      </c>
      <c r="B218">
        <f>IF(ISERROR(Table_sql2014a8.sandag.org_ws_FreewaySpeed[[#This Row],[LinkID]]),"",Table_sql2014a8.sandag.org_ws_FreewaySpeed[[#This Row],[LinkID]])</f>
        <v>14291</v>
      </c>
      <c r="C218">
        <f>IF(ISERROR(Table_sql2014a8.sandag.org_ws_FreewaySpeed[[#This Row],[speed_ea]]),"",Table_sql2014a8.sandag.org_ws_FreewaySpeed[[#This Row],[speed_ea]])</f>
        <v>62</v>
      </c>
      <c r="D218">
        <f>IF(ISERROR(Table_sql2014a8.sandag.org_ws_FreewaySpeed[[#This Row],[speed_am]]),"",Table_sql2014a8.sandag.org_ws_FreewaySpeed[[#This Row],[speed_am]])</f>
        <v>50</v>
      </c>
      <c r="E218">
        <f>IF(ISERROR(Table_sql2014a8.sandag.org_ws_FreewaySpeed[[#This Row],[speed_md]]),"",Table_sql2014a8.sandag.org_ws_FreewaySpeed[[#This Row],[speed_md]])</f>
        <v>56</v>
      </c>
      <c r="F218">
        <f>IF(ISERROR(Table_sql2014a8.sandag.org_ws_FreewaySpeed[[#This Row],[speed_pm]]),"",Table_sql2014a8.sandag.org_ws_FreewaySpeed[[#This Row],[speed_pm]])</f>
        <v>53</v>
      </c>
      <c r="G218">
        <f>IF(ISERROR(Table_sql2014a8.sandag.org_ws_FreewaySpeed[[#This Row],[speed_ev]]),"",Table_sql2014a8.sandag.org_ws_FreewaySpeed[[#This Row],[speed_ev]])</f>
        <v>62</v>
      </c>
    </row>
    <row r="219" spans="1:7" x14ac:dyDescent="0.25">
      <c r="A219">
        <f>IF(ISERROR(Table_sql2014a8.sandag.org_ws_FreewaySpeed[[#This Row],[scenario_id]]),"",Table_sql2014a8.sandag.org_ws_FreewaySpeed[[#This Row],[scenario_id]])</f>
        <v>376</v>
      </c>
      <c r="B219">
        <f>IF(ISERROR(Table_sql2014a8.sandag.org_ws_FreewaySpeed[[#This Row],[LinkID]]),"",Table_sql2014a8.sandag.org_ws_FreewaySpeed[[#This Row],[LinkID]])</f>
        <v>14383</v>
      </c>
      <c r="C219">
        <f>IF(ISERROR(Table_sql2014a8.sandag.org_ws_FreewaySpeed[[#This Row],[speed_ea]]),"",Table_sql2014a8.sandag.org_ws_FreewaySpeed[[#This Row],[speed_ea]])</f>
        <v>58</v>
      </c>
      <c r="D219">
        <f>IF(ISERROR(Table_sql2014a8.sandag.org_ws_FreewaySpeed[[#This Row],[speed_am]]),"",Table_sql2014a8.sandag.org_ws_FreewaySpeed[[#This Row],[speed_am]])</f>
        <v>37</v>
      </c>
      <c r="E219">
        <f>IF(ISERROR(Table_sql2014a8.sandag.org_ws_FreewaySpeed[[#This Row],[speed_md]]),"",Table_sql2014a8.sandag.org_ws_FreewaySpeed[[#This Row],[speed_md]])</f>
        <v>52</v>
      </c>
      <c r="F219">
        <f>IF(ISERROR(Table_sql2014a8.sandag.org_ws_FreewaySpeed[[#This Row],[speed_pm]]),"",Table_sql2014a8.sandag.org_ws_FreewaySpeed[[#This Row],[speed_pm]])</f>
        <v>55</v>
      </c>
      <c r="G219">
        <f>IF(ISERROR(Table_sql2014a8.sandag.org_ws_FreewaySpeed[[#This Row],[speed_ev]]),"",Table_sql2014a8.sandag.org_ws_FreewaySpeed[[#This Row],[speed_ev]])</f>
        <v>58</v>
      </c>
    </row>
    <row r="220" spans="1:7" x14ac:dyDescent="0.25">
      <c r="A220">
        <f>IF(ISERROR(Table_sql2014a8.sandag.org_ws_FreewaySpeed[[#This Row],[scenario_id]]),"",Table_sql2014a8.sandag.org_ws_FreewaySpeed[[#This Row],[scenario_id]])</f>
        <v>376</v>
      </c>
      <c r="B220">
        <f>IF(ISERROR(Table_sql2014a8.sandag.org_ws_FreewaySpeed[[#This Row],[LinkID]]),"",Table_sql2014a8.sandag.org_ws_FreewaySpeed[[#This Row],[LinkID]])</f>
        <v>14391</v>
      </c>
      <c r="C220">
        <f>IF(ISERROR(Table_sql2014a8.sandag.org_ws_FreewaySpeed[[#This Row],[speed_ea]]),"",Table_sql2014a8.sandag.org_ws_FreewaySpeed[[#This Row],[speed_ea]])</f>
        <v>58</v>
      </c>
      <c r="D220">
        <f>IF(ISERROR(Table_sql2014a8.sandag.org_ws_FreewaySpeed[[#This Row],[speed_am]]),"",Table_sql2014a8.sandag.org_ws_FreewaySpeed[[#This Row],[speed_am]])</f>
        <v>42</v>
      </c>
      <c r="E220">
        <f>IF(ISERROR(Table_sql2014a8.sandag.org_ws_FreewaySpeed[[#This Row],[speed_md]]),"",Table_sql2014a8.sandag.org_ws_FreewaySpeed[[#This Row],[speed_md]])</f>
        <v>56</v>
      </c>
      <c r="F220">
        <f>IF(ISERROR(Table_sql2014a8.sandag.org_ws_FreewaySpeed[[#This Row],[speed_pm]]),"",Table_sql2014a8.sandag.org_ws_FreewaySpeed[[#This Row],[speed_pm]])</f>
        <v>56</v>
      </c>
      <c r="G220">
        <f>IF(ISERROR(Table_sql2014a8.sandag.org_ws_FreewaySpeed[[#This Row],[speed_ev]]),"",Table_sql2014a8.sandag.org_ws_FreewaySpeed[[#This Row],[speed_ev]])</f>
        <v>58</v>
      </c>
    </row>
    <row r="221" spans="1:7" x14ac:dyDescent="0.25">
      <c r="A221">
        <f>IF(ISERROR(Table_sql2014a8.sandag.org_ws_FreewaySpeed[[#This Row],[scenario_id]]),"",Table_sql2014a8.sandag.org_ws_FreewaySpeed[[#This Row],[scenario_id]])</f>
        <v>376</v>
      </c>
      <c r="B221">
        <f>IF(ISERROR(Table_sql2014a8.sandag.org_ws_FreewaySpeed[[#This Row],[LinkID]]),"",Table_sql2014a8.sandag.org_ws_FreewaySpeed[[#This Row],[LinkID]])</f>
        <v>14400</v>
      </c>
      <c r="C221">
        <f>IF(ISERROR(Table_sql2014a8.sandag.org_ws_FreewaySpeed[[#This Row],[speed_ea]]),"",Table_sql2014a8.sandag.org_ws_FreewaySpeed[[#This Row],[speed_ea]])</f>
        <v>58</v>
      </c>
      <c r="D221">
        <f>IF(ISERROR(Table_sql2014a8.sandag.org_ws_FreewaySpeed[[#This Row],[speed_am]]),"",Table_sql2014a8.sandag.org_ws_FreewaySpeed[[#This Row],[speed_am]])</f>
        <v>42</v>
      </c>
      <c r="E221">
        <f>IF(ISERROR(Table_sql2014a8.sandag.org_ws_FreewaySpeed[[#This Row],[speed_md]]),"",Table_sql2014a8.sandag.org_ws_FreewaySpeed[[#This Row],[speed_md]])</f>
        <v>56</v>
      </c>
      <c r="F221">
        <f>IF(ISERROR(Table_sql2014a8.sandag.org_ws_FreewaySpeed[[#This Row],[speed_pm]]),"",Table_sql2014a8.sandag.org_ws_FreewaySpeed[[#This Row],[speed_pm]])</f>
        <v>56</v>
      </c>
      <c r="G221">
        <f>IF(ISERROR(Table_sql2014a8.sandag.org_ws_FreewaySpeed[[#This Row],[speed_ev]]),"",Table_sql2014a8.sandag.org_ws_FreewaySpeed[[#This Row],[speed_ev]])</f>
        <v>58</v>
      </c>
    </row>
    <row r="222" spans="1:7" x14ac:dyDescent="0.25">
      <c r="A222">
        <f>IF(ISERROR(Table_sql2014a8.sandag.org_ws_FreewaySpeed[[#This Row],[scenario_id]]),"",Table_sql2014a8.sandag.org_ws_FreewaySpeed[[#This Row],[scenario_id]])</f>
        <v>376</v>
      </c>
      <c r="B222">
        <f>IF(ISERROR(Table_sql2014a8.sandag.org_ws_FreewaySpeed[[#This Row],[LinkID]]),"",Table_sql2014a8.sandag.org_ws_FreewaySpeed[[#This Row],[LinkID]])</f>
        <v>14402</v>
      </c>
      <c r="C222">
        <f>IF(ISERROR(Table_sql2014a8.sandag.org_ws_FreewaySpeed[[#This Row],[speed_ea]]),"",Table_sql2014a8.sandag.org_ws_FreewaySpeed[[#This Row],[speed_ea]])</f>
        <v>58</v>
      </c>
      <c r="D222">
        <f>IF(ISERROR(Table_sql2014a8.sandag.org_ws_FreewaySpeed[[#This Row],[speed_am]]),"",Table_sql2014a8.sandag.org_ws_FreewaySpeed[[#This Row],[speed_am]])</f>
        <v>57</v>
      </c>
      <c r="E222">
        <f>IF(ISERROR(Table_sql2014a8.sandag.org_ws_FreewaySpeed[[#This Row],[speed_md]]),"",Table_sql2014a8.sandag.org_ws_FreewaySpeed[[#This Row],[speed_md]])</f>
        <v>57</v>
      </c>
      <c r="F222">
        <f>IF(ISERROR(Table_sql2014a8.sandag.org_ws_FreewaySpeed[[#This Row],[speed_pm]]),"",Table_sql2014a8.sandag.org_ws_FreewaySpeed[[#This Row],[speed_pm]])</f>
        <v>46</v>
      </c>
      <c r="G222">
        <f>IF(ISERROR(Table_sql2014a8.sandag.org_ws_FreewaySpeed[[#This Row],[speed_ev]]),"",Table_sql2014a8.sandag.org_ws_FreewaySpeed[[#This Row],[speed_ev]])</f>
        <v>58</v>
      </c>
    </row>
    <row r="223" spans="1:7" x14ac:dyDescent="0.25">
      <c r="A223">
        <f>IF(ISERROR(Table_sql2014a8.sandag.org_ws_FreewaySpeed[[#This Row],[scenario_id]]),"",Table_sql2014a8.sandag.org_ws_FreewaySpeed[[#This Row],[scenario_id]])</f>
        <v>376</v>
      </c>
      <c r="B223">
        <f>IF(ISERROR(Table_sql2014a8.sandag.org_ws_FreewaySpeed[[#This Row],[LinkID]]),"",Table_sql2014a8.sandag.org_ws_FreewaySpeed[[#This Row],[LinkID]])</f>
        <v>14407</v>
      </c>
      <c r="C223">
        <f>IF(ISERROR(Table_sql2014a8.sandag.org_ws_FreewaySpeed[[#This Row],[speed_ea]]),"",Table_sql2014a8.sandag.org_ws_FreewaySpeed[[#This Row],[speed_ea]])</f>
        <v>58</v>
      </c>
      <c r="D223">
        <f>IF(ISERROR(Table_sql2014a8.sandag.org_ws_FreewaySpeed[[#This Row],[speed_am]]),"",Table_sql2014a8.sandag.org_ws_FreewaySpeed[[#This Row],[speed_am]])</f>
        <v>41</v>
      </c>
      <c r="E223">
        <f>IF(ISERROR(Table_sql2014a8.sandag.org_ws_FreewaySpeed[[#This Row],[speed_md]]),"",Table_sql2014a8.sandag.org_ws_FreewaySpeed[[#This Row],[speed_md]])</f>
        <v>55</v>
      </c>
      <c r="F223">
        <f>IF(ISERROR(Table_sql2014a8.sandag.org_ws_FreewaySpeed[[#This Row],[speed_pm]]),"",Table_sql2014a8.sandag.org_ws_FreewaySpeed[[#This Row],[speed_pm]])</f>
        <v>55</v>
      </c>
      <c r="G223">
        <f>IF(ISERROR(Table_sql2014a8.sandag.org_ws_FreewaySpeed[[#This Row],[speed_ev]]),"",Table_sql2014a8.sandag.org_ws_FreewaySpeed[[#This Row],[speed_ev]])</f>
        <v>58</v>
      </c>
    </row>
    <row r="224" spans="1:7" x14ac:dyDescent="0.25">
      <c r="A224">
        <f>IF(ISERROR(Table_sql2014a8.sandag.org_ws_FreewaySpeed[[#This Row],[scenario_id]]),"",Table_sql2014a8.sandag.org_ws_FreewaySpeed[[#This Row],[scenario_id]])</f>
        <v>376</v>
      </c>
      <c r="B224">
        <f>IF(ISERROR(Table_sql2014a8.sandag.org_ws_FreewaySpeed[[#This Row],[LinkID]]),"",Table_sql2014a8.sandag.org_ws_FreewaySpeed[[#This Row],[LinkID]])</f>
        <v>14411</v>
      </c>
      <c r="C224">
        <f>IF(ISERROR(Table_sql2014a8.sandag.org_ws_FreewaySpeed[[#This Row],[speed_ea]]),"",Table_sql2014a8.sandag.org_ws_FreewaySpeed[[#This Row],[speed_ea]])</f>
        <v>58</v>
      </c>
      <c r="D224">
        <f>IF(ISERROR(Table_sql2014a8.sandag.org_ws_FreewaySpeed[[#This Row],[speed_am]]),"",Table_sql2014a8.sandag.org_ws_FreewaySpeed[[#This Row],[speed_am]])</f>
        <v>46</v>
      </c>
      <c r="E224">
        <f>IF(ISERROR(Table_sql2014a8.sandag.org_ws_FreewaySpeed[[#This Row],[speed_md]]),"",Table_sql2014a8.sandag.org_ws_FreewaySpeed[[#This Row],[speed_md]])</f>
        <v>56</v>
      </c>
      <c r="F224">
        <f>IF(ISERROR(Table_sql2014a8.sandag.org_ws_FreewaySpeed[[#This Row],[speed_pm]]),"",Table_sql2014a8.sandag.org_ws_FreewaySpeed[[#This Row],[speed_pm]])</f>
        <v>56</v>
      </c>
      <c r="G224">
        <f>IF(ISERROR(Table_sql2014a8.sandag.org_ws_FreewaySpeed[[#This Row],[speed_ev]]),"",Table_sql2014a8.sandag.org_ws_FreewaySpeed[[#This Row],[speed_ev]])</f>
        <v>58</v>
      </c>
    </row>
    <row r="225" spans="1:7" x14ac:dyDescent="0.25">
      <c r="A225">
        <f>IF(ISERROR(Table_sql2014a8.sandag.org_ws_FreewaySpeed[[#This Row],[scenario_id]]),"",Table_sql2014a8.sandag.org_ws_FreewaySpeed[[#This Row],[scenario_id]])</f>
        <v>376</v>
      </c>
      <c r="B225">
        <f>IF(ISERROR(Table_sql2014a8.sandag.org_ws_FreewaySpeed[[#This Row],[LinkID]]),"",Table_sql2014a8.sandag.org_ws_FreewaySpeed[[#This Row],[LinkID]])</f>
        <v>14419</v>
      </c>
      <c r="C225">
        <f>IF(ISERROR(Table_sql2014a8.sandag.org_ws_FreewaySpeed[[#This Row],[speed_ea]]),"",Table_sql2014a8.sandag.org_ws_FreewaySpeed[[#This Row],[speed_ea]])</f>
        <v>58</v>
      </c>
      <c r="D225">
        <f>IF(ISERROR(Table_sql2014a8.sandag.org_ws_FreewaySpeed[[#This Row],[speed_am]]),"",Table_sql2014a8.sandag.org_ws_FreewaySpeed[[#This Row],[speed_am]])</f>
        <v>44</v>
      </c>
      <c r="E225">
        <f>IF(ISERROR(Table_sql2014a8.sandag.org_ws_FreewaySpeed[[#This Row],[speed_md]]),"",Table_sql2014a8.sandag.org_ws_FreewaySpeed[[#This Row],[speed_md]])</f>
        <v>54</v>
      </c>
      <c r="F225">
        <f>IF(ISERROR(Table_sql2014a8.sandag.org_ws_FreewaySpeed[[#This Row],[speed_pm]]),"",Table_sql2014a8.sandag.org_ws_FreewaySpeed[[#This Row],[speed_pm]])</f>
        <v>55</v>
      </c>
      <c r="G225">
        <f>IF(ISERROR(Table_sql2014a8.sandag.org_ws_FreewaySpeed[[#This Row],[speed_ev]]),"",Table_sql2014a8.sandag.org_ws_FreewaySpeed[[#This Row],[speed_ev]])</f>
        <v>58</v>
      </c>
    </row>
    <row r="226" spans="1:7" x14ac:dyDescent="0.25">
      <c r="A226">
        <f>IF(ISERROR(Table_sql2014a8.sandag.org_ws_FreewaySpeed[[#This Row],[scenario_id]]),"",Table_sql2014a8.sandag.org_ws_FreewaySpeed[[#This Row],[scenario_id]])</f>
        <v>376</v>
      </c>
      <c r="B226">
        <f>IF(ISERROR(Table_sql2014a8.sandag.org_ws_FreewaySpeed[[#This Row],[LinkID]]),"",Table_sql2014a8.sandag.org_ws_FreewaySpeed[[#This Row],[LinkID]])</f>
        <v>14637</v>
      </c>
      <c r="C226">
        <f>IF(ISERROR(Table_sql2014a8.sandag.org_ws_FreewaySpeed[[#This Row],[speed_ea]]),"",Table_sql2014a8.sandag.org_ws_FreewaySpeed[[#This Row],[speed_ea]])</f>
        <v>57</v>
      </c>
      <c r="D226">
        <f>IF(ISERROR(Table_sql2014a8.sandag.org_ws_FreewaySpeed[[#This Row],[speed_am]]),"",Table_sql2014a8.sandag.org_ws_FreewaySpeed[[#This Row],[speed_am]])</f>
        <v>49</v>
      </c>
      <c r="E226">
        <f>IF(ISERROR(Table_sql2014a8.sandag.org_ws_FreewaySpeed[[#This Row],[speed_md]]),"",Table_sql2014a8.sandag.org_ws_FreewaySpeed[[#This Row],[speed_md]])</f>
        <v>56</v>
      </c>
      <c r="F226">
        <f>IF(ISERROR(Table_sql2014a8.sandag.org_ws_FreewaySpeed[[#This Row],[speed_pm]]),"",Table_sql2014a8.sandag.org_ws_FreewaySpeed[[#This Row],[speed_pm]])</f>
        <v>57</v>
      </c>
      <c r="G226">
        <f>IF(ISERROR(Table_sql2014a8.sandag.org_ws_FreewaySpeed[[#This Row],[speed_ev]]),"",Table_sql2014a8.sandag.org_ws_FreewaySpeed[[#This Row],[speed_ev]])</f>
        <v>58</v>
      </c>
    </row>
    <row r="227" spans="1:7" x14ac:dyDescent="0.25">
      <c r="A227">
        <f>IF(ISERROR(Table_sql2014a8.sandag.org_ws_FreewaySpeed[[#This Row],[scenario_id]]),"",Table_sql2014a8.sandag.org_ws_FreewaySpeed[[#This Row],[scenario_id]])</f>
        <v>376</v>
      </c>
      <c r="B227">
        <f>IF(ISERROR(Table_sql2014a8.sandag.org_ws_FreewaySpeed[[#This Row],[LinkID]]),"",Table_sql2014a8.sandag.org_ws_FreewaySpeed[[#This Row],[LinkID]])</f>
        <v>14639</v>
      </c>
      <c r="C227">
        <f>IF(ISERROR(Table_sql2014a8.sandag.org_ws_FreewaySpeed[[#This Row],[speed_ea]]),"",Table_sql2014a8.sandag.org_ws_FreewaySpeed[[#This Row],[speed_ea]])</f>
        <v>58</v>
      </c>
      <c r="D227">
        <f>IF(ISERROR(Table_sql2014a8.sandag.org_ws_FreewaySpeed[[#This Row],[speed_am]]),"",Table_sql2014a8.sandag.org_ws_FreewaySpeed[[#This Row],[speed_am]])</f>
        <v>57</v>
      </c>
      <c r="E227">
        <f>IF(ISERROR(Table_sql2014a8.sandag.org_ws_FreewaySpeed[[#This Row],[speed_md]]),"",Table_sql2014a8.sandag.org_ws_FreewaySpeed[[#This Row],[speed_md]])</f>
        <v>56</v>
      </c>
      <c r="F227">
        <f>IF(ISERROR(Table_sql2014a8.sandag.org_ws_FreewaySpeed[[#This Row],[speed_pm]]),"",Table_sql2014a8.sandag.org_ws_FreewaySpeed[[#This Row],[speed_pm]])</f>
        <v>44</v>
      </c>
      <c r="G227">
        <f>IF(ISERROR(Table_sql2014a8.sandag.org_ws_FreewaySpeed[[#This Row],[speed_ev]]),"",Table_sql2014a8.sandag.org_ws_FreewaySpeed[[#This Row],[speed_ev]])</f>
        <v>58</v>
      </c>
    </row>
    <row r="228" spans="1:7" x14ac:dyDescent="0.25">
      <c r="A228">
        <f>IF(ISERROR(Table_sql2014a8.sandag.org_ws_FreewaySpeed[[#This Row],[scenario_id]]),"",Table_sql2014a8.sandag.org_ws_FreewaySpeed[[#This Row],[scenario_id]])</f>
        <v>376</v>
      </c>
      <c r="B228">
        <f>IF(ISERROR(Table_sql2014a8.sandag.org_ws_FreewaySpeed[[#This Row],[LinkID]]),"",Table_sql2014a8.sandag.org_ws_FreewaySpeed[[#This Row],[LinkID]])</f>
        <v>14647</v>
      </c>
      <c r="C228">
        <f>IF(ISERROR(Table_sql2014a8.sandag.org_ws_FreewaySpeed[[#This Row],[speed_ea]]),"",Table_sql2014a8.sandag.org_ws_FreewaySpeed[[#This Row],[speed_ea]])</f>
        <v>58</v>
      </c>
      <c r="D228">
        <f>IF(ISERROR(Table_sql2014a8.sandag.org_ws_FreewaySpeed[[#This Row],[speed_am]]),"",Table_sql2014a8.sandag.org_ws_FreewaySpeed[[#This Row],[speed_am]])</f>
        <v>56</v>
      </c>
      <c r="E228">
        <f>IF(ISERROR(Table_sql2014a8.sandag.org_ws_FreewaySpeed[[#This Row],[speed_md]]),"",Table_sql2014a8.sandag.org_ws_FreewaySpeed[[#This Row],[speed_md]])</f>
        <v>56</v>
      </c>
      <c r="F228">
        <f>IF(ISERROR(Table_sql2014a8.sandag.org_ws_FreewaySpeed[[#This Row],[speed_pm]]),"",Table_sql2014a8.sandag.org_ws_FreewaySpeed[[#This Row],[speed_pm]])</f>
        <v>45</v>
      </c>
      <c r="G228">
        <f>IF(ISERROR(Table_sql2014a8.sandag.org_ws_FreewaySpeed[[#This Row],[speed_ev]]),"",Table_sql2014a8.sandag.org_ws_FreewaySpeed[[#This Row],[speed_ev]])</f>
        <v>58</v>
      </c>
    </row>
    <row r="229" spans="1:7" x14ac:dyDescent="0.25">
      <c r="A229">
        <f>IF(ISERROR(Table_sql2014a8.sandag.org_ws_FreewaySpeed[[#This Row],[scenario_id]]),"",Table_sql2014a8.sandag.org_ws_FreewaySpeed[[#This Row],[scenario_id]])</f>
        <v>376</v>
      </c>
      <c r="B229">
        <f>IF(ISERROR(Table_sql2014a8.sandag.org_ws_FreewaySpeed[[#This Row],[LinkID]]),"",Table_sql2014a8.sandag.org_ws_FreewaySpeed[[#This Row],[LinkID]])</f>
        <v>14650</v>
      </c>
      <c r="C229">
        <f>IF(ISERROR(Table_sql2014a8.sandag.org_ws_FreewaySpeed[[#This Row],[speed_ea]]),"",Table_sql2014a8.sandag.org_ws_FreewaySpeed[[#This Row],[speed_ea]])</f>
        <v>58</v>
      </c>
      <c r="D229">
        <f>IF(ISERROR(Table_sql2014a8.sandag.org_ws_FreewaySpeed[[#This Row],[speed_am]]),"",Table_sql2014a8.sandag.org_ws_FreewaySpeed[[#This Row],[speed_am]])</f>
        <v>57</v>
      </c>
      <c r="E229">
        <f>IF(ISERROR(Table_sql2014a8.sandag.org_ws_FreewaySpeed[[#This Row],[speed_md]]),"",Table_sql2014a8.sandag.org_ws_FreewaySpeed[[#This Row],[speed_md]])</f>
        <v>57</v>
      </c>
      <c r="F229">
        <f>IF(ISERROR(Table_sql2014a8.sandag.org_ws_FreewaySpeed[[#This Row],[speed_pm]]),"",Table_sql2014a8.sandag.org_ws_FreewaySpeed[[#This Row],[speed_pm]])</f>
        <v>48</v>
      </c>
      <c r="G229">
        <f>IF(ISERROR(Table_sql2014a8.sandag.org_ws_FreewaySpeed[[#This Row],[speed_ev]]),"",Table_sql2014a8.sandag.org_ws_FreewaySpeed[[#This Row],[speed_ev]])</f>
        <v>58</v>
      </c>
    </row>
    <row r="230" spans="1:7" x14ac:dyDescent="0.25">
      <c r="A230">
        <f>IF(ISERROR(Table_sql2014a8.sandag.org_ws_FreewaySpeed[[#This Row],[scenario_id]]),"",Table_sql2014a8.sandag.org_ws_FreewaySpeed[[#This Row],[scenario_id]])</f>
        <v>376</v>
      </c>
      <c r="B230">
        <f>IF(ISERROR(Table_sql2014a8.sandag.org_ws_FreewaySpeed[[#This Row],[LinkID]]),"",Table_sql2014a8.sandag.org_ws_FreewaySpeed[[#This Row],[LinkID]])</f>
        <v>14660</v>
      </c>
      <c r="C230">
        <f>IF(ISERROR(Table_sql2014a8.sandag.org_ws_FreewaySpeed[[#This Row],[speed_ea]]),"",Table_sql2014a8.sandag.org_ws_FreewaySpeed[[#This Row],[speed_ea]])</f>
        <v>57</v>
      </c>
      <c r="D230">
        <f>IF(ISERROR(Table_sql2014a8.sandag.org_ws_FreewaySpeed[[#This Row],[speed_am]]),"",Table_sql2014a8.sandag.org_ws_FreewaySpeed[[#This Row],[speed_am]])</f>
        <v>45</v>
      </c>
      <c r="E230">
        <f>IF(ISERROR(Table_sql2014a8.sandag.org_ws_FreewaySpeed[[#This Row],[speed_md]]),"",Table_sql2014a8.sandag.org_ws_FreewaySpeed[[#This Row],[speed_md]])</f>
        <v>55</v>
      </c>
      <c r="F230">
        <f>IF(ISERROR(Table_sql2014a8.sandag.org_ws_FreewaySpeed[[#This Row],[speed_pm]]),"",Table_sql2014a8.sandag.org_ws_FreewaySpeed[[#This Row],[speed_pm]])</f>
        <v>57</v>
      </c>
      <c r="G230">
        <f>IF(ISERROR(Table_sql2014a8.sandag.org_ws_FreewaySpeed[[#This Row],[speed_ev]]),"",Table_sql2014a8.sandag.org_ws_FreewaySpeed[[#This Row],[speed_ev]])</f>
        <v>58</v>
      </c>
    </row>
    <row r="231" spans="1:7" x14ac:dyDescent="0.25">
      <c r="A231">
        <f>IF(ISERROR(Table_sql2014a8.sandag.org_ws_FreewaySpeed[[#This Row],[scenario_id]]),"",Table_sql2014a8.sandag.org_ws_FreewaySpeed[[#This Row],[scenario_id]])</f>
        <v>376</v>
      </c>
      <c r="B231">
        <f>IF(ISERROR(Table_sql2014a8.sandag.org_ws_FreewaySpeed[[#This Row],[LinkID]]),"",Table_sql2014a8.sandag.org_ws_FreewaySpeed[[#This Row],[LinkID]])</f>
        <v>14666</v>
      </c>
      <c r="C231">
        <f>IF(ISERROR(Table_sql2014a8.sandag.org_ws_FreewaySpeed[[#This Row],[speed_ea]]),"",Table_sql2014a8.sandag.org_ws_FreewaySpeed[[#This Row],[speed_ea]])</f>
        <v>57</v>
      </c>
      <c r="D231">
        <f>IF(ISERROR(Table_sql2014a8.sandag.org_ws_FreewaySpeed[[#This Row],[speed_am]]),"",Table_sql2014a8.sandag.org_ws_FreewaySpeed[[#This Row],[speed_am]])</f>
        <v>42</v>
      </c>
      <c r="E231">
        <f>IF(ISERROR(Table_sql2014a8.sandag.org_ws_FreewaySpeed[[#This Row],[speed_md]]),"",Table_sql2014a8.sandag.org_ws_FreewaySpeed[[#This Row],[speed_md]])</f>
        <v>53</v>
      </c>
      <c r="F231">
        <f>IF(ISERROR(Table_sql2014a8.sandag.org_ws_FreewaySpeed[[#This Row],[speed_pm]]),"",Table_sql2014a8.sandag.org_ws_FreewaySpeed[[#This Row],[speed_pm]])</f>
        <v>56</v>
      </c>
      <c r="G231">
        <f>IF(ISERROR(Table_sql2014a8.sandag.org_ws_FreewaySpeed[[#This Row],[speed_ev]]),"",Table_sql2014a8.sandag.org_ws_FreewaySpeed[[#This Row],[speed_ev]])</f>
        <v>58</v>
      </c>
    </row>
    <row r="232" spans="1:7" x14ac:dyDescent="0.25">
      <c r="A232">
        <f>IF(ISERROR(Table_sql2014a8.sandag.org_ws_FreewaySpeed[[#This Row],[scenario_id]]),"",Table_sql2014a8.sandag.org_ws_FreewaySpeed[[#This Row],[scenario_id]])</f>
        <v>376</v>
      </c>
      <c r="B232">
        <f>IF(ISERROR(Table_sql2014a8.sandag.org_ws_FreewaySpeed[[#This Row],[LinkID]]),"",Table_sql2014a8.sandag.org_ws_FreewaySpeed[[#This Row],[LinkID]])</f>
        <v>15010</v>
      </c>
      <c r="C232">
        <f>IF(ISERROR(Table_sql2014a8.sandag.org_ws_FreewaySpeed[[#This Row],[speed_ea]]),"",Table_sql2014a8.sandag.org_ws_FreewaySpeed[[#This Row],[speed_ea]])</f>
        <v>62</v>
      </c>
      <c r="D232">
        <f>IF(ISERROR(Table_sql2014a8.sandag.org_ws_FreewaySpeed[[#This Row],[speed_am]]),"",Table_sql2014a8.sandag.org_ws_FreewaySpeed[[#This Row],[speed_am]])</f>
        <v>44</v>
      </c>
      <c r="E232">
        <f>IF(ISERROR(Table_sql2014a8.sandag.org_ws_FreewaySpeed[[#This Row],[speed_md]]),"",Table_sql2014a8.sandag.org_ws_FreewaySpeed[[#This Row],[speed_md]])</f>
        <v>55</v>
      </c>
      <c r="F232">
        <f>IF(ISERROR(Table_sql2014a8.sandag.org_ws_FreewaySpeed[[#This Row],[speed_pm]]),"",Table_sql2014a8.sandag.org_ws_FreewaySpeed[[#This Row],[speed_pm]])</f>
        <v>55</v>
      </c>
      <c r="G232">
        <f>IF(ISERROR(Table_sql2014a8.sandag.org_ws_FreewaySpeed[[#This Row],[speed_ev]]),"",Table_sql2014a8.sandag.org_ws_FreewaySpeed[[#This Row],[speed_ev]])</f>
        <v>62</v>
      </c>
    </row>
    <row r="233" spans="1:7" x14ac:dyDescent="0.25">
      <c r="A233">
        <f>IF(ISERROR(Table_sql2014a8.sandag.org_ws_FreewaySpeed[[#This Row],[scenario_id]]),"",Table_sql2014a8.sandag.org_ws_FreewaySpeed[[#This Row],[scenario_id]])</f>
        <v>376</v>
      </c>
      <c r="B233">
        <f>IF(ISERROR(Table_sql2014a8.sandag.org_ws_FreewaySpeed[[#This Row],[LinkID]]),"",Table_sql2014a8.sandag.org_ws_FreewaySpeed[[#This Row],[LinkID]])</f>
        <v>15020</v>
      </c>
      <c r="C233">
        <f>IF(ISERROR(Table_sql2014a8.sandag.org_ws_FreewaySpeed[[#This Row],[speed_ea]]),"",Table_sql2014a8.sandag.org_ws_FreewaySpeed[[#This Row],[speed_ea]])</f>
        <v>62</v>
      </c>
      <c r="D233">
        <f>IF(ISERROR(Table_sql2014a8.sandag.org_ws_FreewaySpeed[[#This Row],[speed_am]]),"",Table_sql2014a8.sandag.org_ws_FreewaySpeed[[#This Row],[speed_am]])</f>
        <v>47</v>
      </c>
      <c r="E233">
        <f>IF(ISERROR(Table_sql2014a8.sandag.org_ws_FreewaySpeed[[#This Row],[speed_md]]),"",Table_sql2014a8.sandag.org_ws_FreewaySpeed[[#This Row],[speed_md]])</f>
        <v>58</v>
      </c>
      <c r="F233">
        <f>IF(ISERROR(Table_sql2014a8.sandag.org_ws_FreewaySpeed[[#This Row],[speed_pm]]),"",Table_sql2014a8.sandag.org_ws_FreewaySpeed[[#This Row],[speed_pm]])</f>
        <v>57</v>
      </c>
      <c r="G233">
        <f>IF(ISERROR(Table_sql2014a8.sandag.org_ws_FreewaySpeed[[#This Row],[speed_ev]]),"",Table_sql2014a8.sandag.org_ws_FreewaySpeed[[#This Row],[speed_ev]])</f>
        <v>62</v>
      </c>
    </row>
    <row r="234" spans="1:7" x14ac:dyDescent="0.25">
      <c r="A234">
        <f>IF(ISERROR(Table_sql2014a8.sandag.org_ws_FreewaySpeed[[#This Row],[scenario_id]]),"",Table_sql2014a8.sandag.org_ws_FreewaySpeed[[#This Row],[scenario_id]])</f>
        <v>376</v>
      </c>
      <c r="B234">
        <f>IF(ISERROR(Table_sql2014a8.sandag.org_ws_FreewaySpeed[[#This Row],[LinkID]]),"",Table_sql2014a8.sandag.org_ws_FreewaySpeed[[#This Row],[LinkID]])</f>
        <v>15035</v>
      </c>
      <c r="C234">
        <f>IF(ISERROR(Table_sql2014a8.sandag.org_ws_FreewaySpeed[[#This Row],[speed_ea]]),"",Table_sql2014a8.sandag.org_ws_FreewaySpeed[[#This Row],[speed_ea]])</f>
        <v>58</v>
      </c>
      <c r="D234">
        <f>IF(ISERROR(Table_sql2014a8.sandag.org_ws_FreewaySpeed[[#This Row],[speed_am]]),"",Table_sql2014a8.sandag.org_ws_FreewaySpeed[[#This Row],[speed_am]])</f>
        <v>49</v>
      </c>
      <c r="E234">
        <f>IF(ISERROR(Table_sql2014a8.sandag.org_ws_FreewaySpeed[[#This Row],[speed_md]]),"",Table_sql2014a8.sandag.org_ws_FreewaySpeed[[#This Row],[speed_md]])</f>
        <v>57</v>
      </c>
      <c r="F234">
        <f>IF(ISERROR(Table_sql2014a8.sandag.org_ws_FreewaySpeed[[#This Row],[speed_pm]]),"",Table_sql2014a8.sandag.org_ws_FreewaySpeed[[#This Row],[speed_pm]])</f>
        <v>44</v>
      </c>
      <c r="G234">
        <f>IF(ISERROR(Table_sql2014a8.sandag.org_ws_FreewaySpeed[[#This Row],[speed_ev]]),"",Table_sql2014a8.sandag.org_ws_FreewaySpeed[[#This Row],[speed_ev]])</f>
        <v>58</v>
      </c>
    </row>
    <row r="235" spans="1:7" x14ac:dyDescent="0.25">
      <c r="A235">
        <f>IF(ISERROR(Table_sql2014a8.sandag.org_ws_FreewaySpeed[[#This Row],[scenario_id]]),"",Table_sql2014a8.sandag.org_ws_FreewaySpeed[[#This Row],[scenario_id]])</f>
        <v>376</v>
      </c>
      <c r="B235">
        <f>IF(ISERROR(Table_sql2014a8.sandag.org_ws_FreewaySpeed[[#This Row],[LinkID]]),"",Table_sql2014a8.sandag.org_ws_FreewaySpeed[[#This Row],[LinkID]])</f>
        <v>15036</v>
      </c>
      <c r="C235">
        <f>IF(ISERROR(Table_sql2014a8.sandag.org_ws_FreewaySpeed[[#This Row],[speed_ea]]),"",Table_sql2014a8.sandag.org_ws_FreewaySpeed[[#This Row],[speed_ea]])</f>
        <v>62</v>
      </c>
      <c r="D235">
        <f>IF(ISERROR(Table_sql2014a8.sandag.org_ws_FreewaySpeed[[#This Row],[speed_am]]),"",Table_sql2014a8.sandag.org_ws_FreewaySpeed[[#This Row],[speed_am]])</f>
        <v>47</v>
      </c>
      <c r="E235">
        <f>IF(ISERROR(Table_sql2014a8.sandag.org_ws_FreewaySpeed[[#This Row],[speed_md]]),"",Table_sql2014a8.sandag.org_ws_FreewaySpeed[[#This Row],[speed_md]])</f>
        <v>58</v>
      </c>
      <c r="F235">
        <f>IF(ISERROR(Table_sql2014a8.sandag.org_ws_FreewaySpeed[[#This Row],[speed_pm]]),"",Table_sql2014a8.sandag.org_ws_FreewaySpeed[[#This Row],[speed_pm]])</f>
        <v>56</v>
      </c>
      <c r="G235">
        <f>IF(ISERROR(Table_sql2014a8.sandag.org_ws_FreewaySpeed[[#This Row],[speed_ev]]),"",Table_sql2014a8.sandag.org_ws_FreewaySpeed[[#This Row],[speed_ev]])</f>
        <v>62</v>
      </c>
    </row>
    <row r="236" spans="1:7" x14ac:dyDescent="0.25">
      <c r="A236">
        <f>IF(ISERROR(Table_sql2014a8.sandag.org_ws_FreewaySpeed[[#This Row],[scenario_id]]),"",Table_sql2014a8.sandag.org_ws_FreewaySpeed[[#This Row],[scenario_id]])</f>
        <v>376</v>
      </c>
      <c r="B236">
        <f>IF(ISERROR(Table_sql2014a8.sandag.org_ws_FreewaySpeed[[#This Row],[LinkID]]),"",Table_sql2014a8.sandag.org_ws_FreewaySpeed[[#This Row],[LinkID]])</f>
        <v>15041</v>
      </c>
      <c r="C236">
        <f>IF(ISERROR(Table_sql2014a8.sandag.org_ws_FreewaySpeed[[#This Row],[speed_ea]]),"",Table_sql2014a8.sandag.org_ws_FreewaySpeed[[#This Row],[speed_ea]])</f>
        <v>58</v>
      </c>
      <c r="D236">
        <f>IF(ISERROR(Table_sql2014a8.sandag.org_ws_FreewaySpeed[[#This Row],[speed_am]]),"",Table_sql2014a8.sandag.org_ws_FreewaySpeed[[#This Row],[speed_am]])</f>
        <v>54</v>
      </c>
      <c r="E236">
        <f>IF(ISERROR(Table_sql2014a8.sandag.org_ws_FreewaySpeed[[#This Row],[speed_md]]),"",Table_sql2014a8.sandag.org_ws_FreewaySpeed[[#This Row],[speed_md]])</f>
        <v>58</v>
      </c>
      <c r="F236">
        <f>IF(ISERROR(Table_sql2014a8.sandag.org_ws_FreewaySpeed[[#This Row],[speed_pm]]),"",Table_sql2014a8.sandag.org_ws_FreewaySpeed[[#This Row],[speed_pm]])</f>
        <v>52</v>
      </c>
      <c r="G236">
        <f>IF(ISERROR(Table_sql2014a8.sandag.org_ws_FreewaySpeed[[#This Row],[speed_ev]]),"",Table_sql2014a8.sandag.org_ws_FreewaySpeed[[#This Row],[speed_ev]])</f>
        <v>58</v>
      </c>
    </row>
    <row r="237" spans="1:7" x14ac:dyDescent="0.25">
      <c r="A237">
        <f>IF(ISERROR(Table_sql2014a8.sandag.org_ws_FreewaySpeed[[#This Row],[scenario_id]]),"",Table_sql2014a8.sandag.org_ws_FreewaySpeed[[#This Row],[scenario_id]])</f>
        <v>376</v>
      </c>
      <c r="B237">
        <f>IF(ISERROR(Table_sql2014a8.sandag.org_ws_FreewaySpeed[[#This Row],[LinkID]]),"",Table_sql2014a8.sandag.org_ws_FreewaySpeed[[#This Row],[LinkID]])</f>
        <v>15082</v>
      </c>
      <c r="C237">
        <f>IF(ISERROR(Table_sql2014a8.sandag.org_ws_FreewaySpeed[[#This Row],[speed_ea]]),"",Table_sql2014a8.sandag.org_ws_FreewaySpeed[[#This Row],[speed_ea]])</f>
        <v>53</v>
      </c>
      <c r="D237">
        <f>IF(ISERROR(Table_sql2014a8.sandag.org_ws_FreewaySpeed[[#This Row],[speed_am]]),"",Table_sql2014a8.sandag.org_ws_FreewaySpeed[[#This Row],[speed_am]])</f>
        <v>37</v>
      </c>
      <c r="E237">
        <f>IF(ISERROR(Table_sql2014a8.sandag.org_ws_FreewaySpeed[[#This Row],[speed_md]]),"",Table_sql2014a8.sandag.org_ws_FreewaySpeed[[#This Row],[speed_md]])</f>
        <v>48</v>
      </c>
      <c r="F237">
        <f>IF(ISERROR(Table_sql2014a8.sandag.org_ws_FreewaySpeed[[#This Row],[speed_pm]]),"",Table_sql2014a8.sandag.org_ws_FreewaySpeed[[#This Row],[speed_pm]])</f>
        <v>47</v>
      </c>
      <c r="G237">
        <f>IF(ISERROR(Table_sql2014a8.sandag.org_ws_FreewaySpeed[[#This Row],[speed_ev]]),"",Table_sql2014a8.sandag.org_ws_FreewaySpeed[[#This Row],[speed_ev]])</f>
        <v>53</v>
      </c>
    </row>
    <row r="238" spans="1:7" x14ac:dyDescent="0.25">
      <c r="A238">
        <f>IF(ISERROR(Table_sql2014a8.sandag.org_ws_FreewaySpeed[[#This Row],[scenario_id]]),"",Table_sql2014a8.sandag.org_ws_FreewaySpeed[[#This Row],[scenario_id]])</f>
        <v>376</v>
      </c>
      <c r="B238">
        <f>IF(ISERROR(Table_sql2014a8.sandag.org_ws_FreewaySpeed[[#This Row],[LinkID]]),"",Table_sql2014a8.sandag.org_ws_FreewaySpeed[[#This Row],[LinkID]])</f>
        <v>15083</v>
      </c>
      <c r="C238">
        <f>IF(ISERROR(Table_sql2014a8.sandag.org_ws_FreewaySpeed[[#This Row],[speed_ea]]),"",Table_sql2014a8.sandag.org_ws_FreewaySpeed[[#This Row],[speed_ea]])</f>
        <v>53</v>
      </c>
      <c r="D238">
        <f>IF(ISERROR(Table_sql2014a8.sandag.org_ws_FreewaySpeed[[#This Row],[speed_am]]),"",Table_sql2014a8.sandag.org_ws_FreewaySpeed[[#This Row],[speed_am]])</f>
        <v>37</v>
      </c>
      <c r="E238">
        <f>IF(ISERROR(Table_sql2014a8.sandag.org_ws_FreewaySpeed[[#This Row],[speed_md]]),"",Table_sql2014a8.sandag.org_ws_FreewaySpeed[[#This Row],[speed_md]])</f>
        <v>42</v>
      </c>
      <c r="F238">
        <f>IF(ISERROR(Table_sql2014a8.sandag.org_ws_FreewaySpeed[[#This Row],[speed_pm]]),"",Table_sql2014a8.sandag.org_ws_FreewaySpeed[[#This Row],[speed_pm]])</f>
        <v>31</v>
      </c>
      <c r="G238">
        <f>IF(ISERROR(Table_sql2014a8.sandag.org_ws_FreewaySpeed[[#This Row],[speed_ev]]),"",Table_sql2014a8.sandag.org_ws_FreewaySpeed[[#This Row],[speed_ev]])</f>
        <v>53</v>
      </c>
    </row>
    <row r="239" spans="1:7" x14ac:dyDescent="0.25">
      <c r="A239">
        <f>IF(ISERROR(Table_sql2014a8.sandag.org_ws_FreewaySpeed[[#This Row],[scenario_id]]),"",Table_sql2014a8.sandag.org_ws_FreewaySpeed[[#This Row],[scenario_id]])</f>
        <v>376</v>
      </c>
      <c r="B239">
        <f>IF(ISERROR(Table_sql2014a8.sandag.org_ws_FreewaySpeed[[#This Row],[LinkID]]),"",Table_sql2014a8.sandag.org_ws_FreewaySpeed[[#This Row],[LinkID]])</f>
        <v>15188</v>
      </c>
      <c r="C239">
        <f>IF(ISERROR(Table_sql2014a8.sandag.org_ws_FreewaySpeed[[#This Row],[speed_ea]]),"",Table_sql2014a8.sandag.org_ws_FreewaySpeed[[#This Row],[speed_ea]])</f>
        <v>57</v>
      </c>
      <c r="D239">
        <f>IF(ISERROR(Table_sql2014a8.sandag.org_ws_FreewaySpeed[[#This Row],[speed_am]]),"",Table_sql2014a8.sandag.org_ws_FreewaySpeed[[#This Row],[speed_am]])</f>
        <v>53</v>
      </c>
      <c r="E239">
        <f>IF(ISERROR(Table_sql2014a8.sandag.org_ws_FreewaySpeed[[#This Row],[speed_md]]),"",Table_sql2014a8.sandag.org_ws_FreewaySpeed[[#This Row],[speed_md]])</f>
        <v>56</v>
      </c>
      <c r="F239">
        <f>IF(ISERROR(Table_sql2014a8.sandag.org_ws_FreewaySpeed[[#This Row],[speed_pm]]),"",Table_sql2014a8.sandag.org_ws_FreewaySpeed[[#This Row],[speed_pm]])</f>
        <v>52</v>
      </c>
      <c r="G239">
        <f>IF(ISERROR(Table_sql2014a8.sandag.org_ws_FreewaySpeed[[#This Row],[speed_ev]]),"",Table_sql2014a8.sandag.org_ws_FreewaySpeed[[#This Row],[speed_ev]])</f>
        <v>57</v>
      </c>
    </row>
    <row r="240" spans="1:7" x14ac:dyDescent="0.25">
      <c r="A240">
        <f>IF(ISERROR(Table_sql2014a8.sandag.org_ws_FreewaySpeed[[#This Row],[scenario_id]]),"",Table_sql2014a8.sandag.org_ws_FreewaySpeed[[#This Row],[scenario_id]])</f>
        <v>376</v>
      </c>
      <c r="B240">
        <f>IF(ISERROR(Table_sql2014a8.sandag.org_ws_FreewaySpeed[[#This Row],[LinkID]]),"",Table_sql2014a8.sandag.org_ws_FreewaySpeed[[#This Row],[LinkID]])</f>
        <v>15207</v>
      </c>
      <c r="C240">
        <f>IF(ISERROR(Table_sql2014a8.sandag.org_ws_FreewaySpeed[[#This Row],[speed_ea]]),"",Table_sql2014a8.sandag.org_ws_FreewaySpeed[[#This Row],[speed_ea]])</f>
        <v>62</v>
      </c>
      <c r="D240">
        <f>IF(ISERROR(Table_sql2014a8.sandag.org_ws_FreewaySpeed[[#This Row],[speed_am]]),"",Table_sql2014a8.sandag.org_ws_FreewaySpeed[[#This Row],[speed_am]])</f>
        <v>54</v>
      </c>
      <c r="E240">
        <f>IF(ISERROR(Table_sql2014a8.sandag.org_ws_FreewaySpeed[[#This Row],[speed_md]]),"",Table_sql2014a8.sandag.org_ws_FreewaySpeed[[#This Row],[speed_md]])</f>
        <v>62</v>
      </c>
      <c r="F240">
        <f>IF(ISERROR(Table_sql2014a8.sandag.org_ws_FreewaySpeed[[#This Row],[speed_pm]]),"",Table_sql2014a8.sandag.org_ws_FreewaySpeed[[#This Row],[speed_pm]])</f>
        <v>62</v>
      </c>
      <c r="G240">
        <f>IF(ISERROR(Table_sql2014a8.sandag.org_ws_FreewaySpeed[[#This Row],[speed_ev]]),"",Table_sql2014a8.sandag.org_ws_FreewaySpeed[[#This Row],[speed_ev]])</f>
        <v>62</v>
      </c>
    </row>
    <row r="241" spans="1:7" x14ac:dyDescent="0.25">
      <c r="A241">
        <f>IF(ISERROR(Table_sql2014a8.sandag.org_ws_FreewaySpeed[[#This Row],[scenario_id]]),"",Table_sql2014a8.sandag.org_ws_FreewaySpeed[[#This Row],[scenario_id]])</f>
        <v>376</v>
      </c>
      <c r="B241">
        <f>IF(ISERROR(Table_sql2014a8.sandag.org_ws_FreewaySpeed[[#This Row],[LinkID]]),"",Table_sql2014a8.sandag.org_ws_FreewaySpeed[[#This Row],[LinkID]])</f>
        <v>15208</v>
      </c>
      <c r="C241">
        <f>IF(ISERROR(Table_sql2014a8.sandag.org_ws_FreewaySpeed[[#This Row],[speed_ea]]),"",Table_sql2014a8.sandag.org_ws_FreewaySpeed[[#This Row],[speed_ea]])</f>
        <v>60</v>
      </c>
      <c r="D241">
        <f>IF(ISERROR(Table_sql2014a8.sandag.org_ws_FreewaySpeed[[#This Row],[speed_am]]),"",Table_sql2014a8.sandag.org_ws_FreewaySpeed[[#This Row],[speed_am]])</f>
        <v>49</v>
      </c>
      <c r="E241">
        <f>IF(ISERROR(Table_sql2014a8.sandag.org_ws_FreewaySpeed[[#This Row],[speed_md]]),"",Table_sql2014a8.sandag.org_ws_FreewaySpeed[[#This Row],[speed_md]])</f>
        <v>59</v>
      </c>
      <c r="F241">
        <f>IF(ISERROR(Table_sql2014a8.sandag.org_ws_FreewaySpeed[[#This Row],[speed_pm]]),"",Table_sql2014a8.sandag.org_ws_FreewaySpeed[[#This Row],[speed_pm]])</f>
        <v>59</v>
      </c>
      <c r="G241">
        <f>IF(ISERROR(Table_sql2014a8.sandag.org_ws_FreewaySpeed[[#This Row],[speed_ev]]),"",Table_sql2014a8.sandag.org_ws_FreewaySpeed[[#This Row],[speed_ev]])</f>
        <v>60</v>
      </c>
    </row>
    <row r="242" spans="1:7" x14ac:dyDescent="0.25">
      <c r="A242">
        <f>IF(ISERROR(Table_sql2014a8.sandag.org_ws_FreewaySpeed[[#This Row],[scenario_id]]),"",Table_sql2014a8.sandag.org_ws_FreewaySpeed[[#This Row],[scenario_id]])</f>
        <v>376</v>
      </c>
      <c r="B242">
        <f>IF(ISERROR(Table_sql2014a8.sandag.org_ws_FreewaySpeed[[#This Row],[LinkID]]),"",Table_sql2014a8.sandag.org_ws_FreewaySpeed[[#This Row],[LinkID]])</f>
        <v>15209</v>
      </c>
      <c r="C242">
        <f>IF(ISERROR(Table_sql2014a8.sandag.org_ws_FreewaySpeed[[#This Row],[speed_ea]]),"",Table_sql2014a8.sandag.org_ws_FreewaySpeed[[#This Row],[speed_ea]])</f>
        <v>58</v>
      </c>
      <c r="D242">
        <f>IF(ISERROR(Table_sql2014a8.sandag.org_ws_FreewaySpeed[[#This Row],[speed_am]]),"",Table_sql2014a8.sandag.org_ws_FreewaySpeed[[#This Row],[speed_am]])</f>
        <v>57</v>
      </c>
      <c r="E242">
        <f>IF(ISERROR(Table_sql2014a8.sandag.org_ws_FreewaySpeed[[#This Row],[speed_md]]),"",Table_sql2014a8.sandag.org_ws_FreewaySpeed[[#This Row],[speed_md]])</f>
        <v>57</v>
      </c>
      <c r="F242">
        <f>IF(ISERROR(Table_sql2014a8.sandag.org_ws_FreewaySpeed[[#This Row],[speed_pm]]),"",Table_sql2014a8.sandag.org_ws_FreewaySpeed[[#This Row],[speed_pm]])</f>
        <v>47</v>
      </c>
      <c r="G242">
        <f>IF(ISERROR(Table_sql2014a8.sandag.org_ws_FreewaySpeed[[#This Row],[speed_ev]]),"",Table_sql2014a8.sandag.org_ws_FreewaySpeed[[#This Row],[speed_ev]])</f>
        <v>58</v>
      </c>
    </row>
    <row r="243" spans="1:7" x14ac:dyDescent="0.25">
      <c r="A243">
        <f>IF(ISERROR(Table_sql2014a8.sandag.org_ws_FreewaySpeed[[#This Row],[scenario_id]]),"",Table_sql2014a8.sandag.org_ws_FreewaySpeed[[#This Row],[scenario_id]])</f>
        <v>376</v>
      </c>
      <c r="B243">
        <f>IF(ISERROR(Table_sql2014a8.sandag.org_ws_FreewaySpeed[[#This Row],[LinkID]]),"",Table_sql2014a8.sandag.org_ws_FreewaySpeed[[#This Row],[LinkID]])</f>
        <v>15211</v>
      </c>
      <c r="C243">
        <f>IF(ISERROR(Table_sql2014a8.sandag.org_ws_FreewaySpeed[[#This Row],[speed_ea]]),"",Table_sql2014a8.sandag.org_ws_FreewaySpeed[[#This Row],[speed_ea]])</f>
        <v>62</v>
      </c>
      <c r="D243">
        <f>IF(ISERROR(Table_sql2014a8.sandag.org_ws_FreewaySpeed[[#This Row],[speed_am]]),"",Table_sql2014a8.sandag.org_ws_FreewaySpeed[[#This Row],[speed_am]])</f>
        <v>57</v>
      </c>
      <c r="E243">
        <f>IF(ISERROR(Table_sql2014a8.sandag.org_ws_FreewaySpeed[[#This Row],[speed_md]]),"",Table_sql2014a8.sandag.org_ws_FreewaySpeed[[#This Row],[speed_md]])</f>
        <v>60</v>
      </c>
      <c r="F243">
        <f>IF(ISERROR(Table_sql2014a8.sandag.org_ws_FreewaySpeed[[#This Row],[speed_pm]]),"",Table_sql2014a8.sandag.org_ws_FreewaySpeed[[#This Row],[speed_pm]])</f>
        <v>46</v>
      </c>
      <c r="G243">
        <f>IF(ISERROR(Table_sql2014a8.sandag.org_ws_FreewaySpeed[[#This Row],[speed_ev]]),"",Table_sql2014a8.sandag.org_ws_FreewaySpeed[[#This Row],[speed_ev]])</f>
        <v>62</v>
      </c>
    </row>
    <row r="244" spans="1:7" x14ac:dyDescent="0.25">
      <c r="A244">
        <f>IF(ISERROR(Table_sql2014a8.sandag.org_ws_FreewaySpeed[[#This Row],[scenario_id]]),"",Table_sql2014a8.sandag.org_ws_FreewaySpeed[[#This Row],[scenario_id]])</f>
        <v>376</v>
      </c>
      <c r="B244">
        <f>IF(ISERROR(Table_sql2014a8.sandag.org_ws_FreewaySpeed[[#This Row],[LinkID]]),"",Table_sql2014a8.sandag.org_ws_FreewaySpeed[[#This Row],[LinkID]])</f>
        <v>15236</v>
      </c>
      <c r="C244">
        <f>IF(ISERROR(Table_sql2014a8.sandag.org_ws_FreewaySpeed[[#This Row],[speed_ea]]),"",Table_sql2014a8.sandag.org_ws_FreewaySpeed[[#This Row],[speed_ea]])</f>
        <v>58</v>
      </c>
      <c r="D244">
        <f>IF(ISERROR(Table_sql2014a8.sandag.org_ws_FreewaySpeed[[#This Row],[speed_am]]),"",Table_sql2014a8.sandag.org_ws_FreewaySpeed[[#This Row],[speed_am]])</f>
        <v>57</v>
      </c>
      <c r="E244">
        <f>IF(ISERROR(Table_sql2014a8.sandag.org_ws_FreewaySpeed[[#This Row],[speed_md]]),"",Table_sql2014a8.sandag.org_ws_FreewaySpeed[[#This Row],[speed_md]])</f>
        <v>57</v>
      </c>
      <c r="F244">
        <f>IF(ISERROR(Table_sql2014a8.sandag.org_ws_FreewaySpeed[[#This Row],[speed_pm]]),"",Table_sql2014a8.sandag.org_ws_FreewaySpeed[[#This Row],[speed_pm]])</f>
        <v>42</v>
      </c>
      <c r="G244">
        <f>IF(ISERROR(Table_sql2014a8.sandag.org_ws_FreewaySpeed[[#This Row],[speed_ev]]),"",Table_sql2014a8.sandag.org_ws_FreewaySpeed[[#This Row],[speed_ev]])</f>
        <v>58</v>
      </c>
    </row>
    <row r="245" spans="1:7" x14ac:dyDescent="0.25">
      <c r="A245">
        <f>IF(ISERROR(Table_sql2014a8.sandag.org_ws_FreewaySpeed[[#This Row],[scenario_id]]),"",Table_sql2014a8.sandag.org_ws_FreewaySpeed[[#This Row],[scenario_id]])</f>
        <v>376</v>
      </c>
      <c r="B245">
        <f>IF(ISERROR(Table_sql2014a8.sandag.org_ws_FreewaySpeed[[#This Row],[LinkID]]),"",Table_sql2014a8.sandag.org_ws_FreewaySpeed[[#This Row],[LinkID]])</f>
        <v>15238</v>
      </c>
      <c r="C245">
        <f>IF(ISERROR(Table_sql2014a8.sandag.org_ws_FreewaySpeed[[#This Row],[speed_ea]]),"",Table_sql2014a8.sandag.org_ws_FreewaySpeed[[#This Row],[speed_ea]])</f>
        <v>58</v>
      </c>
      <c r="D245">
        <f>IF(ISERROR(Table_sql2014a8.sandag.org_ws_FreewaySpeed[[#This Row],[speed_am]]),"",Table_sql2014a8.sandag.org_ws_FreewaySpeed[[#This Row],[speed_am]])</f>
        <v>34</v>
      </c>
      <c r="E245">
        <f>IF(ISERROR(Table_sql2014a8.sandag.org_ws_FreewaySpeed[[#This Row],[speed_md]]),"",Table_sql2014a8.sandag.org_ws_FreewaySpeed[[#This Row],[speed_md]])</f>
        <v>55</v>
      </c>
      <c r="F245">
        <f>IF(ISERROR(Table_sql2014a8.sandag.org_ws_FreewaySpeed[[#This Row],[speed_pm]]),"",Table_sql2014a8.sandag.org_ws_FreewaySpeed[[#This Row],[speed_pm]])</f>
        <v>55</v>
      </c>
      <c r="G245">
        <f>IF(ISERROR(Table_sql2014a8.sandag.org_ws_FreewaySpeed[[#This Row],[speed_ev]]),"",Table_sql2014a8.sandag.org_ws_FreewaySpeed[[#This Row],[speed_ev]])</f>
        <v>58</v>
      </c>
    </row>
    <row r="246" spans="1:7" x14ac:dyDescent="0.25">
      <c r="A246">
        <f>IF(ISERROR(Table_sql2014a8.sandag.org_ws_FreewaySpeed[[#This Row],[scenario_id]]),"",Table_sql2014a8.sandag.org_ws_FreewaySpeed[[#This Row],[scenario_id]])</f>
        <v>376</v>
      </c>
      <c r="B246">
        <f>IF(ISERROR(Table_sql2014a8.sandag.org_ws_FreewaySpeed[[#This Row],[LinkID]]),"",Table_sql2014a8.sandag.org_ws_FreewaySpeed[[#This Row],[LinkID]])</f>
        <v>15239</v>
      </c>
      <c r="C246">
        <f>IF(ISERROR(Table_sql2014a8.sandag.org_ws_FreewaySpeed[[#This Row],[speed_ea]]),"",Table_sql2014a8.sandag.org_ws_FreewaySpeed[[#This Row],[speed_ea]])</f>
        <v>58</v>
      </c>
      <c r="D246">
        <f>IF(ISERROR(Table_sql2014a8.sandag.org_ws_FreewaySpeed[[#This Row],[speed_am]]),"",Table_sql2014a8.sandag.org_ws_FreewaySpeed[[#This Row],[speed_am]])</f>
        <v>54</v>
      </c>
      <c r="E246">
        <f>IF(ISERROR(Table_sql2014a8.sandag.org_ws_FreewaySpeed[[#This Row],[speed_md]]),"",Table_sql2014a8.sandag.org_ws_FreewaySpeed[[#This Row],[speed_md]])</f>
        <v>54</v>
      </c>
      <c r="F246">
        <f>IF(ISERROR(Table_sql2014a8.sandag.org_ws_FreewaySpeed[[#This Row],[speed_pm]]),"",Table_sql2014a8.sandag.org_ws_FreewaySpeed[[#This Row],[speed_pm]])</f>
        <v>27</v>
      </c>
      <c r="G246">
        <f>IF(ISERROR(Table_sql2014a8.sandag.org_ws_FreewaySpeed[[#This Row],[speed_ev]]),"",Table_sql2014a8.sandag.org_ws_FreewaySpeed[[#This Row],[speed_ev]])</f>
        <v>58</v>
      </c>
    </row>
    <row r="247" spans="1:7" x14ac:dyDescent="0.25">
      <c r="A247">
        <f>IF(ISERROR(Table_sql2014a8.sandag.org_ws_FreewaySpeed[[#This Row],[scenario_id]]),"",Table_sql2014a8.sandag.org_ws_FreewaySpeed[[#This Row],[scenario_id]])</f>
        <v>376</v>
      </c>
      <c r="B247">
        <f>IF(ISERROR(Table_sql2014a8.sandag.org_ws_FreewaySpeed[[#This Row],[LinkID]]),"",Table_sql2014a8.sandag.org_ws_FreewaySpeed[[#This Row],[LinkID]])</f>
        <v>15318</v>
      </c>
      <c r="C247">
        <f>IF(ISERROR(Table_sql2014a8.sandag.org_ws_FreewaySpeed[[#This Row],[speed_ea]]),"",Table_sql2014a8.sandag.org_ws_FreewaySpeed[[#This Row],[speed_ea]])</f>
        <v>58</v>
      </c>
      <c r="D247">
        <f>IF(ISERROR(Table_sql2014a8.sandag.org_ws_FreewaySpeed[[#This Row],[speed_am]]),"",Table_sql2014a8.sandag.org_ws_FreewaySpeed[[#This Row],[speed_am]])</f>
        <v>57</v>
      </c>
      <c r="E247">
        <f>IF(ISERROR(Table_sql2014a8.sandag.org_ws_FreewaySpeed[[#This Row],[speed_md]]),"",Table_sql2014a8.sandag.org_ws_FreewaySpeed[[#This Row],[speed_md]])</f>
        <v>57</v>
      </c>
      <c r="F247">
        <f>IF(ISERROR(Table_sql2014a8.sandag.org_ws_FreewaySpeed[[#This Row],[speed_pm]]),"",Table_sql2014a8.sandag.org_ws_FreewaySpeed[[#This Row],[speed_pm]])</f>
        <v>47</v>
      </c>
      <c r="G247">
        <f>IF(ISERROR(Table_sql2014a8.sandag.org_ws_FreewaySpeed[[#This Row],[speed_ev]]),"",Table_sql2014a8.sandag.org_ws_FreewaySpeed[[#This Row],[speed_ev]])</f>
        <v>58</v>
      </c>
    </row>
    <row r="248" spans="1:7" x14ac:dyDescent="0.25">
      <c r="A248">
        <f>IF(ISERROR(Table_sql2014a8.sandag.org_ws_FreewaySpeed[[#This Row],[scenario_id]]),"",Table_sql2014a8.sandag.org_ws_FreewaySpeed[[#This Row],[scenario_id]])</f>
        <v>376</v>
      </c>
      <c r="B248">
        <f>IF(ISERROR(Table_sql2014a8.sandag.org_ws_FreewaySpeed[[#This Row],[LinkID]]),"",Table_sql2014a8.sandag.org_ws_FreewaySpeed[[#This Row],[LinkID]])</f>
        <v>15684</v>
      </c>
      <c r="C248">
        <f>IF(ISERROR(Table_sql2014a8.sandag.org_ws_FreewaySpeed[[#This Row],[speed_ea]]),"",Table_sql2014a8.sandag.org_ws_FreewaySpeed[[#This Row],[speed_ea]])</f>
        <v>58</v>
      </c>
      <c r="D248">
        <f>IF(ISERROR(Table_sql2014a8.sandag.org_ws_FreewaySpeed[[#This Row],[speed_am]]),"",Table_sql2014a8.sandag.org_ws_FreewaySpeed[[#This Row],[speed_am]])</f>
        <v>54</v>
      </c>
      <c r="E248">
        <f>IF(ISERROR(Table_sql2014a8.sandag.org_ws_FreewaySpeed[[#This Row],[speed_md]]),"",Table_sql2014a8.sandag.org_ws_FreewaySpeed[[#This Row],[speed_md]])</f>
        <v>57</v>
      </c>
      <c r="F248">
        <f>IF(ISERROR(Table_sql2014a8.sandag.org_ws_FreewaySpeed[[#This Row],[speed_pm]]),"",Table_sql2014a8.sandag.org_ws_FreewaySpeed[[#This Row],[speed_pm]])</f>
        <v>58</v>
      </c>
      <c r="G248">
        <f>IF(ISERROR(Table_sql2014a8.sandag.org_ws_FreewaySpeed[[#This Row],[speed_ev]]),"",Table_sql2014a8.sandag.org_ws_FreewaySpeed[[#This Row],[speed_ev]])</f>
        <v>58</v>
      </c>
    </row>
    <row r="249" spans="1:7" x14ac:dyDescent="0.25">
      <c r="A249">
        <f>IF(ISERROR(Table_sql2014a8.sandag.org_ws_FreewaySpeed[[#This Row],[scenario_id]]),"",Table_sql2014a8.sandag.org_ws_FreewaySpeed[[#This Row],[scenario_id]])</f>
        <v>376</v>
      </c>
      <c r="B249">
        <f>IF(ISERROR(Table_sql2014a8.sandag.org_ws_FreewaySpeed[[#This Row],[LinkID]]),"",Table_sql2014a8.sandag.org_ws_FreewaySpeed[[#This Row],[LinkID]])</f>
        <v>15688</v>
      </c>
      <c r="C249">
        <f>IF(ISERROR(Table_sql2014a8.sandag.org_ws_FreewaySpeed[[#This Row],[speed_ea]]),"",Table_sql2014a8.sandag.org_ws_FreewaySpeed[[#This Row],[speed_ea]])</f>
        <v>62</v>
      </c>
      <c r="D249">
        <f>IF(ISERROR(Table_sql2014a8.sandag.org_ws_FreewaySpeed[[#This Row],[speed_am]]),"",Table_sql2014a8.sandag.org_ws_FreewaySpeed[[#This Row],[speed_am]])</f>
        <v>57</v>
      </c>
      <c r="E249">
        <f>IF(ISERROR(Table_sql2014a8.sandag.org_ws_FreewaySpeed[[#This Row],[speed_md]]),"",Table_sql2014a8.sandag.org_ws_FreewaySpeed[[#This Row],[speed_md]])</f>
        <v>61</v>
      </c>
      <c r="F249">
        <f>IF(ISERROR(Table_sql2014a8.sandag.org_ws_FreewaySpeed[[#This Row],[speed_pm]]),"",Table_sql2014a8.sandag.org_ws_FreewaySpeed[[#This Row],[speed_pm]])</f>
        <v>59</v>
      </c>
      <c r="G249">
        <f>IF(ISERROR(Table_sql2014a8.sandag.org_ws_FreewaySpeed[[#This Row],[speed_ev]]),"",Table_sql2014a8.sandag.org_ws_FreewaySpeed[[#This Row],[speed_ev]])</f>
        <v>62</v>
      </c>
    </row>
    <row r="250" spans="1:7" x14ac:dyDescent="0.25">
      <c r="A250">
        <f>IF(ISERROR(Table_sql2014a8.sandag.org_ws_FreewaySpeed[[#This Row],[scenario_id]]),"",Table_sql2014a8.sandag.org_ws_FreewaySpeed[[#This Row],[scenario_id]])</f>
        <v>376</v>
      </c>
      <c r="B250">
        <f>IF(ISERROR(Table_sql2014a8.sandag.org_ws_FreewaySpeed[[#This Row],[LinkID]]),"",Table_sql2014a8.sandag.org_ws_FreewaySpeed[[#This Row],[LinkID]])</f>
        <v>15689</v>
      </c>
      <c r="C250">
        <f>IF(ISERROR(Table_sql2014a8.sandag.org_ws_FreewaySpeed[[#This Row],[speed_ea]]),"",Table_sql2014a8.sandag.org_ws_FreewaySpeed[[#This Row],[speed_ea]])</f>
        <v>53</v>
      </c>
      <c r="D250">
        <f>IF(ISERROR(Table_sql2014a8.sandag.org_ws_FreewaySpeed[[#This Row],[speed_am]]),"",Table_sql2014a8.sandag.org_ws_FreewaySpeed[[#This Row],[speed_am]])</f>
        <v>51</v>
      </c>
      <c r="E250">
        <f>IF(ISERROR(Table_sql2014a8.sandag.org_ws_FreewaySpeed[[#This Row],[speed_md]]),"",Table_sql2014a8.sandag.org_ws_FreewaySpeed[[#This Row],[speed_md]])</f>
        <v>53</v>
      </c>
      <c r="F250">
        <f>IF(ISERROR(Table_sql2014a8.sandag.org_ws_FreewaySpeed[[#This Row],[speed_pm]]),"",Table_sql2014a8.sandag.org_ws_FreewaySpeed[[#This Row],[speed_pm]])</f>
        <v>53</v>
      </c>
      <c r="G250">
        <f>IF(ISERROR(Table_sql2014a8.sandag.org_ws_FreewaySpeed[[#This Row],[speed_ev]]),"",Table_sql2014a8.sandag.org_ws_FreewaySpeed[[#This Row],[speed_ev]])</f>
        <v>53</v>
      </c>
    </row>
    <row r="251" spans="1:7" x14ac:dyDescent="0.25">
      <c r="A251">
        <f>IF(ISERROR(Table_sql2014a8.sandag.org_ws_FreewaySpeed[[#This Row],[scenario_id]]),"",Table_sql2014a8.sandag.org_ws_FreewaySpeed[[#This Row],[scenario_id]])</f>
        <v>376</v>
      </c>
      <c r="B251">
        <f>IF(ISERROR(Table_sql2014a8.sandag.org_ws_FreewaySpeed[[#This Row],[LinkID]]),"",Table_sql2014a8.sandag.org_ws_FreewaySpeed[[#This Row],[LinkID]])</f>
        <v>15690</v>
      </c>
      <c r="C251">
        <f>IF(ISERROR(Table_sql2014a8.sandag.org_ws_FreewaySpeed[[#This Row],[speed_ea]]),"",Table_sql2014a8.sandag.org_ws_FreewaySpeed[[#This Row],[speed_ea]])</f>
        <v>58</v>
      </c>
      <c r="D251">
        <f>IF(ISERROR(Table_sql2014a8.sandag.org_ws_FreewaySpeed[[#This Row],[speed_am]]),"",Table_sql2014a8.sandag.org_ws_FreewaySpeed[[#This Row],[speed_am]])</f>
        <v>57</v>
      </c>
      <c r="E251">
        <f>IF(ISERROR(Table_sql2014a8.sandag.org_ws_FreewaySpeed[[#This Row],[speed_md]]),"",Table_sql2014a8.sandag.org_ws_FreewaySpeed[[#This Row],[speed_md]])</f>
        <v>57</v>
      </c>
      <c r="F251">
        <f>IF(ISERROR(Table_sql2014a8.sandag.org_ws_FreewaySpeed[[#This Row],[speed_pm]]),"",Table_sql2014a8.sandag.org_ws_FreewaySpeed[[#This Row],[speed_pm]])</f>
        <v>56</v>
      </c>
      <c r="G251">
        <f>IF(ISERROR(Table_sql2014a8.sandag.org_ws_FreewaySpeed[[#This Row],[speed_ev]]),"",Table_sql2014a8.sandag.org_ws_FreewaySpeed[[#This Row],[speed_ev]])</f>
        <v>58</v>
      </c>
    </row>
    <row r="252" spans="1:7" x14ac:dyDescent="0.25">
      <c r="A252">
        <f>IF(ISERROR(Table_sql2014a8.sandag.org_ws_FreewaySpeed[[#This Row],[scenario_id]]),"",Table_sql2014a8.sandag.org_ws_FreewaySpeed[[#This Row],[scenario_id]])</f>
        <v>376</v>
      </c>
      <c r="B252">
        <f>IF(ISERROR(Table_sql2014a8.sandag.org_ws_FreewaySpeed[[#This Row],[LinkID]]),"",Table_sql2014a8.sandag.org_ws_FreewaySpeed[[#This Row],[LinkID]])</f>
        <v>15696</v>
      </c>
      <c r="C252">
        <f>IF(ISERROR(Table_sql2014a8.sandag.org_ws_FreewaySpeed[[#This Row],[speed_ea]]),"",Table_sql2014a8.sandag.org_ws_FreewaySpeed[[#This Row],[speed_ea]])</f>
        <v>52</v>
      </c>
      <c r="D252">
        <f>IF(ISERROR(Table_sql2014a8.sandag.org_ws_FreewaySpeed[[#This Row],[speed_am]]),"",Table_sql2014a8.sandag.org_ws_FreewaySpeed[[#This Row],[speed_am]])</f>
        <v>42</v>
      </c>
      <c r="E252">
        <f>IF(ISERROR(Table_sql2014a8.sandag.org_ws_FreewaySpeed[[#This Row],[speed_md]]),"",Table_sql2014a8.sandag.org_ws_FreewaySpeed[[#This Row],[speed_md]])</f>
        <v>49</v>
      </c>
      <c r="F252">
        <f>IF(ISERROR(Table_sql2014a8.sandag.org_ws_FreewaySpeed[[#This Row],[speed_pm]]),"",Table_sql2014a8.sandag.org_ws_FreewaySpeed[[#This Row],[speed_pm]])</f>
        <v>48</v>
      </c>
      <c r="G252">
        <f>IF(ISERROR(Table_sql2014a8.sandag.org_ws_FreewaySpeed[[#This Row],[speed_ev]]),"",Table_sql2014a8.sandag.org_ws_FreewaySpeed[[#This Row],[speed_ev]])</f>
        <v>52</v>
      </c>
    </row>
    <row r="253" spans="1:7" x14ac:dyDescent="0.25">
      <c r="A253">
        <f>IF(ISERROR(Table_sql2014a8.sandag.org_ws_FreewaySpeed[[#This Row],[scenario_id]]),"",Table_sql2014a8.sandag.org_ws_FreewaySpeed[[#This Row],[scenario_id]])</f>
        <v>376</v>
      </c>
      <c r="B253">
        <f>IF(ISERROR(Table_sql2014a8.sandag.org_ws_FreewaySpeed[[#This Row],[LinkID]]),"",Table_sql2014a8.sandag.org_ws_FreewaySpeed[[#This Row],[LinkID]])</f>
        <v>15699</v>
      </c>
      <c r="C253">
        <f>IF(ISERROR(Table_sql2014a8.sandag.org_ws_FreewaySpeed[[#This Row],[speed_ea]]),"",Table_sql2014a8.sandag.org_ws_FreewaySpeed[[#This Row],[speed_ea]])</f>
        <v>53</v>
      </c>
      <c r="D253">
        <f>IF(ISERROR(Table_sql2014a8.sandag.org_ws_FreewaySpeed[[#This Row],[speed_am]]),"",Table_sql2014a8.sandag.org_ws_FreewaySpeed[[#This Row],[speed_am]])</f>
        <v>49</v>
      </c>
      <c r="E253">
        <f>IF(ISERROR(Table_sql2014a8.sandag.org_ws_FreewaySpeed[[#This Row],[speed_md]]),"",Table_sql2014a8.sandag.org_ws_FreewaySpeed[[#This Row],[speed_md]])</f>
        <v>52</v>
      </c>
      <c r="F253">
        <f>IF(ISERROR(Table_sql2014a8.sandag.org_ws_FreewaySpeed[[#This Row],[speed_pm]]),"",Table_sql2014a8.sandag.org_ws_FreewaySpeed[[#This Row],[speed_pm]])</f>
        <v>49</v>
      </c>
      <c r="G253">
        <f>IF(ISERROR(Table_sql2014a8.sandag.org_ws_FreewaySpeed[[#This Row],[speed_ev]]),"",Table_sql2014a8.sandag.org_ws_FreewaySpeed[[#This Row],[speed_ev]])</f>
        <v>53</v>
      </c>
    </row>
    <row r="254" spans="1:7" x14ac:dyDescent="0.25">
      <c r="A254">
        <f>IF(ISERROR(Table_sql2014a8.sandag.org_ws_FreewaySpeed[[#This Row],[scenario_id]]),"",Table_sql2014a8.sandag.org_ws_FreewaySpeed[[#This Row],[scenario_id]])</f>
        <v>376</v>
      </c>
      <c r="B254">
        <f>IF(ISERROR(Table_sql2014a8.sandag.org_ws_FreewaySpeed[[#This Row],[LinkID]]),"",Table_sql2014a8.sandag.org_ws_FreewaySpeed[[#This Row],[LinkID]])</f>
        <v>15705</v>
      </c>
      <c r="C254">
        <f>IF(ISERROR(Table_sql2014a8.sandag.org_ws_FreewaySpeed[[#This Row],[speed_ea]]),"",Table_sql2014a8.sandag.org_ws_FreewaySpeed[[#This Row],[speed_ea]])</f>
        <v>53</v>
      </c>
      <c r="D254">
        <f>IF(ISERROR(Table_sql2014a8.sandag.org_ws_FreewaySpeed[[#This Row],[speed_am]]),"",Table_sql2014a8.sandag.org_ws_FreewaySpeed[[#This Row],[speed_am]])</f>
        <v>45</v>
      </c>
      <c r="E254">
        <f>IF(ISERROR(Table_sql2014a8.sandag.org_ws_FreewaySpeed[[#This Row],[speed_md]]),"",Table_sql2014a8.sandag.org_ws_FreewaySpeed[[#This Row],[speed_md]])</f>
        <v>51</v>
      </c>
      <c r="F254">
        <f>IF(ISERROR(Table_sql2014a8.sandag.org_ws_FreewaySpeed[[#This Row],[speed_pm]]),"",Table_sql2014a8.sandag.org_ws_FreewaySpeed[[#This Row],[speed_pm]])</f>
        <v>47</v>
      </c>
      <c r="G254">
        <f>IF(ISERROR(Table_sql2014a8.sandag.org_ws_FreewaySpeed[[#This Row],[speed_ev]]),"",Table_sql2014a8.sandag.org_ws_FreewaySpeed[[#This Row],[speed_ev]])</f>
        <v>53</v>
      </c>
    </row>
    <row r="255" spans="1:7" x14ac:dyDescent="0.25">
      <c r="A255">
        <f>IF(ISERROR(Table_sql2014a8.sandag.org_ws_FreewaySpeed[[#This Row],[scenario_id]]),"",Table_sql2014a8.sandag.org_ws_FreewaySpeed[[#This Row],[scenario_id]])</f>
        <v>376</v>
      </c>
      <c r="B255">
        <f>IF(ISERROR(Table_sql2014a8.sandag.org_ws_FreewaySpeed[[#This Row],[LinkID]]),"",Table_sql2014a8.sandag.org_ws_FreewaySpeed[[#This Row],[LinkID]])</f>
        <v>15710</v>
      </c>
      <c r="C255">
        <f>IF(ISERROR(Table_sql2014a8.sandag.org_ws_FreewaySpeed[[#This Row],[speed_ea]]),"",Table_sql2014a8.sandag.org_ws_FreewaySpeed[[#This Row],[speed_ea]])</f>
        <v>53</v>
      </c>
      <c r="D255">
        <f>IF(ISERROR(Table_sql2014a8.sandag.org_ws_FreewaySpeed[[#This Row],[speed_am]]),"",Table_sql2014a8.sandag.org_ws_FreewaySpeed[[#This Row],[speed_am]])</f>
        <v>35</v>
      </c>
      <c r="E255">
        <f>IF(ISERROR(Table_sql2014a8.sandag.org_ws_FreewaySpeed[[#This Row],[speed_md]]),"",Table_sql2014a8.sandag.org_ws_FreewaySpeed[[#This Row],[speed_md]])</f>
        <v>46</v>
      </c>
      <c r="F255">
        <f>IF(ISERROR(Table_sql2014a8.sandag.org_ws_FreewaySpeed[[#This Row],[speed_pm]]),"",Table_sql2014a8.sandag.org_ws_FreewaySpeed[[#This Row],[speed_pm]])</f>
        <v>41</v>
      </c>
      <c r="G255">
        <f>IF(ISERROR(Table_sql2014a8.sandag.org_ws_FreewaySpeed[[#This Row],[speed_ev]]),"",Table_sql2014a8.sandag.org_ws_FreewaySpeed[[#This Row],[speed_ev]])</f>
        <v>53</v>
      </c>
    </row>
    <row r="256" spans="1:7" x14ac:dyDescent="0.25">
      <c r="A256">
        <f>IF(ISERROR(Table_sql2014a8.sandag.org_ws_FreewaySpeed[[#This Row],[scenario_id]]),"",Table_sql2014a8.sandag.org_ws_FreewaySpeed[[#This Row],[scenario_id]])</f>
        <v>376</v>
      </c>
      <c r="B256">
        <f>IF(ISERROR(Table_sql2014a8.sandag.org_ws_FreewaySpeed[[#This Row],[LinkID]]),"",Table_sql2014a8.sandag.org_ws_FreewaySpeed[[#This Row],[LinkID]])</f>
        <v>15715</v>
      </c>
      <c r="C256">
        <f>IF(ISERROR(Table_sql2014a8.sandag.org_ws_FreewaySpeed[[#This Row],[speed_ea]]),"",Table_sql2014a8.sandag.org_ws_FreewaySpeed[[#This Row],[speed_ea]])</f>
        <v>53</v>
      </c>
      <c r="D256">
        <f>IF(ISERROR(Table_sql2014a8.sandag.org_ws_FreewaySpeed[[#This Row],[speed_am]]),"",Table_sql2014a8.sandag.org_ws_FreewaySpeed[[#This Row],[speed_am]])</f>
        <v>39</v>
      </c>
      <c r="E256">
        <f>IF(ISERROR(Table_sql2014a8.sandag.org_ws_FreewaySpeed[[#This Row],[speed_md]]),"",Table_sql2014a8.sandag.org_ws_FreewaySpeed[[#This Row],[speed_md]])</f>
        <v>47</v>
      </c>
      <c r="F256">
        <f>IF(ISERROR(Table_sql2014a8.sandag.org_ws_FreewaySpeed[[#This Row],[speed_pm]]),"",Table_sql2014a8.sandag.org_ws_FreewaySpeed[[#This Row],[speed_pm]])</f>
        <v>40</v>
      </c>
      <c r="G256">
        <f>IF(ISERROR(Table_sql2014a8.sandag.org_ws_FreewaySpeed[[#This Row],[speed_ev]]),"",Table_sql2014a8.sandag.org_ws_FreewaySpeed[[#This Row],[speed_ev]])</f>
        <v>53</v>
      </c>
    </row>
    <row r="257" spans="1:7" x14ac:dyDescent="0.25">
      <c r="A257">
        <f>IF(ISERROR(Table_sql2014a8.sandag.org_ws_FreewaySpeed[[#This Row],[scenario_id]]),"",Table_sql2014a8.sandag.org_ws_FreewaySpeed[[#This Row],[scenario_id]])</f>
        <v>376</v>
      </c>
      <c r="B257">
        <f>IF(ISERROR(Table_sql2014a8.sandag.org_ws_FreewaySpeed[[#This Row],[LinkID]]),"",Table_sql2014a8.sandag.org_ws_FreewaySpeed[[#This Row],[LinkID]])</f>
        <v>15767</v>
      </c>
      <c r="C257">
        <f>IF(ISERROR(Table_sql2014a8.sandag.org_ws_FreewaySpeed[[#This Row],[speed_ea]]),"",Table_sql2014a8.sandag.org_ws_FreewaySpeed[[#This Row],[speed_ea]])</f>
        <v>58</v>
      </c>
      <c r="D257">
        <f>IF(ISERROR(Table_sql2014a8.sandag.org_ws_FreewaySpeed[[#This Row],[speed_am]]),"",Table_sql2014a8.sandag.org_ws_FreewaySpeed[[#This Row],[speed_am]])</f>
        <v>52</v>
      </c>
      <c r="E257">
        <f>IF(ISERROR(Table_sql2014a8.sandag.org_ws_FreewaySpeed[[#This Row],[speed_md]]),"",Table_sql2014a8.sandag.org_ws_FreewaySpeed[[#This Row],[speed_md]])</f>
        <v>55</v>
      </c>
      <c r="F257">
        <f>IF(ISERROR(Table_sql2014a8.sandag.org_ws_FreewaySpeed[[#This Row],[speed_pm]]),"",Table_sql2014a8.sandag.org_ws_FreewaySpeed[[#This Row],[speed_pm]])</f>
        <v>46</v>
      </c>
      <c r="G257">
        <f>IF(ISERROR(Table_sql2014a8.sandag.org_ws_FreewaySpeed[[#This Row],[speed_ev]]),"",Table_sql2014a8.sandag.org_ws_FreewaySpeed[[#This Row],[speed_ev]])</f>
        <v>58</v>
      </c>
    </row>
    <row r="258" spans="1:7" x14ac:dyDescent="0.25">
      <c r="A258">
        <f>IF(ISERROR(Table_sql2014a8.sandag.org_ws_FreewaySpeed[[#This Row],[scenario_id]]),"",Table_sql2014a8.sandag.org_ws_FreewaySpeed[[#This Row],[scenario_id]])</f>
        <v>376</v>
      </c>
      <c r="B258">
        <f>IF(ISERROR(Table_sql2014a8.sandag.org_ws_FreewaySpeed[[#This Row],[LinkID]]),"",Table_sql2014a8.sandag.org_ws_FreewaySpeed[[#This Row],[LinkID]])</f>
        <v>15768</v>
      </c>
      <c r="C258">
        <f>IF(ISERROR(Table_sql2014a8.sandag.org_ws_FreewaySpeed[[#This Row],[speed_ea]]),"",Table_sql2014a8.sandag.org_ws_FreewaySpeed[[#This Row],[speed_ea]])</f>
        <v>58</v>
      </c>
      <c r="D258">
        <f>IF(ISERROR(Table_sql2014a8.sandag.org_ws_FreewaySpeed[[#This Row],[speed_am]]),"",Table_sql2014a8.sandag.org_ws_FreewaySpeed[[#This Row],[speed_am]])</f>
        <v>55</v>
      </c>
      <c r="E258">
        <f>IF(ISERROR(Table_sql2014a8.sandag.org_ws_FreewaySpeed[[#This Row],[speed_md]]),"",Table_sql2014a8.sandag.org_ws_FreewaySpeed[[#This Row],[speed_md]])</f>
        <v>56</v>
      </c>
      <c r="F258">
        <f>IF(ISERROR(Table_sql2014a8.sandag.org_ws_FreewaySpeed[[#This Row],[speed_pm]]),"",Table_sql2014a8.sandag.org_ws_FreewaySpeed[[#This Row],[speed_pm]])</f>
        <v>50</v>
      </c>
      <c r="G258">
        <f>IF(ISERROR(Table_sql2014a8.sandag.org_ws_FreewaySpeed[[#This Row],[speed_ev]]),"",Table_sql2014a8.sandag.org_ws_FreewaySpeed[[#This Row],[speed_ev]])</f>
        <v>58</v>
      </c>
    </row>
    <row r="259" spans="1:7" x14ac:dyDescent="0.25">
      <c r="A259">
        <f>IF(ISERROR(Table_sql2014a8.sandag.org_ws_FreewaySpeed[[#This Row],[scenario_id]]),"",Table_sql2014a8.sandag.org_ws_FreewaySpeed[[#This Row],[scenario_id]])</f>
        <v>376</v>
      </c>
      <c r="B259">
        <f>IF(ISERROR(Table_sql2014a8.sandag.org_ws_FreewaySpeed[[#This Row],[LinkID]]),"",Table_sql2014a8.sandag.org_ws_FreewaySpeed[[#This Row],[LinkID]])</f>
        <v>15775</v>
      </c>
      <c r="C259">
        <f>IF(ISERROR(Table_sql2014a8.sandag.org_ws_FreewaySpeed[[#This Row],[speed_ea]]),"",Table_sql2014a8.sandag.org_ws_FreewaySpeed[[#This Row],[speed_ea]])</f>
        <v>55</v>
      </c>
      <c r="D259">
        <f>IF(ISERROR(Table_sql2014a8.sandag.org_ws_FreewaySpeed[[#This Row],[speed_am]]),"",Table_sql2014a8.sandag.org_ws_FreewaySpeed[[#This Row],[speed_am]])</f>
        <v>54</v>
      </c>
      <c r="E259">
        <f>IF(ISERROR(Table_sql2014a8.sandag.org_ws_FreewaySpeed[[#This Row],[speed_md]]),"",Table_sql2014a8.sandag.org_ws_FreewaySpeed[[#This Row],[speed_md]])</f>
        <v>55</v>
      </c>
      <c r="F259">
        <f>IF(ISERROR(Table_sql2014a8.sandag.org_ws_FreewaySpeed[[#This Row],[speed_pm]]),"",Table_sql2014a8.sandag.org_ws_FreewaySpeed[[#This Row],[speed_pm]])</f>
        <v>54</v>
      </c>
      <c r="G259">
        <f>IF(ISERROR(Table_sql2014a8.sandag.org_ws_FreewaySpeed[[#This Row],[speed_ev]]),"",Table_sql2014a8.sandag.org_ws_FreewaySpeed[[#This Row],[speed_ev]])</f>
        <v>55</v>
      </c>
    </row>
    <row r="260" spans="1:7" x14ac:dyDescent="0.25">
      <c r="A260">
        <f>IF(ISERROR(Table_sql2014a8.sandag.org_ws_FreewaySpeed[[#This Row],[scenario_id]]),"",Table_sql2014a8.sandag.org_ws_FreewaySpeed[[#This Row],[scenario_id]])</f>
        <v>376</v>
      </c>
      <c r="B260">
        <f>IF(ISERROR(Table_sql2014a8.sandag.org_ws_FreewaySpeed[[#This Row],[LinkID]]),"",Table_sql2014a8.sandag.org_ws_FreewaySpeed[[#This Row],[LinkID]])</f>
        <v>15870</v>
      </c>
      <c r="C260">
        <f>IF(ISERROR(Table_sql2014a8.sandag.org_ws_FreewaySpeed[[#This Row],[speed_ea]]),"",Table_sql2014a8.sandag.org_ws_FreewaySpeed[[#This Row],[speed_ea]])</f>
        <v>57</v>
      </c>
      <c r="D260">
        <f>IF(ISERROR(Table_sql2014a8.sandag.org_ws_FreewaySpeed[[#This Row],[speed_am]]),"",Table_sql2014a8.sandag.org_ws_FreewaySpeed[[#This Row],[speed_am]])</f>
        <v>41</v>
      </c>
      <c r="E260">
        <f>IF(ISERROR(Table_sql2014a8.sandag.org_ws_FreewaySpeed[[#This Row],[speed_md]]),"",Table_sql2014a8.sandag.org_ws_FreewaySpeed[[#This Row],[speed_md]])</f>
        <v>56</v>
      </c>
      <c r="F260">
        <f>IF(ISERROR(Table_sql2014a8.sandag.org_ws_FreewaySpeed[[#This Row],[speed_pm]]),"",Table_sql2014a8.sandag.org_ws_FreewaySpeed[[#This Row],[speed_pm]])</f>
        <v>57</v>
      </c>
      <c r="G260">
        <f>IF(ISERROR(Table_sql2014a8.sandag.org_ws_FreewaySpeed[[#This Row],[speed_ev]]),"",Table_sql2014a8.sandag.org_ws_FreewaySpeed[[#This Row],[speed_ev]])</f>
        <v>57</v>
      </c>
    </row>
    <row r="261" spans="1:7" x14ac:dyDescent="0.25">
      <c r="A261">
        <f>IF(ISERROR(Table_sql2014a8.sandag.org_ws_FreewaySpeed[[#This Row],[scenario_id]]),"",Table_sql2014a8.sandag.org_ws_FreewaySpeed[[#This Row],[scenario_id]])</f>
        <v>376</v>
      </c>
      <c r="B261">
        <f>IF(ISERROR(Table_sql2014a8.sandag.org_ws_FreewaySpeed[[#This Row],[LinkID]]),"",Table_sql2014a8.sandag.org_ws_FreewaySpeed[[#This Row],[LinkID]])</f>
        <v>15874</v>
      </c>
      <c r="C261">
        <f>IF(ISERROR(Table_sql2014a8.sandag.org_ws_FreewaySpeed[[#This Row],[speed_ea]]),"",Table_sql2014a8.sandag.org_ws_FreewaySpeed[[#This Row],[speed_ea]])</f>
        <v>53</v>
      </c>
      <c r="D261">
        <f>IF(ISERROR(Table_sql2014a8.sandag.org_ws_FreewaySpeed[[#This Row],[speed_am]]),"",Table_sql2014a8.sandag.org_ws_FreewaySpeed[[#This Row],[speed_am]])</f>
        <v>52</v>
      </c>
      <c r="E261">
        <f>IF(ISERROR(Table_sql2014a8.sandag.org_ws_FreewaySpeed[[#This Row],[speed_md]]),"",Table_sql2014a8.sandag.org_ws_FreewaySpeed[[#This Row],[speed_md]])</f>
        <v>52</v>
      </c>
      <c r="F261">
        <f>IF(ISERROR(Table_sql2014a8.sandag.org_ws_FreewaySpeed[[#This Row],[speed_pm]]),"",Table_sql2014a8.sandag.org_ws_FreewaySpeed[[#This Row],[speed_pm]])</f>
        <v>39</v>
      </c>
      <c r="G261">
        <f>IF(ISERROR(Table_sql2014a8.sandag.org_ws_FreewaySpeed[[#This Row],[speed_ev]]),"",Table_sql2014a8.sandag.org_ws_FreewaySpeed[[#This Row],[speed_ev]])</f>
        <v>53</v>
      </c>
    </row>
    <row r="262" spans="1:7" x14ac:dyDescent="0.25">
      <c r="A262">
        <f>IF(ISERROR(Table_sql2014a8.sandag.org_ws_FreewaySpeed[[#This Row],[scenario_id]]),"",Table_sql2014a8.sandag.org_ws_FreewaySpeed[[#This Row],[scenario_id]])</f>
        <v>376</v>
      </c>
      <c r="B262">
        <f>IF(ISERROR(Table_sql2014a8.sandag.org_ws_FreewaySpeed[[#This Row],[LinkID]]),"",Table_sql2014a8.sandag.org_ws_FreewaySpeed[[#This Row],[LinkID]])</f>
        <v>15917</v>
      </c>
      <c r="C262">
        <f>IF(ISERROR(Table_sql2014a8.sandag.org_ws_FreewaySpeed[[#This Row],[speed_ea]]),"",Table_sql2014a8.sandag.org_ws_FreewaySpeed[[#This Row],[speed_ea]])</f>
        <v>53</v>
      </c>
      <c r="D262">
        <f>IF(ISERROR(Table_sql2014a8.sandag.org_ws_FreewaySpeed[[#This Row],[speed_am]]),"",Table_sql2014a8.sandag.org_ws_FreewaySpeed[[#This Row],[speed_am]])</f>
        <v>48</v>
      </c>
      <c r="E262">
        <f>IF(ISERROR(Table_sql2014a8.sandag.org_ws_FreewaySpeed[[#This Row],[speed_md]]),"",Table_sql2014a8.sandag.org_ws_FreewaySpeed[[#This Row],[speed_md]])</f>
        <v>50</v>
      </c>
      <c r="F262">
        <f>IF(ISERROR(Table_sql2014a8.sandag.org_ws_FreewaySpeed[[#This Row],[speed_pm]]),"",Table_sql2014a8.sandag.org_ws_FreewaySpeed[[#This Row],[speed_pm]])</f>
        <v>50</v>
      </c>
      <c r="G262">
        <f>IF(ISERROR(Table_sql2014a8.sandag.org_ws_FreewaySpeed[[#This Row],[speed_ev]]),"",Table_sql2014a8.sandag.org_ws_FreewaySpeed[[#This Row],[speed_ev]])</f>
        <v>53</v>
      </c>
    </row>
    <row r="263" spans="1:7" x14ac:dyDescent="0.25">
      <c r="A263">
        <f>IF(ISERROR(Table_sql2014a8.sandag.org_ws_FreewaySpeed[[#This Row],[scenario_id]]),"",Table_sql2014a8.sandag.org_ws_FreewaySpeed[[#This Row],[scenario_id]])</f>
        <v>376</v>
      </c>
      <c r="B263">
        <f>IF(ISERROR(Table_sql2014a8.sandag.org_ws_FreewaySpeed[[#This Row],[LinkID]]),"",Table_sql2014a8.sandag.org_ws_FreewaySpeed[[#This Row],[LinkID]])</f>
        <v>16038</v>
      </c>
      <c r="C263">
        <f>IF(ISERROR(Table_sql2014a8.sandag.org_ws_FreewaySpeed[[#This Row],[speed_ea]]),"",Table_sql2014a8.sandag.org_ws_FreewaySpeed[[#This Row],[speed_ea]])</f>
        <v>53</v>
      </c>
      <c r="D263">
        <f>IF(ISERROR(Table_sql2014a8.sandag.org_ws_FreewaySpeed[[#This Row],[speed_am]]),"",Table_sql2014a8.sandag.org_ws_FreewaySpeed[[#This Row],[speed_am]])</f>
        <v>35</v>
      </c>
      <c r="E263">
        <f>IF(ISERROR(Table_sql2014a8.sandag.org_ws_FreewaySpeed[[#This Row],[speed_md]]),"",Table_sql2014a8.sandag.org_ws_FreewaySpeed[[#This Row],[speed_md]])</f>
        <v>41</v>
      </c>
      <c r="F263">
        <f>IF(ISERROR(Table_sql2014a8.sandag.org_ws_FreewaySpeed[[#This Row],[speed_pm]]),"",Table_sql2014a8.sandag.org_ws_FreewaySpeed[[#This Row],[speed_pm]])</f>
        <v>37</v>
      </c>
      <c r="G263">
        <f>IF(ISERROR(Table_sql2014a8.sandag.org_ws_FreewaySpeed[[#This Row],[speed_ev]]),"",Table_sql2014a8.sandag.org_ws_FreewaySpeed[[#This Row],[speed_ev]])</f>
        <v>53</v>
      </c>
    </row>
    <row r="264" spans="1:7" x14ac:dyDescent="0.25">
      <c r="A264">
        <f>IF(ISERROR(Table_sql2014a8.sandag.org_ws_FreewaySpeed[[#This Row],[scenario_id]]),"",Table_sql2014a8.sandag.org_ws_FreewaySpeed[[#This Row],[scenario_id]])</f>
        <v>376</v>
      </c>
      <c r="B264">
        <f>IF(ISERROR(Table_sql2014a8.sandag.org_ws_FreewaySpeed[[#This Row],[LinkID]]),"",Table_sql2014a8.sandag.org_ws_FreewaySpeed[[#This Row],[LinkID]])</f>
        <v>16125</v>
      </c>
      <c r="C264">
        <f>IF(ISERROR(Table_sql2014a8.sandag.org_ws_FreewaySpeed[[#This Row],[speed_ea]]),"",Table_sql2014a8.sandag.org_ws_FreewaySpeed[[#This Row],[speed_ea]])</f>
        <v>58</v>
      </c>
      <c r="D264">
        <f>IF(ISERROR(Table_sql2014a8.sandag.org_ws_FreewaySpeed[[#This Row],[speed_am]]),"",Table_sql2014a8.sandag.org_ws_FreewaySpeed[[#This Row],[speed_am]])</f>
        <v>55</v>
      </c>
      <c r="E264">
        <f>IF(ISERROR(Table_sql2014a8.sandag.org_ws_FreewaySpeed[[#This Row],[speed_md]]),"",Table_sql2014a8.sandag.org_ws_FreewaySpeed[[#This Row],[speed_md]])</f>
        <v>48</v>
      </c>
      <c r="F264">
        <f>IF(ISERROR(Table_sql2014a8.sandag.org_ws_FreewaySpeed[[#This Row],[speed_pm]]),"",Table_sql2014a8.sandag.org_ws_FreewaySpeed[[#This Row],[speed_pm]])</f>
        <v>41</v>
      </c>
      <c r="G264">
        <f>IF(ISERROR(Table_sql2014a8.sandag.org_ws_FreewaySpeed[[#This Row],[speed_ev]]),"",Table_sql2014a8.sandag.org_ws_FreewaySpeed[[#This Row],[speed_ev]])</f>
        <v>58</v>
      </c>
    </row>
    <row r="265" spans="1:7" x14ac:dyDescent="0.25">
      <c r="A265">
        <f>IF(ISERROR(Table_sql2014a8.sandag.org_ws_FreewaySpeed[[#This Row],[scenario_id]]),"",Table_sql2014a8.sandag.org_ws_FreewaySpeed[[#This Row],[scenario_id]])</f>
        <v>376</v>
      </c>
      <c r="B265">
        <f>IF(ISERROR(Table_sql2014a8.sandag.org_ws_FreewaySpeed[[#This Row],[LinkID]]),"",Table_sql2014a8.sandag.org_ws_FreewaySpeed[[#This Row],[LinkID]])</f>
        <v>16126</v>
      </c>
      <c r="C265">
        <f>IF(ISERROR(Table_sql2014a8.sandag.org_ws_FreewaySpeed[[#This Row],[speed_ea]]),"",Table_sql2014a8.sandag.org_ws_FreewaySpeed[[#This Row],[speed_ea]])</f>
        <v>58</v>
      </c>
      <c r="D265">
        <f>IF(ISERROR(Table_sql2014a8.sandag.org_ws_FreewaySpeed[[#This Row],[speed_am]]),"",Table_sql2014a8.sandag.org_ws_FreewaySpeed[[#This Row],[speed_am]])</f>
        <v>56</v>
      </c>
      <c r="E265">
        <f>IF(ISERROR(Table_sql2014a8.sandag.org_ws_FreewaySpeed[[#This Row],[speed_md]]),"",Table_sql2014a8.sandag.org_ws_FreewaySpeed[[#This Row],[speed_md]])</f>
        <v>57</v>
      </c>
      <c r="F265">
        <f>IF(ISERROR(Table_sql2014a8.sandag.org_ws_FreewaySpeed[[#This Row],[speed_pm]]),"",Table_sql2014a8.sandag.org_ws_FreewaySpeed[[#This Row],[speed_pm]])</f>
        <v>53</v>
      </c>
      <c r="G265">
        <f>IF(ISERROR(Table_sql2014a8.sandag.org_ws_FreewaySpeed[[#This Row],[speed_ev]]),"",Table_sql2014a8.sandag.org_ws_FreewaySpeed[[#This Row],[speed_ev]])</f>
        <v>58</v>
      </c>
    </row>
    <row r="266" spans="1:7" x14ac:dyDescent="0.25">
      <c r="A266">
        <f>IF(ISERROR(Table_sql2014a8.sandag.org_ws_FreewaySpeed[[#This Row],[scenario_id]]),"",Table_sql2014a8.sandag.org_ws_FreewaySpeed[[#This Row],[scenario_id]])</f>
        <v>376</v>
      </c>
      <c r="B266">
        <f>IF(ISERROR(Table_sql2014a8.sandag.org_ws_FreewaySpeed[[#This Row],[LinkID]]),"",Table_sql2014a8.sandag.org_ws_FreewaySpeed[[#This Row],[LinkID]])</f>
        <v>16127</v>
      </c>
      <c r="C266">
        <f>IF(ISERROR(Table_sql2014a8.sandag.org_ws_FreewaySpeed[[#This Row],[speed_ea]]),"",Table_sql2014a8.sandag.org_ws_FreewaySpeed[[#This Row],[speed_ea]])</f>
        <v>57</v>
      </c>
      <c r="D266">
        <f>IF(ISERROR(Table_sql2014a8.sandag.org_ws_FreewaySpeed[[#This Row],[speed_am]]),"",Table_sql2014a8.sandag.org_ws_FreewaySpeed[[#This Row],[speed_am]])</f>
        <v>55</v>
      </c>
      <c r="E266">
        <f>IF(ISERROR(Table_sql2014a8.sandag.org_ws_FreewaySpeed[[#This Row],[speed_md]]),"",Table_sql2014a8.sandag.org_ws_FreewaySpeed[[#This Row],[speed_md]])</f>
        <v>56</v>
      </c>
      <c r="F266">
        <f>IF(ISERROR(Table_sql2014a8.sandag.org_ws_FreewaySpeed[[#This Row],[speed_pm]]),"",Table_sql2014a8.sandag.org_ws_FreewaySpeed[[#This Row],[speed_pm]])</f>
        <v>52</v>
      </c>
      <c r="G266">
        <f>IF(ISERROR(Table_sql2014a8.sandag.org_ws_FreewaySpeed[[#This Row],[speed_ev]]),"",Table_sql2014a8.sandag.org_ws_FreewaySpeed[[#This Row],[speed_ev]])</f>
        <v>57</v>
      </c>
    </row>
    <row r="267" spans="1:7" x14ac:dyDescent="0.25">
      <c r="A267">
        <f>IF(ISERROR(Table_sql2014a8.sandag.org_ws_FreewaySpeed[[#This Row],[scenario_id]]),"",Table_sql2014a8.sandag.org_ws_FreewaySpeed[[#This Row],[scenario_id]])</f>
        <v>376</v>
      </c>
      <c r="B267">
        <f>IF(ISERROR(Table_sql2014a8.sandag.org_ws_FreewaySpeed[[#This Row],[LinkID]]),"",Table_sql2014a8.sandag.org_ws_FreewaySpeed[[#This Row],[LinkID]])</f>
        <v>16163</v>
      </c>
      <c r="C267">
        <f>IF(ISERROR(Table_sql2014a8.sandag.org_ws_FreewaySpeed[[#This Row],[speed_ea]]),"",Table_sql2014a8.sandag.org_ws_FreewaySpeed[[#This Row],[speed_ea]])</f>
        <v>62</v>
      </c>
      <c r="D267">
        <f>IF(ISERROR(Table_sql2014a8.sandag.org_ws_FreewaySpeed[[#This Row],[speed_am]]),"",Table_sql2014a8.sandag.org_ws_FreewaySpeed[[#This Row],[speed_am]])</f>
        <v>50</v>
      </c>
      <c r="E267">
        <f>IF(ISERROR(Table_sql2014a8.sandag.org_ws_FreewaySpeed[[#This Row],[speed_md]]),"",Table_sql2014a8.sandag.org_ws_FreewaySpeed[[#This Row],[speed_md]])</f>
        <v>61</v>
      </c>
      <c r="F267">
        <f>IF(ISERROR(Table_sql2014a8.sandag.org_ws_FreewaySpeed[[#This Row],[speed_pm]]),"",Table_sql2014a8.sandag.org_ws_FreewaySpeed[[#This Row],[speed_pm]])</f>
        <v>62</v>
      </c>
      <c r="G267">
        <f>IF(ISERROR(Table_sql2014a8.sandag.org_ws_FreewaySpeed[[#This Row],[speed_ev]]),"",Table_sql2014a8.sandag.org_ws_FreewaySpeed[[#This Row],[speed_ev]])</f>
        <v>62</v>
      </c>
    </row>
    <row r="268" spans="1:7" x14ac:dyDescent="0.25">
      <c r="A268">
        <f>IF(ISERROR(Table_sql2014a8.sandag.org_ws_FreewaySpeed[[#This Row],[scenario_id]]),"",Table_sql2014a8.sandag.org_ws_FreewaySpeed[[#This Row],[scenario_id]])</f>
        <v>376</v>
      </c>
      <c r="B268">
        <f>IF(ISERROR(Table_sql2014a8.sandag.org_ws_FreewaySpeed[[#This Row],[LinkID]]),"",Table_sql2014a8.sandag.org_ws_FreewaySpeed[[#This Row],[LinkID]])</f>
        <v>16183</v>
      </c>
      <c r="C268">
        <f>IF(ISERROR(Table_sql2014a8.sandag.org_ws_FreewaySpeed[[#This Row],[speed_ea]]),"",Table_sql2014a8.sandag.org_ws_FreewaySpeed[[#This Row],[speed_ea]])</f>
        <v>58</v>
      </c>
      <c r="D268">
        <f>IF(ISERROR(Table_sql2014a8.sandag.org_ws_FreewaySpeed[[#This Row],[speed_am]]),"",Table_sql2014a8.sandag.org_ws_FreewaySpeed[[#This Row],[speed_am]])</f>
        <v>57</v>
      </c>
      <c r="E268">
        <f>IF(ISERROR(Table_sql2014a8.sandag.org_ws_FreewaySpeed[[#This Row],[speed_md]]),"",Table_sql2014a8.sandag.org_ws_FreewaySpeed[[#This Row],[speed_md]])</f>
        <v>57</v>
      </c>
      <c r="F268">
        <f>IF(ISERROR(Table_sql2014a8.sandag.org_ws_FreewaySpeed[[#This Row],[speed_pm]]),"",Table_sql2014a8.sandag.org_ws_FreewaySpeed[[#This Row],[speed_pm]])</f>
        <v>57</v>
      </c>
      <c r="G268">
        <f>IF(ISERROR(Table_sql2014a8.sandag.org_ws_FreewaySpeed[[#This Row],[speed_ev]]),"",Table_sql2014a8.sandag.org_ws_FreewaySpeed[[#This Row],[speed_ev]])</f>
        <v>58</v>
      </c>
    </row>
    <row r="269" spans="1:7" x14ac:dyDescent="0.25">
      <c r="A269">
        <f>IF(ISERROR(Table_sql2014a8.sandag.org_ws_FreewaySpeed[[#This Row],[scenario_id]]),"",Table_sql2014a8.sandag.org_ws_FreewaySpeed[[#This Row],[scenario_id]])</f>
        <v>376</v>
      </c>
      <c r="B269">
        <f>IF(ISERROR(Table_sql2014a8.sandag.org_ws_FreewaySpeed[[#This Row],[LinkID]]),"",Table_sql2014a8.sandag.org_ws_FreewaySpeed[[#This Row],[LinkID]])</f>
        <v>16272</v>
      </c>
      <c r="C269">
        <f>IF(ISERROR(Table_sql2014a8.sandag.org_ws_FreewaySpeed[[#This Row],[speed_ea]]),"",Table_sql2014a8.sandag.org_ws_FreewaySpeed[[#This Row],[speed_ea]])</f>
        <v>57</v>
      </c>
      <c r="D269">
        <f>IF(ISERROR(Table_sql2014a8.sandag.org_ws_FreewaySpeed[[#This Row],[speed_am]]),"",Table_sql2014a8.sandag.org_ws_FreewaySpeed[[#This Row],[speed_am]])</f>
        <v>25</v>
      </c>
      <c r="E269">
        <f>IF(ISERROR(Table_sql2014a8.sandag.org_ws_FreewaySpeed[[#This Row],[speed_md]]),"",Table_sql2014a8.sandag.org_ws_FreewaySpeed[[#This Row],[speed_md]])</f>
        <v>47</v>
      </c>
      <c r="F269">
        <f>IF(ISERROR(Table_sql2014a8.sandag.org_ws_FreewaySpeed[[#This Row],[speed_pm]]),"",Table_sql2014a8.sandag.org_ws_FreewaySpeed[[#This Row],[speed_pm]])</f>
        <v>52</v>
      </c>
      <c r="G269">
        <f>IF(ISERROR(Table_sql2014a8.sandag.org_ws_FreewaySpeed[[#This Row],[speed_ev]]),"",Table_sql2014a8.sandag.org_ws_FreewaySpeed[[#This Row],[speed_ev]])</f>
        <v>58</v>
      </c>
    </row>
    <row r="270" spans="1:7" x14ac:dyDescent="0.25">
      <c r="A270">
        <f>IF(ISERROR(Table_sql2014a8.sandag.org_ws_FreewaySpeed[[#This Row],[scenario_id]]),"",Table_sql2014a8.sandag.org_ws_FreewaySpeed[[#This Row],[scenario_id]])</f>
        <v>376</v>
      </c>
      <c r="B270">
        <f>IF(ISERROR(Table_sql2014a8.sandag.org_ws_FreewaySpeed[[#This Row],[LinkID]]),"",Table_sql2014a8.sandag.org_ws_FreewaySpeed[[#This Row],[LinkID]])</f>
        <v>16275</v>
      </c>
      <c r="C270">
        <f>IF(ISERROR(Table_sql2014a8.sandag.org_ws_FreewaySpeed[[#This Row],[speed_ea]]),"",Table_sql2014a8.sandag.org_ws_FreewaySpeed[[#This Row],[speed_ea]])</f>
        <v>58</v>
      </c>
      <c r="D270">
        <f>IF(ISERROR(Table_sql2014a8.sandag.org_ws_FreewaySpeed[[#This Row],[speed_am]]),"",Table_sql2014a8.sandag.org_ws_FreewaySpeed[[#This Row],[speed_am]])</f>
        <v>50</v>
      </c>
      <c r="E270">
        <f>IF(ISERROR(Table_sql2014a8.sandag.org_ws_FreewaySpeed[[#This Row],[speed_md]]),"",Table_sql2014a8.sandag.org_ws_FreewaySpeed[[#This Row],[speed_md]])</f>
        <v>48</v>
      </c>
      <c r="F270">
        <f>IF(ISERROR(Table_sql2014a8.sandag.org_ws_FreewaySpeed[[#This Row],[speed_pm]]),"",Table_sql2014a8.sandag.org_ws_FreewaySpeed[[#This Row],[speed_pm]])</f>
        <v>30</v>
      </c>
      <c r="G270">
        <f>IF(ISERROR(Table_sql2014a8.sandag.org_ws_FreewaySpeed[[#This Row],[speed_ev]]),"",Table_sql2014a8.sandag.org_ws_FreewaySpeed[[#This Row],[speed_ev]])</f>
        <v>58</v>
      </c>
    </row>
    <row r="271" spans="1:7" x14ac:dyDescent="0.25">
      <c r="A271">
        <f>IF(ISERROR(Table_sql2014a8.sandag.org_ws_FreewaySpeed[[#This Row],[scenario_id]]),"",Table_sql2014a8.sandag.org_ws_FreewaySpeed[[#This Row],[scenario_id]])</f>
        <v>376</v>
      </c>
      <c r="B271">
        <f>IF(ISERROR(Table_sql2014a8.sandag.org_ws_FreewaySpeed[[#This Row],[LinkID]]),"",Table_sql2014a8.sandag.org_ws_FreewaySpeed[[#This Row],[LinkID]])</f>
        <v>16291</v>
      </c>
      <c r="C271">
        <f>IF(ISERROR(Table_sql2014a8.sandag.org_ws_FreewaySpeed[[#This Row],[speed_ea]]),"",Table_sql2014a8.sandag.org_ws_FreewaySpeed[[#This Row],[speed_ea]])</f>
        <v>58</v>
      </c>
      <c r="D271">
        <f>IF(ISERROR(Table_sql2014a8.sandag.org_ws_FreewaySpeed[[#This Row],[speed_am]]),"",Table_sql2014a8.sandag.org_ws_FreewaySpeed[[#This Row],[speed_am]])</f>
        <v>51</v>
      </c>
      <c r="E271">
        <f>IF(ISERROR(Table_sql2014a8.sandag.org_ws_FreewaySpeed[[#This Row],[speed_md]]),"",Table_sql2014a8.sandag.org_ws_FreewaySpeed[[#This Row],[speed_md]])</f>
        <v>49</v>
      </c>
      <c r="F271">
        <f>IF(ISERROR(Table_sql2014a8.sandag.org_ws_FreewaySpeed[[#This Row],[speed_pm]]),"",Table_sql2014a8.sandag.org_ws_FreewaySpeed[[#This Row],[speed_pm]])</f>
        <v>33</v>
      </c>
      <c r="G271">
        <f>IF(ISERROR(Table_sql2014a8.sandag.org_ws_FreewaySpeed[[#This Row],[speed_ev]]),"",Table_sql2014a8.sandag.org_ws_FreewaySpeed[[#This Row],[speed_ev]])</f>
        <v>58</v>
      </c>
    </row>
    <row r="272" spans="1:7" x14ac:dyDescent="0.25">
      <c r="A272">
        <f>IF(ISERROR(Table_sql2014a8.sandag.org_ws_FreewaySpeed[[#This Row],[scenario_id]]),"",Table_sql2014a8.sandag.org_ws_FreewaySpeed[[#This Row],[scenario_id]])</f>
        <v>376</v>
      </c>
      <c r="B272">
        <f>IF(ISERROR(Table_sql2014a8.sandag.org_ws_FreewaySpeed[[#This Row],[LinkID]]),"",Table_sql2014a8.sandag.org_ws_FreewaySpeed[[#This Row],[LinkID]])</f>
        <v>16358</v>
      </c>
      <c r="C272">
        <f>IF(ISERROR(Table_sql2014a8.sandag.org_ws_FreewaySpeed[[#This Row],[speed_ea]]),"",Table_sql2014a8.sandag.org_ws_FreewaySpeed[[#This Row],[speed_ea]])</f>
        <v>58</v>
      </c>
      <c r="D272">
        <f>IF(ISERROR(Table_sql2014a8.sandag.org_ws_FreewaySpeed[[#This Row],[speed_am]]),"",Table_sql2014a8.sandag.org_ws_FreewaySpeed[[#This Row],[speed_am]])</f>
        <v>37</v>
      </c>
      <c r="E272">
        <f>IF(ISERROR(Table_sql2014a8.sandag.org_ws_FreewaySpeed[[#This Row],[speed_md]]),"",Table_sql2014a8.sandag.org_ws_FreewaySpeed[[#This Row],[speed_md]])</f>
        <v>54</v>
      </c>
      <c r="F272">
        <f>IF(ISERROR(Table_sql2014a8.sandag.org_ws_FreewaySpeed[[#This Row],[speed_pm]]),"",Table_sql2014a8.sandag.org_ws_FreewaySpeed[[#This Row],[speed_pm]])</f>
        <v>57</v>
      </c>
      <c r="G272">
        <f>IF(ISERROR(Table_sql2014a8.sandag.org_ws_FreewaySpeed[[#This Row],[speed_ev]]),"",Table_sql2014a8.sandag.org_ws_FreewaySpeed[[#This Row],[speed_ev]])</f>
        <v>58</v>
      </c>
    </row>
    <row r="273" spans="1:7" x14ac:dyDescent="0.25">
      <c r="A273">
        <f>IF(ISERROR(Table_sql2014a8.sandag.org_ws_FreewaySpeed[[#This Row],[scenario_id]]),"",Table_sql2014a8.sandag.org_ws_FreewaySpeed[[#This Row],[scenario_id]])</f>
        <v>376</v>
      </c>
      <c r="B273">
        <f>IF(ISERROR(Table_sql2014a8.sandag.org_ws_FreewaySpeed[[#This Row],[LinkID]]),"",Table_sql2014a8.sandag.org_ws_FreewaySpeed[[#This Row],[LinkID]])</f>
        <v>16370</v>
      </c>
      <c r="C273">
        <f>IF(ISERROR(Table_sql2014a8.sandag.org_ws_FreewaySpeed[[#This Row],[speed_ea]]),"",Table_sql2014a8.sandag.org_ws_FreewaySpeed[[#This Row],[speed_ea]])</f>
        <v>58</v>
      </c>
      <c r="D273">
        <f>IF(ISERROR(Table_sql2014a8.sandag.org_ws_FreewaySpeed[[#This Row],[speed_am]]),"",Table_sql2014a8.sandag.org_ws_FreewaySpeed[[#This Row],[speed_am]])</f>
        <v>55</v>
      </c>
      <c r="E273">
        <f>IF(ISERROR(Table_sql2014a8.sandag.org_ws_FreewaySpeed[[#This Row],[speed_md]]),"",Table_sql2014a8.sandag.org_ws_FreewaySpeed[[#This Row],[speed_md]])</f>
        <v>57</v>
      </c>
      <c r="F273">
        <f>IF(ISERROR(Table_sql2014a8.sandag.org_ws_FreewaySpeed[[#This Row],[speed_pm]]),"",Table_sql2014a8.sandag.org_ws_FreewaySpeed[[#This Row],[speed_pm]])</f>
        <v>57</v>
      </c>
      <c r="G273">
        <f>IF(ISERROR(Table_sql2014a8.sandag.org_ws_FreewaySpeed[[#This Row],[speed_ev]]),"",Table_sql2014a8.sandag.org_ws_FreewaySpeed[[#This Row],[speed_ev]])</f>
        <v>58</v>
      </c>
    </row>
    <row r="274" spans="1:7" x14ac:dyDescent="0.25">
      <c r="A274">
        <f>IF(ISERROR(Table_sql2014a8.sandag.org_ws_FreewaySpeed[[#This Row],[scenario_id]]),"",Table_sql2014a8.sandag.org_ws_FreewaySpeed[[#This Row],[scenario_id]])</f>
        <v>376</v>
      </c>
      <c r="B274">
        <f>IF(ISERROR(Table_sql2014a8.sandag.org_ws_FreewaySpeed[[#This Row],[LinkID]]),"",Table_sql2014a8.sandag.org_ws_FreewaySpeed[[#This Row],[LinkID]])</f>
        <v>16428</v>
      </c>
      <c r="C274">
        <f>IF(ISERROR(Table_sql2014a8.sandag.org_ws_FreewaySpeed[[#This Row],[speed_ea]]),"",Table_sql2014a8.sandag.org_ws_FreewaySpeed[[#This Row],[speed_ea]])</f>
        <v>58</v>
      </c>
      <c r="D274">
        <f>IF(ISERROR(Table_sql2014a8.sandag.org_ws_FreewaySpeed[[#This Row],[speed_am]]),"",Table_sql2014a8.sandag.org_ws_FreewaySpeed[[#This Row],[speed_am]])</f>
        <v>45</v>
      </c>
      <c r="E274">
        <f>IF(ISERROR(Table_sql2014a8.sandag.org_ws_FreewaySpeed[[#This Row],[speed_md]]),"",Table_sql2014a8.sandag.org_ws_FreewaySpeed[[#This Row],[speed_md]])</f>
        <v>47</v>
      </c>
      <c r="F274">
        <f>IF(ISERROR(Table_sql2014a8.sandag.org_ws_FreewaySpeed[[#This Row],[speed_pm]]),"",Table_sql2014a8.sandag.org_ws_FreewaySpeed[[#This Row],[speed_pm]])</f>
        <v>52</v>
      </c>
      <c r="G274">
        <f>IF(ISERROR(Table_sql2014a8.sandag.org_ws_FreewaySpeed[[#This Row],[speed_ev]]),"",Table_sql2014a8.sandag.org_ws_FreewaySpeed[[#This Row],[speed_ev]])</f>
        <v>58</v>
      </c>
    </row>
    <row r="275" spans="1:7" x14ac:dyDescent="0.25">
      <c r="A275">
        <f>IF(ISERROR(Table_sql2014a8.sandag.org_ws_FreewaySpeed[[#This Row],[scenario_id]]),"",Table_sql2014a8.sandag.org_ws_FreewaySpeed[[#This Row],[scenario_id]])</f>
        <v>376</v>
      </c>
      <c r="B275">
        <f>IF(ISERROR(Table_sql2014a8.sandag.org_ws_FreewaySpeed[[#This Row],[LinkID]]),"",Table_sql2014a8.sandag.org_ws_FreewaySpeed[[#This Row],[LinkID]])</f>
        <v>16429</v>
      </c>
      <c r="C275">
        <f>IF(ISERROR(Table_sql2014a8.sandag.org_ws_FreewaySpeed[[#This Row],[speed_ea]]),"",Table_sql2014a8.sandag.org_ws_FreewaySpeed[[#This Row],[speed_ea]])</f>
        <v>58</v>
      </c>
      <c r="D275">
        <f>IF(ISERROR(Table_sql2014a8.sandag.org_ws_FreewaySpeed[[#This Row],[speed_am]]),"",Table_sql2014a8.sandag.org_ws_FreewaySpeed[[#This Row],[speed_am]])</f>
        <v>46</v>
      </c>
      <c r="E275">
        <f>IF(ISERROR(Table_sql2014a8.sandag.org_ws_FreewaySpeed[[#This Row],[speed_md]]),"",Table_sql2014a8.sandag.org_ws_FreewaySpeed[[#This Row],[speed_md]])</f>
        <v>49</v>
      </c>
      <c r="F275">
        <f>IF(ISERROR(Table_sql2014a8.sandag.org_ws_FreewaySpeed[[#This Row],[speed_pm]]),"",Table_sql2014a8.sandag.org_ws_FreewaySpeed[[#This Row],[speed_pm]])</f>
        <v>45</v>
      </c>
      <c r="G275">
        <f>IF(ISERROR(Table_sql2014a8.sandag.org_ws_FreewaySpeed[[#This Row],[speed_ev]]),"",Table_sql2014a8.sandag.org_ws_FreewaySpeed[[#This Row],[speed_ev]])</f>
        <v>58</v>
      </c>
    </row>
    <row r="276" spans="1:7" x14ac:dyDescent="0.25">
      <c r="A276">
        <f>IF(ISERROR(Table_sql2014a8.sandag.org_ws_FreewaySpeed[[#This Row],[scenario_id]]),"",Table_sql2014a8.sandag.org_ws_FreewaySpeed[[#This Row],[scenario_id]])</f>
        <v>376</v>
      </c>
      <c r="B276">
        <f>IF(ISERROR(Table_sql2014a8.sandag.org_ws_FreewaySpeed[[#This Row],[LinkID]]),"",Table_sql2014a8.sandag.org_ws_FreewaySpeed[[#This Row],[LinkID]])</f>
        <v>16445</v>
      </c>
      <c r="C276">
        <f>IF(ISERROR(Table_sql2014a8.sandag.org_ws_FreewaySpeed[[#This Row],[speed_ea]]),"",Table_sql2014a8.sandag.org_ws_FreewaySpeed[[#This Row],[speed_ea]])</f>
        <v>58</v>
      </c>
      <c r="D276">
        <f>IF(ISERROR(Table_sql2014a8.sandag.org_ws_FreewaySpeed[[#This Row],[speed_am]]),"",Table_sql2014a8.sandag.org_ws_FreewaySpeed[[#This Row],[speed_am]])</f>
        <v>33</v>
      </c>
      <c r="E276">
        <f>IF(ISERROR(Table_sql2014a8.sandag.org_ws_FreewaySpeed[[#This Row],[speed_md]]),"",Table_sql2014a8.sandag.org_ws_FreewaySpeed[[#This Row],[speed_md]])</f>
        <v>29</v>
      </c>
      <c r="F276">
        <f>IF(ISERROR(Table_sql2014a8.sandag.org_ws_FreewaySpeed[[#This Row],[speed_pm]]),"",Table_sql2014a8.sandag.org_ws_FreewaySpeed[[#This Row],[speed_pm]])</f>
        <v>37</v>
      </c>
      <c r="G276">
        <f>IF(ISERROR(Table_sql2014a8.sandag.org_ws_FreewaySpeed[[#This Row],[speed_ev]]),"",Table_sql2014a8.sandag.org_ws_FreewaySpeed[[#This Row],[speed_ev]])</f>
        <v>58</v>
      </c>
    </row>
    <row r="277" spans="1:7" x14ac:dyDescent="0.25">
      <c r="A277">
        <f>IF(ISERROR(Table_sql2014a8.sandag.org_ws_FreewaySpeed[[#This Row],[scenario_id]]),"",Table_sql2014a8.sandag.org_ws_FreewaySpeed[[#This Row],[scenario_id]])</f>
        <v>376</v>
      </c>
      <c r="B277">
        <f>IF(ISERROR(Table_sql2014a8.sandag.org_ws_FreewaySpeed[[#This Row],[LinkID]]),"",Table_sql2014a8.sandag.org_ws_FreewaySpeed[[#This Row],[LinkID]])</f>
        <v>16446</v>
      </c>
      <c r="C277">
        <f>IF(ISERROR(Table_sql2014a8.sandag.org_ws_FreewaySpeed[[#This Row],[speed_ea]]),"",Table_sql2014a8.sandag.org_ws_FreewaySpeed[[#This Row],[speed_ea]])</f>
        <v>58</v>
      </c>
      <c r="D277">
        <f>IF(ISERROR(Table_sql2014a8.sandag.org_ws_FreewaySpeed[[#This Row],[speed_am]]),"",Table_sql2014a8.sandag.org_ws_FreewaySpeed[[#This Row],[speed_am]])</f>
        <v>39</v>
      </c>
      <c r="E277">
        <f>IF(ISERROR(Table_sql2014a8.sandag.org_ws_FreewaySpeed[[#This Row],[speed_md]]),"",Table_sql2014a8.sandag.org_ws_FreewaySpeed[[#This Row],[speed_md]])</f>
        <v>46</v>
      </c>
      <c r="F277">
        <f>IF(ISERROR(Table_sql2014a8.sandag.org_ws_FreewaySpeed[[#This Row],[speed_pm]]),"",Table_sql2014a8.sandag.org_ws_FreewaySpeed[[#This Row],[speed_pm]])</f>
        <v>43</v>
      </c>
      <c r="G277">
        <f>IF(ISERROR(Table_sql2014a8.sandag.org_ws_FreewaySpeed[[#This Row],[speed_ev]]),"",Table_sql2014a8.sandag.org_ws_FreewaySpeed[[#This Row],[speed_ev]])</f>
        <v>58</v>
      </c>
    </row>
    <row r="278" spans="1:7" x14ac:dyDescent="0.25">
      <c r="A278">
        <f>IF(ISERROR(Table_sql2014a8.sandag.org_ws_FreewaySpeed[[#This Row],[scenario_id]]),"",Table_sql2014a8.sandag.org_ws_FreewaySpeed[[#This Row],[scenario_id]])</f>
        <v>376</v>
      </c>
      <c r="B278">
        <f>IF(ISERROR(Table_sql2014a8.sandag.org_ws_FreewaySpeed[[#This Row],[LinkID]]),"",Table_sql2014a8.sandag.org_ws_FreewaySpeed[[#This Row],[LinkID]])</f>
        <v>16565</v>
      </c>
      <c r="C278">
        <f>IF(ISERROR(Table_sql2014a8.sandag.org_ws_FreewaySpeed[[#This Row],[speed_ea]]),"",Table_sql2014a8.sandag.org_ws_FreewaySpeed[[#This Row],[speed_ea]])</f>
        <v>58</v>
      </c>
      <c r="D278">
        <f>IF(ISERROR(Table_sql2014a8.sandag.org_ws_FreewaySpeed[[#This Row],[speed_am]]),"",Table_sql2014a8.sandag.org_ws_FreewaySpeed[[#This Row],[speed_am]])</f>
        <v>48</v>
      </c>
      <c r="E278">
        <f>IF(ISERROR(Table_sql2014a8.sandag.org_ws_FreewaySpeed[[#This Row],[speed_md]]),"",Table_sql2014a8.sandag.org_ws_FreewaySpeed[[#This Row],[speed_md]])</f>
        <v>48</v>
      </c>
      <c r="F278">
        <f>IF(ISERROR(Table_sql2014a8.sandag.org_ws_FreewaySpeed[[#This Row],[speed_pm]]),"",Table_sql2014a8.sandag.org_ws_FreewaySpeed[[#This Row],[speed_pm]])</f>
        <v>51</v>
      </c>
      <c r="G278">
        <f>IF(ISERROR(Table_sql2014a8.sandag.org_ws_FreewaySpeed[[#This Row],[speed_ev]]),"",Table_sql2014a8.sandag.org_ws_FreewaySpeed[[#This Row],[speed_ev]])</f>
        <v>58</v>
      </c>
    </row>
    <row r="279" spans="1:7" x14ac:dyDescent="0.25">
      <c r="A279">
        <f>IF(ISERROR(Table_sql2014a8.sandag.org_ws_FreewaySpeed[[#This Row],[scenario_id]]),"",Table_sql2014a8.sandag.org_ws_FreewaySpeed[[#This Row],[scenario_id]])</f>
        <v>376</v>
      </c>
      <c r="B279">
        <f>IF(ISERROR(Table_sql2014a8.sandag.org_ws_FreewaySpeed[[#This Row],[LinkID]]),"",Table_sql2014a8.sandag.org_ws_FreewaySpeed[[#This Row],[LinkID]])</f>
        <v>16578</v>
      </c>
      <c r="C279">
        <f>IF(ISERROR(Table_sql2014a8.sandag.org_ws_FreewaySpeed[[#This Row],[speed_ea]]),"",Table_sql2014a8.sandag.org_ws_FreewaySpeed[[#This Row],[speed_ea]])</f>
        <v>58</v>
      </c>
      <c r="D279">
        <f>IF(ISERROR(Table_sql2014a8.sandag.org_ws_FreewaySpeed[[#This Row],[speed_am]]),"",Table_sql2014a8.sandag.org_ws_FreewaySpeed[[#This Row],[speed_am]])</f>
        <v>49</v>
      </c>
      <c r="E279">
        <f>IF(ISERROR(Table_sql2014a8.sandag.org_ws_FreewaySpeed[[#This Row],[speed_md]]),"",Table_sql2014a8.sandag.org_ws_FreewaySpeed[[#This Row],[speed_md]])</f>
        <v>55</v>
      </c>
      <c r="F279">
        <f>IF(ISERROR(Table_sql2014a8.sandag.org_ws_FreewaySpeed[[#This Row],[speed_pm]]),"",Table_sql2014a8.sandag.org_ws_FreewaySpeed[[#This Row],[speed_pm]])</f>
        <v>46</v>
      </c>
      <c r="G279">
        <f>IF(ISERROR(Table_sql2014a8.sandag.org_ws_FreewaySpeed[[#This Row],[speed_ev]]),"",Table_sql2014a8.sandag.org_ws_FreewaySpeed[[#This Row],[speed_ev]])</f>
        <v>58</v>
      </c>
    </row>
    <row r="280" spans="1:7" x14ac:dyDescent="0.25">
      <c r="A280">
        <f>IF(ISERROR(Table_sql2014a8.sandag.org_ws_FreewaySpeed[[#This Row],[scenario_id]]),"",Table_sql2014a8.sandag.org_ws_FreewaySpeed[[#This Row],[scenario_id]])</f>
        <v>376</v>
      </c>
      <c r="B280">
        <f>IF(ISERROR(Table_sql2014a8.sandag.org_ws_FreewaySpeed[[#This Row],[LinkID]]),"",Table_sql2014a8.sandag.org_ws_FreewaySpeed[[#This Row],[LinkID]])</f>
        <v>16580</v>
      </c>
      <c r="C280">
        <f>IF(ISERROR(Table_sql2014a8.sandag.org_ws_FreewaySpeed[[#This Row],[speed_ea]]),"",Table_sql2014a8.sandag.org_ws_FreewaySpeed[[#This Row],[speed_ea]])</f>
        <v>62</v>
      </c>
      <c r="D280">
        <f>IF(ISERROR(Table_sql2014a8.sandag.org_ws_FreewaySpeed[[#This Row],[speed_am]]),"",Table_sql2014a8.sandag.org_ws_FreewaySpeed[[#This Row],[speed_am]])</f>
        <v>39</v>
      </c>
      <c r="E280">
        <f>IF(ISERROR(Table_sql2014a8.sandag.org_ws_FreewaySpeed[[#This Row],[speed_md]]),"",Table_sql2014a8.sandag.org_ws_FreewaySpeed[[#This Row],[speed_md]])</f>
        <v>55</v>
      </c>
      <c r="F280">
        <f>IF(ISERROR(Table_sql2014a8.sandag.org_ws_FreewaySpeed[[#This Row],[speed_pm]]),"",Table_sql2014a8.sandag.org_ws_FreewaySpeed[[#This Row],[speed_pm]])</f>
        <v>53</v>
      </c>
      <c r="G280">
        <f>IF(ISERROR(Table_sql2014a8.sandag.org_ws_FreewaySpeed[[#This Row],[speed_ev]]),"",Table_sql2014a8.sandag.org_ws_FreewaySpeed[[#This Row],[speed_ev]])</f>
        <v>62</v>
      </c>
    </row>
    <row r="281" spans="1:7" x14ac:dyDescent="0.25">
      <c r="A281">
        <f>IF(ISERROR(Table_sql2014a8.sandag.org_ws_FreewaySpeed[[#This Row],[scenario_id]]),"",Table_sql2014a8.sandag.org_ws_FreewaySpeed[[#This Row],[scenario_id]])</f>
        <v>376</v>
      </c>
      <c r="B281">
        <f>IF(ISERROR(Table_sql2014a8.sandag.org_ws_FreewaySpeed[[#This Row],[LinkID]]),"",Table_sql2014a8.sandag.org_ws_FreewaySpeed[[#This Row],[LinkID]])</f>
        <v>16759</v>
      </c>
      <c r="C281">
        <f>IF(ISERROR(Table_sql2014a8.sandag.org_ws_FreewaySpeed[[#This Row],[speed_ea]]),"",Table_sql2014a8.sandag.org_ws_FreewaySpeed[[#This Row],[speed_ea]])</f>
        <v>57</v>
      </c>
      <c r="D281">
        <f>IF(ISERROR(Table_sql2014a8.sandag.org_ws_FreewaySpeed[[#This Row],[speed_am]]),"",Table_sql2014a8.sandag.org_ws_FreewaySpeed[[#This Row],[speed_am]])</f>
        <v>56</v>
      </c>
      <c r="E281">
        <f>IF(ISERROR(Table_sql2014a8.sandag.org_ws_FreewaySpeed[[#This Row],[speed_md]]),"",Table_sql2014a8.sandag.org_ws_FreewaySpeed[[#This Row],[speed_md]])</f>
        <v>56</v>
      </c>
      <c r="F281">
        <f>IF(ISERROR(Table_sql2014a8.sandag.org_ws_FreewaySpeed[[#This Row],[speed_pm]]),"",Table_sql2014a8.sandag.org_ws_FreewaySpeed[[#This Row],[speed_pm]])</f>
        <v>52</v>
      </c>
      <c r="G281">
        <f>IF(ISERROR(Table_sql2014a8.sandag.org_ws_FreewaySpeed[[#This Row],[speed_ev]]),"",Table_sql2014a8.sandag.org_ws_FreewaySpeed[[#This Row],[speed_ev]])</f>
        <v>57</v>
      </c>
    </row>
    <row r="282" spans="1:7" x14ac:dyDescent="0.25">
      <c r="A282">
        <f>IF(ISERROR(Table_sql2014a8.sandag.org_ws_FreewaySpeed[[#This Row],[scenario_id]]),"",Table_sql2014a8.sandag.org_ws_FreewaySpeed[[#This Row],[scenario_id]])</f>
        <v>376</v>
      </c>
      <c r="B282">
        <f>IF(ISERROR(Table_sql2014a8.sandag.org_ws_FreewaySpeed[[#This Row],[LinkID]]),"",Table_sql2014a8.sandag.org_ws_FreewaySpeed[[#This Row],[LinkID]])</f>
        <v>19571</v>
      </c>
      <c r="C282">
        <f>IF(ISERROR(Table_sql2014a8.sandag.org_ws_FreewaySpeed[[#This Row],[speed_ea]]),"",Table_sql2014a8.sandag.org_ws_FreewaySpeed[[#This Row],[speed_ea]])</f>
        <v>58</v>
      </c>
      <c r="D282">
        <f>IF(ISERROR(Table_sql2014a8.sandag.org_ws_FreewaySpeed[[#This Row],[speed_am]]),"",Table_sql2014a8.sandag.org_ws_FreewaySpeed[[#This Row],[speed_am]])</f>
        <v>43</v>
      </c>
      <c r="E282">
        <f>IF(ISERROR(Table_sql2014a8.sandag.org_ws_FreewaySpeed[[#This Row],[speed_md]]),"",Table_sql2014a8.sandag.org_ws_FreewaySpeed[[#This Row],[speed_md]])</f>
        <v>50</v>
      </c>
      <c r="F282">
        <f>IF(ISERROR(Table_sql2014a8.sandag.org_ws_FreewaySpeed[[#This Row],[speed_pm]]),"",Table_sql2014a8.sandag.org_ws_FreewaySpeed[[#This Row],[speed_pm]])</f>
        <v>50</v>
      </c>
      <c r="G282">
        <f>IF(ISERROR(Table_sql2014a8.sandag.org_ws_FreewaySpeed[[#This Row],[speed_ev]]),"",Table_sql2014a8.sandag.org_ws_FreewaySpeed[[#This Row],[speed_ev]])</f>
        <v>58</v>
      </c>
    </row>
    <row r="283" spans="1:7" x14ac:dyDescent="0.25">
      <c r="A283">
        <f>IF(ISERROR(Table_sql2014a8.sandag.org_ws_FreewaySpeed[[#This Row],[scenario_id]]),"",Table_sql2014a8.sandag.org_ws_FreewaySpeed[[#This Row],[scenario_id]])</f>
        <v>376</v>
      </c>
      <c r="B283">
        <f>IF(ISERROR(Table_sql2014a8.sandag.org_ws_FreewaySpeed[[#This Row],[LinkID]]),"",Table_sql2014a8.sandag.org_ws_FreewaySpeed[[#This Row],[LinkID]])</f>
        <v>19605</v>
      </c>
      <c r="C283">
        <f>IF(ISERROR(Table_sql2014a8.sandag.org_ws_FreewaySpeed[[#This Row],[speed_ea]]),"",Table_sql2014a8.sandag.org_ws_FreewaySpeed[[#This Row],[speed_ea]])</f>
        <v>58</v>
      </c>
      <c r="D283">
        <f>IF(ISERROR(Table_sql2014a8.sandag.org_ws_FreewaySpeed[[#This Row],[speed_am]]),"",Table_sql2014a8.sandag.org_ws_FreewaySpeed[[#This Row],[speed_am]])</f>
        <v>39</v>
      </c>
      <c r="E283">
        <f>IF(ISERROR(Table_sql2014a8.sandag.org_ws_FreewaySpeed[[#This Row],[speed_md]]),"",Table_sql2014a8.sandag.org_ws_FreewaySpeed[[#This Row],[speed_md]])</f>
        <v>42</v>
      </c>
      <c r="F283">
        <f>IF(ISERROR(Table_sql2014a8.sandag.org_ws_FreewaySpeed[[#This Row],[speed_pm]]),"",Table_sql2014a8.sandag.org_ws_FreewaySpeed[[#This Row],[speed_pm]])</f>
        <v>38</v>
      </c>
      <c r="G283">
        <f>IF(ISERROR(Table_sql2014a8.sandag.org_ws_FreewaySpeed[[#This Row],[speed_ev]]),"",Table_sql2014a8.sandag.org_ws_FreewaySpeed[[#This Row],[speed_ev]])</f>
        <v>58</v>
      </c>
    </row>
    <row r="284" spans="1:7" x14ac:dyDescent="0.25">
      <c r="A284">
        <f>IF(ISERROR(Table_sql2014a8.sandag.org_ws_FreewaySpeed[[#This Row],[scenario_id]]),"",Table_sql2014a8.sandag.org_ws_FreewaySpeed[[#This Row],[scenario_id]])</f>
        <v>376</v>
      </c>
      <c r="B284">
        <f>IF(ISERROR(Table_sql2014a8.sandag.org_ws_FreewaySpeed[[#This Row],[LinkID]]),"",Table_sql2014a8.sandag.org_ws_FreewaySpeed[[#This Row],[LinkID]])</f>
        <v>20457</v>
      </c>
      <c r="C284">
        <f>IF(ISERROR(Table_sql2014a8.sandag.org_ws_FreewaySpeed[[#This Row],[speed_ea]]),"",Table_sql2014a8.sandag.org_ws_FreewaySpeed[[#This Row],[speed_ea]])</f>
        <v>57</v>
      </c>
      <c r="D284">
        <f>IF(ISERROR(Table_sql2014a8.sandag.org_ws_FreewaySpeed[[#This Row],[speed_am]]),"",Table_sql2014a8.sandag.org_ws_FreewaySpeed[[#This Row],[speed_am]])</f>
        <v>34</v>
      </c>
      <c r="E284">
        <f>IF(ISERROR(Table_sql2014a8.sandag.org_ws_FreewaySpeed[[#This Row],[speed_md]]),"",Table_sql2014a8.sandag.org_ws_FreewaySpeed[[#This Row],[speed_md]])</f>
        <v>54</v>
      </c>
      <c r="F284">
        <f>IF(ISERROR(Table_sql2014a8.sandag.org_ws_FreewaySpeed[[#This Row],[speed_pm]]),"",Table_sql2014a8.sandag.org_ws_FreewaySpeed[[#This Row],[speed_pm]])</f>
        <v>51</v>
      </c>
      <c r="G284">
        <f>IF(ISERROR(Table_sql2014a8.sandag.org_ws_FreewaySpeed[[#This Row],[speed_ev]]),"",Table_sql2014a8.sandag.org_ws_FreewaySpeed[[#This Row],[speed_ev]])</f>
        <v>57</v>
      </c>
    </row>
    <row r="285" spans="1:7" x14ac:dyDescent="0.25">
      <c r="A285">
        <f>IF(ISERROR(Table_sql2014a8.sandag.org_ws_FreewaySpeed[[#This Row],[scenario_id]]),"",Table_sql2014a8.sandag.org_ws_FreewaySpeed[[#This Row],[scenario_id]])</f>
        <v>376</v>
      </c>
      <c r="B285">
        <f>IF(ISERROR(Table_sql2014a8.sandag.org_ws_FreewaySpeed[[#This Row],[LinkID]]),"",Table_sql2014a8.sandag.org_ws_FreewaySpeed[[#This Row],[LinkID]])</f>
        <v>20464</v>
      </c>
      <c r="C285">
        <f>IF(ISERROR(Table_sql2014a8.sandag.org_ws_FreewaySpeed[[#This Row],[speed_ea]]),"",Table_sql2014a8.sandag.org_ws_FreewaySpeed[[#This Row],[speed_ea]])</f>
        <v>57</v>
      </c>
      <c r="D285">
        <f>IF(ISERROR(Table_sql2014a8.sandag.org_ws_FreewaySpeed[[#This Row],[speed_am]]),"",Table_sql2014a8.sandag.org_ws_FreewaySpeed[[#This Row],[speed_am]])</f>
        <v>56</v>
      </c>
      <c r="E285">
        <f>IF(ISERROR(Table_sql2014a8.sandag.org_ws_FreewaySpeed[[#This Row],[speed_md]]),"",Table_sql2014a8.sandag.org_ws_FreewaySpeed[[#This Row],[speed_md]])</f>
        <v>57</v>
      </c>
      <c r="F285">
        <f>IF(ISERROR(Table_sql2014a8.sandag.org_ws_FreewaySpeed[[#This Row],[speed_pm]]),"",Table_sql2014a8.sandag.org_ws_FreewaySpeed[[#This Row],[speed_pm]])</f>
        <v>57</v>
      </c>
      <c r="G285">
        <f>IF(ISERROR(Table_sql2014a8.sandag.org_ws_FreewaySpeed[[#This Row],[speed_ev]]),"",Table_sql2014a8.sandag.org_ws_FreewaySpeed[[#This Row],[speed_ev]])</f>
        <v>57</v>
      </c>
    </row>
    <row r="286" spans="1:7" x14ac:dyDescent="0.25">
      <c r="A286">
        <f>IF(ISERROR(Table_sql2014a8.sandag.org_ws_FreewaySpeed[[#This Row],[scenario_id]]),"",Table_sql2014a8.sandag.org_ws_FreewaySpeed[[#This Row],[scenario_id]])</f>
        <v>376</v>
      </c>
      <c r="B286">
        <f>IF(ISERROR(Table_sql2014a8.sandag.org_ws_FreewaySpeed[[#This Row],[LinkID]]),"",Table_sql2014a8.sandag.org_ws_FreewaySpeed[[#This Row],[LinkID]])</f>
        <v>20466</v>
      </c>
      <c r="C286">
        <f>IF(ISERROR(Table_sql2014a8.sandag.org_ws_FreewaySpeed[[#This Row],[speed_ea]]),"",Table_sql2014a8.sandag.org_ws_FreewaySpeed[[#This Row],[speed_ea]])</f>
        <v>58</v>
      </c>
      <c r="D286">
        <f>IF(ISERROR(Table_sql2014a8.sandag.org_ws_FreewaySpeed[[#This Row],[speed_am]]),"",Table_sql2014a8.sandag.org_ws_FreewaySpeed[[#This Row],[speed_am]])</f>
        <v>34</v>
      </c>
      <c r="E286">
        <f>IF(ISERROR(Table_sql2014a8.sandag.org_ws_FreewaySpeed[[#This Row],[speed_md]]),"",Table_sql2014a8.sandag.org_ws_FreewaySpeed[[#This Row],[speed_md]])</f>
        <v>55</v>
      </c>
      <c r="F286">
        <f>IF(ISERROR(Table_sql2014a8.sandag.org_ws_FreewaySpeed[[#This Row],[speed_pm]]),"",Table_sql2014a8.sandag.org_ws_FreewaySpeed[[#This Row],[speed_pm]])</f>
        <v>56</v>
      </c>
      <c r="G286">
        <f>IF(ISERROR(Table_sql2014a8.sandag.org_ws_FreewaySpeed[[#This Row],[speed_ev]]),"",Table_sql2014a8.sandag.org_ws_FreewaySpeed[[#This Row],[speed_ev]])</f>
        <v>58</v>
      </c>
    </row>
    <row r="287" spans="1:7" x14ac:dyDescent="0.25">
      <c r="A287">
        <f>IF(ISERROR(Table_sql2014a8.sandag.org_ws_FreewaySpeed[[#This Row],[scenario_id]]),"",Table_sql2014a8.sandag.org_ws_FreewaySpeed[[#This Row],[scenario_id]])</f>
        <v>376</v>
      </c>
      <c r="B287">
        <f>IF(ISERROR(Table_sql2014a8.sandag.org_ws_FreewaySpeed[[#This Row],[LinkID]]),"",Table_sql2014a8.sandag.org_ws_FreewaySpeed[[#This Row],[LinkID]])</f>
        <v>20472</v>
      </c>
      <c r="C287">
        <f>IF(ISERROR(Table_sql2014a8.sandag.org_ws_FreewaySpeed[[#This Row],[speed_ea]]),"",Table_sql2014a8.sandag.org_ws_FreewaySpeed[[#This Row],[speed_ea]])</f>
        <v>57</v>
      </c>
      <c r="D287">
        <f>IF(ISERROR(Table_sql2014a8.sandag.org_ws_FreewaySpeed[[#This Row],[speed_am]]),"",Table_sql2014a8.sandag.org_ws_FreewaySpeed[[#This Row],[speed_am]])</f>
        <v>36</v>
      </c>
      <c r="E287">
        <f>IF(ISERROR(Table_sql2014a8.sandag.org_ws_FreewaySpeed[[#This Row],[speed_md]]),"",Table_sql2014a8.sandag.org_ws_FreewaySpeed[[#This Row],[speed_md]])</f>
        <v>52</v>
      </c>
      <c r="F287">
        <f>IF(ISERROR(Table_sql2014a8.sandag.org_ws_FreewaySpeed[[#This Row],[speed_pm]]),"",Table_sql2014a8.sandag.org_ws_FreewaySpeed[[#This Row],[speed_pm]])</f>
        <v>52</v>
      </c>
      <c r="G287">
        <f>IF(ISERROR(Table_sql2014a8.sandag.org_ws_FreewaySpeed[[#This Row],[speed_ev]]),"",Table_sql2014a8.sandag.org_ws_FreewaySpeed[[#This Row],[speed_ev]])</f>
        <v>57</v>
      </c>
    </row>
    <row r="288" spans="1:7" x14ac:dyDescent="0.25">
      <c r="A288">
        <f>IF(ISERROR(Table_sql2014a8.sandag.org_ws_FreewaySpeed[[#This Row],[scenario_id]]),"",Table_sql2014a8.sandag.org_ws_FreewaySpeed[[#This Row],[scenario_id]])</f>
        <v>376</v>
      </c>
      <c r="B288">
        <f>IF(ISERROR(Table_sql2014a8.sandag.org_ws_FreewaySpeed[[#This Row],[LinkID]]),"",Table_sql2014a8.sandag.org_ws_FreewaySpeed[[#This Row],[LinkID]])</f>
        <v>20549</v>
      </c>
      <c r="C288">
        <f>IF(ISERROR(Table_sql2014a8.sandag.org_ws_FreewaySpeed[[#This Row],[speed_ea]]),"",Table_sql2014a8.sandag.org_ws_FreewaySpeed[[#This Row],[speed_ea]])</f>
        <v>62</v>
      </c>
      <c r="D288">
        <f>IF(ISERROR(Table_sql2014a8.sandag.org_ws_FreewaySpeed[[#This Row],[speed_am]]),"",Table_sql2014a8.sandag.org_ws_FreewaySpeed[[#This Row],[speed_am]])</f>
        <v>49</v>
      </c>
      <c r="E288">
        <f>IF(ISERROR(Table_sql2014a8.sandag.org_ws_FreewaySpeed[[#This Row],[speed_md]]),"",Table_sql2014a8.sandag.org_ws_FreewaySpeed[[#This Row],[speed_md]])</f>
        <v>59</v>
      </c>
      <c r="F288">
        <f>IF(ISERROR(Table_sql2014a8.sandag.org_ws_FreewaySpeed[[#This Row],[speed_pm]]),"",Table_sql2014a8.sandag.org_ws_FreewaySpeed[[#This Row],[speed_pm]])</f>
        <v>57</v>
      </c>
      <c r="G288">
        <f>IF(ISERROR(Table_sql2014a8.sandag.org_ws_FreewaySpeed[[#This Row],[speed_ev]]),"",Table_sql2014a8.sandag.org_ws_FreewaySpeed[[#This Row],[speed_ev]])</f>
        <v>62</v>
      </c>
    </row>
    <row r="289" spans="1:7" x14ac:dyDescent="0.25">
      <c r="A289">
        <f>IF(ISERROR(Table_sql2014a8.sandag.org_ws_FreewaySpeed[[#This Row],[scenario_id]]),"",Table_sql2014a8.sandag.org_ws_FreewaySpeed[[#This Row],[scenario_id]])</f>
        <v>376</v>
      </c>
      <c r="B289">
        <f>IF(ISERROR(Table_sql2014a8.sandag.org_ws_FreewaySpeed[[#This Row],[LinkID]]),"",Table_sql2014a8.sandag.org_ws_FreewaySpeed[[#This Row],[LinkID]])</f>
        <v>20600</v>
      </c>
      <c r="C289">
        <f>IF(ISERROR(Table_sql2014a8.sandag.org_ws_FreewaySpeed[[#This Row],[speed_ea]]),"",Table_sql2014a8.sandag.org_ws_FreewaySpeed[[#This Row],[speed_ea]])</f>
        <v>62</v>
      </c>
      <c r="D289">
        <f>IF(ISERROR(Table_sql2014a8.sandag.org_ws_FreewaySpeed[[#This Row],[speed_am]]),"",Table_sql2014a8.sandag.org_ws_FreewaySpeed[[#This Row],[speed_am]])</f>
        <v>59</v>
      </c>
      <c r="E289">
        <f>IF(ISERROR(Table_sql2014a8.sandag.org_ws_FreewaySpeed[[#This Row],[speed_md]]),"",Table_sql2014a8.sandag.org_ws_FreewaySpeed[[#This Row],[speed_md]])</f>
        <v>61</v>
      </c>
      <c r="F289">
        <f>IF(ISERROR(Table_sql2014a8.sandag.org_ws_FreewaySpeed[[#This Row],[speed_pm]]),"",Table_sql2014a8.sandag.org_ws_FreewaySpeed[[#This Row],[speed_pm]])</f>
        <v>61</v>
      </c>
      <c r="G289">
        <f>IF(ISERROR(Table_sql2014a8.sandag.org_ws_FreewaySpeed[[#This Row],[speed_ev]]),"",Table_sql2014a8.sandag.org_ws_FreewaySpeed[[#This Row],[speed_ev]])</f>
        <v>62</v>
      </c>
    </row>
    <row r="290" spans="1:7" x14ac:dyDescent="0.25">
      <c r="A290">
        <f>IF(ISERROR(Table_sql2014a8.sandag.org_ws_FreewaySpeed[[#This Row],[scenario_id]]),"",Table_sql2014a8.sandag.org_ws_FreewaySpeed[[#This Row],[scenario_id]])</f>
        <v>376</v>
      </c>
      <c r="B290">
        <f>IF(ISERROR(Table_sql2014a8.sandag.org_ws_FreewaySpeed[[#This Row],[LinkID]]),"",Table_sql2014a8.sandag.org_ws_FreewaySpeed[[#This Row],[LinkID]])</f>
        <v>20685</v>
      </c>
      <c r="C290">
        <f>IF(ISERROR(Table_sql2014a8.sandag.org_ws_FreewaySpeed[[#This Row],[speed_ea]]),"",Table_sql2014a8.sandag.org_ws_FreewaySpeed[[#This Row],[speed_ea]])</f>
        <v>58</v>
      </c>
      <c r="D290">
        <f>IF(ISERROR(Table_sql2014a8.sandag.org_ws_FreewaySpeed[[#This Row],[speed_am]]),"",Table_sql2014a8.sandag.org_ws_FreewaySpeed[[#This Row],[speed_am]])</f>
        <v>55</v>
      </c>
      <c r="E290">
        <f>IF(ISERROR(Table_sql2014a8.sandag.org_ws_FreewaySpeed[[#This Row],[speed_md]]),"",Table_sql2014a8.sandag.org_ws_FreewaySpeed[[#This Row],[speed_md]])</f>
        <v>57</v>
      </c>
      <c r="F290">
        <f>IF(ISERROR(Table_sql2014a8.sandag.org_ws_FreewaySpeed[[#This Row],[speed_pm]]),"",Table_sql2014a8.sandag.org_ws_FreewaySpeed[[#This Row],[speed_pm]])</f>
        <v>56</v>
      </c>
      <c r="G290">
        <f>IF(ISERROR(Table_sql2014a8.sandag.org_ws_FreewaySpeed[[#This Row],[speed_ev]]),"",Table_sql2014a8.sandag.org_ws_FreewaySpeed[[#This Row],[speed_ev]])</f>
        <v>58</v>
      </c>
    </row>
    <row r="291" spans="1:7" x14ac:dyDescent="0.25">
      <c r="A291">
        <f>IF(ISERROR(Table_sql2014a8.sandag.org_ws_FreewaySpeed[[#This Row],[scenario_id]]),"",Table_sql2014a8.sandag.org_ws_FreewaySpeed[[#This Row],[scenario_id]])</f>
        <v>376</v>
      </c>
      <c r="B291">
        <f>IF(ISERROR(Table_sql2014a8.sandag.org_ws_FreewaySpeed[[#This Row],[LinkID]]),"",Table_sql2014a8.sandag.org_ws_FreewaySpeed[[#This Row],[LinkID]])</f>
        <v>20689</v>
      </c>
      <c r="C291">
        <f>IF(ISERROR(Table_sql2014a8.sandag.org_ws_FreewaySpeed[[#This Row],[speed_ea]]),"",Table_sql2014a8.sandag.org_ws_FreewaySpeed[[#This Row],[speed_ea]])</f>
        <v>57</v>
      </c>
      <c r="D291">
        <f>IF(ISERROR(Table_sql2014a8.sandag.org_ws_FreewaySpeed[[#This Row],[speed_am]]),"",Table_sql2014a8.sandag.org_ws_FreewaySpeed[[#This Row],[speed_am]])</f>
        <v>48</v>
      </c>
      <c r="E291">
        <f>IF(ISERROR(Table_sql2014a8.sandag.org_ws_FreewaySpeed[[#This Row],[speed_md]]),"",Table_sql2014a8.sandag.org_ws_FreewaySpeed[[#This Row],[speed_md]])</f>
        <v>56</v>
      </c>
      <c r="F291">
        <f>IF(ISERROR(Table_sql2014a8.sandag.org_ws_FreewaySpeed[[#This Row],[speed_pm]]),"",Table_sql2014a8.sandag.org_ws_FreewaySpeed[[#This Row],[speed_pm]])</f>
        <v>53</v>
      </c>
      <c r="G291">
        <f>IF(ISERROR(Table_sql2014a8.sandag.org_ws_FreewaySpeed[[#This Row],[speed_ev]]),"",Table_sql2014a8.sandag.org_ws_FreewaySpeed[[#This Row],[speed_ev]])</f>
        <v>57</v>
      </c>
    </row>
    <row r="292" spans="1:7" x14ac:dyDescent="0.25">
      <c r="A292">
        <f>IF(ISERROR(Table_sql2014a8.sandag.org_ws_FreewaySpeed[[#This Row],[scenario_id]]),"",Table_sql2014a8.sandag.org_ws_FreewaySpeed[[#This Row],[scenario_id]])</f>
        <v>376</v>
      </c>
      <c r="B292">
        <f>IF(ISERROR(Table_sql2014a8.sandag.org_ws_FreewaySpeed[[#This Row],[LinkID]]),"",Table_sql2014a8.sandag.org_ws_FreewaySpeed[[#This Row],[LinkID]])</f>
        <v>20693</v>
      </c>
      <c r="C292">
        <f>IF(ISERROR(Table_sql2014a8.sandag.org_ws_FreewaySpeed[[#This Row],[speed_ea]]),"",Table_sql2014a8.sandag.org_ws_FreewaySpeed[[#This Row],[speed_ea]])</f>
        <v>58</v>
      </c>
      <c r="D292">
        <f>IF(ISERROR(Table_sql2014a8.sandag.org_ws_FreewaySpeed[[#This Row],[speed_am]]),"",Table_sql2014a8.sandag.org_ws_FreewaySpeed[[#This Row],[speed_am]])</f>
        <v>53</v>
      </c>
      <c r="E292">
        <f>IF(ISERROR(Table_sql2014a8.sandag.org_ws_FreewaySpeed[[#This Row],[speed_md]]),"",Table_sql2014a8.sandag.org_ws_FreewaySpeed[[#This Row],[speed_md]])</f>
        <v>57</v>
      </c>
      <c r="F292">
        <f>IF(ISERROR(Table_sql2014a8.sandag.org_ws_FreewaySpeed[[#This Row],[speed_pm]]),"",Table_sql2014a8.sandag.org_ws_FreewaySpeed[[#This Row],[speed_pm]])</f>
        <v>53</v>
      </c>
      <c r="G292">
        <f>IF(ISERROR(Table_sql2014a8.sandag.org_ws_FreewaySpeed[[#This Row],[speed_ev]]),"",Table_sql2014a8.sandag.org_ws_FreewaySpeed[[#This Row],[speed_ev]])</f>
        <v>58</v>
      </c>
    </row>
    <row r="293" spans="1:7" x14ac:dyDescent="0.25">
      <c r="A293">
        <f>IF(ISERROR(Table_sql2014a8.sandag.org_ws_FreewaySpeed[[#This Row],[scenario_id]]),"",Table_sql2014a8.sandag.org_ws_FreewaySpeed[[#This Row],[scenario_id]])</f>
        <v>376</v>
      </c>
      <c r="B293">
        <f>IF(ISERROR(Table_sql2014a8.sandag.org_ws_FreewaySpeed[[#This Row],[LinkID]]),"",Table_sql2014a8.sandag.org_ws_FreewaySpeed[[#This Row],[LinkID]])</f>
        <v>20694</v>
      </c>
      <c r="C293">
        <f>IF(ISERROR(Table_sql2014a8.sandag.org_ws_FreewaySpeed[[#This Row],[speed_ea]]),"",Table_sql2014a8.sandag.org_ws_FreewaySpeed[[#This Row],[speed_ea]])</f>
        <v>58</v>
      </c>
      <c r="D293">
        <f>IF(ISERROR(Table_sql2014a8.sandag.org_ws_FreewaySpeed[[#This Row],[speed_am]]),"",Table_sql2014a8.sandag.org_ws_FreewaySpeed[[#This Row],[speed_am]])</f>
        <v>51</v>
      </c>
      <c r="E293">
        <f>IF(ISERROR(Table_sql2014a8.sandag.org_ws_FreewaySpeed[[#This Row],[speed_md]]),"",Table_sql2014a8.sandag.org_ws_FreewaySpeed[[#This Row],[speed_md]])</f>
        <v>56</v>
      </c>
      <c r="F293">
        <f>IF(ISERROR(Table_sql2014a8.sandag.org_ws_FreewaySpeed[[#This Row],[speed_pm]]),"",Table_sql2014a8.sandag.org_ws_FreewaySpeed[[#This Row],[speed_pm]])</f>
        <v>51</v>
      </c>
      <c r="G293">
        <f>IF(ISERROR(Table_sql2014a8.sandag.org_ws_FreewaySpeed[[#This Row],[speed_ev]]),"",Table_sql2014a8.sandag.org_ws_FreewaySpeed[[#This Row],[speed_ev]])</f>
        <v>58</v>
      </c>
    </row>
    <row r="294" spans="1:7" x14ac:dyDescent="0.25">
      <c r="A294">
        <f>IF(ISERROR(Table_sql2014a8.sandag.org_ws_FreewaySpeed[[#This Row],[scenario_id]]),"",Table_sql2014a8.sandag.org_ws_FreewaySpeed[[#This Row],[scenario_id]])</f>
        <v>376</v>
      </c>
      <c r="B294">
        <f>IF(ISERROR(Table_sql2014a8.sandag.org_ws_FreewaySpeed[[#This Row],[LinkID]]),"",Table_sql2014a8.sandag.org_ws_FreewaySpeed[[#This Row],[LinkID]])</f>
        <v>20703</v>
      </c>
      <c r="C294">
        <f>IF(ISERROR(Table_sql2014a8.sandag.org_ws_FreewaySpeed[[#This Row],[speed_ea]]),"",Table_sql2014a8.sandag.org_ws_FreewaySpeed[[#This Row],[speed_ea]])</f>
        <v>58</v>
      </c>
      <c r="D294">
        <f>IF(ISERROR(Table_sql2014a8.sandag.org_ws_FreewaySpeed[[#This Row],[speed_am]]),"",Table_sql2014a8.sandag.org_ws_FreewaySpeed[[#This Row],[speed_am]])</f>
        <v>47</v>
      </c>
      <c r="E294">
        <f>IF(ISERROR(Table_sql2014a8.sandag.org_ws_FreewaySpeed[[#This Row],[speed_md]]),"",Table_sql2014a8.sandag.org_ws_FreewaySpeed[[#This Row],[speed_md]])</f>
        <v>48</v>
      </c>
      <c r="F294">
        <f>IF(ISERROR(Table_sql2014a8.sandag.org_ws_FreewaySpeed[[#This Row],[speed_pm]]),"",Table_sql2014a8.sandag.org_ws_FreewaySpeed[[#This Row],[speed_pm]])</f>
        <v>34</v>
      </c>
      <c r="G294">
        <f>IF(ISERROR(Table_sql2014a8.sandag.org_ws_FreewaySpeed[[#This Row],[speed_ev]]),"",Table_sql2014a8.sandag.org_ws_FreewaySpeed[[#This Row],[speed_ev]])</f>
        <v>58</v>
      </c>
    </row>
    <row r="295" spans="1:7" x14ac:dyDescent="0.25">
      <c r="A295">
        <f>IF(ISERROR(Table_sql2014a8.sandag.org_ws_FreewaySpeed[[#This Row],[scenario_id]]),"",Table_sql2014a8.sandag.org_ws_FreewaySpeed[[#This Row],[scenario_id]])</f>
        <v>376</v>
      </c>
      <c r="B295">
        <f>IF(ISERROR(Table_sql2014a8.sandag.org_ws_FreewaySpeed[[#This Row],[LinkID]]),"",Table_sql2014a8.sandag.org_ws_FreewaySpeed[[#This Row],[LinkID]])</f>
        <v>20705</v>
      </c>
      <c r="C295">
        <f>IF(ISERROR(Table_sql2014a8.sandag.org_ws_FreewaySpeed[[#This Row],[speed_ea]]),"",Table_sql2014a8.sandag.org_ws_FreewaySpeed[[#This Row],[speed_ea]])</f>
        <v>57</v>
      </c>
      <c r="D295">
        <f>IF(ISERROR(Table_sql2014a8.sandag.org_ws_FreewaySpeed[[#This Row],[speed_am]]),"",Table_sql2014a8.sandag.org_ws_FreewaySpeed[[#This Row],[speed_am]])</f>
        <v>57</v>
      </c>
      <c r="E295">
        <f>IF(ISERROR(Table_sql2014a8.sandag.org_ws_FreewaySpeed[[#This Row],[speed_md]]),"",Table_sql2014a8.sandag.org_ws_FreewaySpeed[[#This Row],[speed_md]])</f>
        <v>57</v>
      </c>
      <c r="F295">
        <f>IF(ISERROR(Table_sql2014a8.sandag.org_ws_FreewaySpeed[[#This Row],[speed_pm]]),"",Table_sql2014a8.sandag.org_ws_FreewaySpeed[[#This Row],[speed_pm]])</f>
        <v>56</v>
      </c>
      <c r="G295">
        <f>IF(ISERROR(Table_sql2014a8.sandag.org_ws_FreewaySpeed[[#This Row],[speed_ev]]),"",Table_sql2014a8.sandag.org_ws_FreewaySpeed[[#This Row],[speed_ev]])</f>
        <v>57</v>
      </c>
    </row>
    <row r="296" spans="1:7" x14ac:dyDescent="0.25">
      <c r="A296">
        <f>IF(ISERROR(Table_sql2014a8.sandag.org_ws_FreewaySpeed[[#This Row],[scenario_id]]),"",Table_sql2014a8.sandag.org_ws_FreewaySpeed[[#This Row],[scenario_id]])</f>
        <v>376</v>
      </c>
      <c r="B296">
        <f>IF(ISERROR(Table_sql2014a8.sandag.org_ws_FreewaySpeed[[#This Row],[LinkID]]),"",Table_sql2014a8.sandag.org_ws_FreewaySpeed[[#This Row],[LinkID]])</f>
        <v>20709</v>
      </c>
      <c r="C296">
        <f>IF(ISERROR(Table_sql2014a8.sandag.org_ws_FreewaySpeed[[#This Row],[speed_ea]]),"",Table_sql2014a8.sandag.org_ws_FreewaySpeed[[#This Row],[speed_ea]])</f>
        <v>57</v>
      </c>
      <c r="D296">
        <f>IF(ISERROR(Table_sql2014a8.sandag.org_ws_FreewaySpeed[[#This Row],[speed_am]]),"",Table_sql2014a8.sandag.org_ws_FreewaySpeed[[#This Row],[speed_am]])</f>
        <v>52</v>
      </c>
      <c r="E296">
        <f>IF(ISERROR(Table_sql2014a8.sandag.org_ws_FreewaySpeed[[#This Row],[speed_md]]),"",Table_sql2014a8.sandag.org_ws_FreewaySpeed[[#This Row],[speed_md]])</f>
        <v>51</v>
      </c>
      <c r="F296">
        <f>IF(ISERROR(Table_sql2014a8.sandag.org_ws_FreewaySpeed[[#This Row],[speed_pm]]),"",Table_sql2014a8.sandag.org_ws_FreewaySpeed[[#This Row],[speed_pm]])</f>
        <v>35</v>
      </c>
      <c r="G296">
        <f>IF(ISERROR(Table_sql2014a8.sandag.org_ws_FreewaySpeed[[#This Row],[speed_ev]]),"",Table_sql2014a8.sandag.org_ws_FreewaySpeed[[#This Row],[speed_ev]])</f>
        <v>57</v>
      </c>
    </row>
    <row r="297" spans="1:7" x14ac:dyDescent="0.25">
      <c r="A297">
        <f>IF(ISERROR(Table_sql2014a8.sandag.org_ws_FreewaySpeed[[#This Row],[scenario_id]]),"",Table_sql2014a8.sandag.org_ws_FreewaySpeed[[#This Row],[scenario_id]])</f>
        <v>376</v>
      </c>
      <c r="B297">
        <f>IF(ISERROR(Table_sql2014a8.sandag.org_ws_FreewaySpeed[[#This Row],[LinkID]]),"",Table_sql2014a8.sandag.org_ws_FreewaySpeed[[#This Row],[LinkID]])</f>
        <v>20711</v>
      </c>
      <c r="C297">
        <f>IF(ISERROR(Table_sql2014a8.sandag.org_ws_FreewaySpeed[[#This Row],[speed_ea]]),"",Table_sql2014a8.sandag.org_ws_FreewaySpeed[[#This Row],[speed_ea]])</f>
        <v>57</v>
      </c>
      <c r="D297">
        <f>IF(ISERROR(Table_sql2014a8.sandag.org_ws_FreewaySpeed[[#This Row],[speed_am]]),"",Table_sql2014a8.sandag.org_ws_FreewaySpeed[[#This Row],[speed_am]])</f>
        <v>55</v>
      </c>
      <c r="E297">
        <f>IF(ISERROR(Table_sql2014a8.sandag.org_ws_FreewaySpeed[[#This Row],[speed_md]]),"",Table_sql2014a8.sandag.org_ws_FreewaySpeed[[#This Row],[speed_md]])</f>
        <v>54</v>
      </c>
      <c r="F297">
        <f>IF(ISERROR(Table_sql2014a8.sandag.org_ws_FreewaySpeed[[#This Row],[speed_pm]]),"",Table_sql2014a8.sandag.org_ws_FreewaySpeed[[#This Row],[speed_pm]])</f>
        <v>35</v>
      </c>
      <c r="G297">
        <f>IF(ISERROR(Table_sql2014a8.sandag.org_ws_FreewaySpeed[[#This Row],[speed_ev]]),"",Table_sql2014a8.sandag.org_ws_FreewaySpeed[[#This Row],[speed_ev]])</f>
        <v>57</v>
      </c>
    </row>
    <row r="298" spans="1:7" x14ac:dyDescent="0.25">
      <c r="A298">
        <f>IF(ISERROR(Table_sql2014a8.sandag.org_ws_FreewaySpeed[[#This Row],[scenario_id]]),"",Table_sql2014a8.sandag.org_ws_FreewaySpeed[[#This Row],[scenario_id]])</f>
        <v>376</v>
      </c>
      <c r="B298">
        <f>IF(ISERROR(Table_sql2014a8.sandag.org_ws_FreewaySpeed[[#This Row],[LinkID]]),"",Table_sql2014a8.sandag.org_ws_FreewaySpeed[[#This Row],[LinkID]])</f>
        <v>20713</v>
      </c>
      <c r="C298">
        <f>IF(ISERROR(Table_sql2014a8.sandag.org_ws_FreewaySpeed[[#This Row],[speed_ea]]),"",Table_sql2014a8.sandag.org_ws_FreewaySpeed[[#This Row],[speed_ea]])</f>
        <v>58</v>
      </c>
      <c r="D298">
        <f>IF(ISERROR(Table_sql2014a8.sandag.org_ws_FreewaySpeed[[#This Row],[speed_am]]),"",Table_sql2014a8.sandag.org_ws_FreewaySpeed[[#This Row],[speed_am]])</f>
        <v>56</v>
      </c>
      <c r="E298">
        <f>IF(ISERROR(Table_sql2014a8.sandag.org_ws_FreewaySpeed[[#This Row],[speed_md]]),"",Table_sql2014a8.sandag.org_ws_FreewaySpeed[[#This Row],[speed_md]])</f>
        <v>55</v>
      </c>
      <c r="F298">
        <f>IF(ISERROR(Table_sql2014a8.sandag.org_ws_FreewaySpeed[[#This Row],[speed_pm]]),"",Table_sql2014a8.sandag.org_ws_FreewaySpeed[[#This Row],[speed_pm]])</f>
        <v>39</v>
      </c>
      <c r="G298">
        <f>IF(ISERROR(Table_sql2014a8.sandag.org_ws_FreewaySpeed[[#This Row],[speed_ev]]),"",Table_sql2014a8.sandag.org_ws_FreewaySpeed[[#This Row],[speed_ev]])</f>
        <v>58</v>
      </c>
    </row>
    <row r="299" spans="1:7" x14ac:dyDescent="0.25">
      <c r="A299">
        <f>IF(ISERROR(Table_sql2014a8.sandag.org_ws_FreewaySpeed[[#This Row],[scenario_id]]),"",Table_sql2014a8.sandag.org_ws_FreewaySpeed[[#This Row],[scenario_id]])</f>
        <v>376</v>
      </c>
      <c r="B299">
        <f>IF(ISERROR(Table_sql2014a8.sandag.org_ws_FreewaySpeed[[#This Row],[LinkID]]),"",Table_sql2014a8.sandag.org_ws_FreewaySpeed[[#This Row],[LinkID]])</f>
        <v>20747</v>
      </c>
      <c r="C299">
        <f>IF(ISERROR(Table_sql2014a8.sandag.org_ws_FreewaySpeed[[#This Row],[speed_ea]]),"",Table_sql2014a8.sandag.org_ws_FreewaySpeed[[#This Row],[speed_ea]])</f>
        <v>58</v>
      </c>
      <c r="D299">
        <f>IF(ISERROR(Table_sql2014a8.sandag.org_ws_FreewaySpeed[[#This Row],[speed_am]]),"",Table_sql2014a8.sandag.org_ws_FreewaySpeed[[#This Row],[speed_am]])</f>
        <v>38</v>
      </c>
      <c r="E299">
        <f>IF(ISERROR(Table_sql2014a8.sandag.org_ws_FreewaySpeed[[#This Row],[speed_md]]),"",Table_sql2014a8.sandag.org_ws_FreewaySpeed[[#This Row],[speed_md]])</f>
        <v>50</v>
      </c>
      <c r="F299">
        <f>IF(ISERROR(Table_sql2014a8.sandag.org_ws_FreewaySpeed[[#This Row],[speed_pm]]),"",Table_sql2014a8.sandag.org_ws_FreewaySpeed[[#This Row],[speed_pm]])</f>
        <v>54</v>
      </c>
      <c r="G299">
        <f>IF(ISERROR(Table_sql2014a8.sandag.org_ws_FreewaySpeed[[#This Row],[speed_ev]]),"",Table_sql2014a8.sandag.org_ws_FreewaySpeed[[#This Row],[speed_ev]])</f>
        <v>58</v>
      </c>
    </row>
    <row r="300" spans="1:7" x14ac:dyDescent="0.25">
      <c r="A300">
        <f>IF(ISERROR(Table_sql2014a8.sandag.org_ws_FreewaySpeed[[#This Row],[scenario_id]]),"",Table_sql2014a8.sandag.org_ws_FreewaySpeed[[#This Row],[scenario_id]])</f>
        <v>376</v>
      </c>
      <c r="B300">
        <f>IF(ISERROR(Table_sql2014a8.sandag.org_ws_FreewaySpeed[[#This Row],[LinkID]]),"",Table_sql2014a8.sandag.org_ws_FreewaySpeed[[#This Row],[LinkID]])</f>
        <v>20750</v>
      </c>
      <c r="C300">
        <f>IF(ISERROR(Table_sql2014a8.sandag.org_ws_FreewaySpeed[[#This Row],[speed_ea]]),"",Table_sql2014a8.sandag.org_ws_FreewaySpeed[[#This Row],[speed_ea]])</f>
        <v>58</v>
      </c>
      <c r="D300">
        <f>IF(ISERROR(Table_sql2014a8.sandag.org_ws_FreewaySpeed[[#This Row],[speed_am]]),"",Table_sql2014a8.sandag.org_ws_FreewaySpeed[[#This Row],[speed_am]])</f>
        <v>36</v>
      </c>
      <c r="E300">
        <f>IF(ISERROR(Table_sql2014a8.sandag.org_ws_FreewaySpeed[[#This Row],[speed_md]]),"",Table_sql2014a8.sandag.org_ws_FreewaySpeed[[#This Row],[speed_md]])</f>
        <v>56</v>
      </c>
      <c r="F300">
        <f>IF(ISERROR(Table_sql2014a8.sandag.org_ws_FreewaySpeed[[#This Row],[speed_pm]]),"",Table_sql2014a8.sandag.org_ws_FreewaySpeed[[#This Row],[speed_pm]])</f>
        <v>57</v>
      </c>
      <c r="G300">
        <f>IF(ISERROR(Table_sql2014a8.sandag.org_ws_FreewaySpeed[[#This Row],[speed_ev]]),"",Table_sql2014a8.sandag.org_ws_FreewaySpeed[[#This Row],[speed_ev]])</f>
        <v>58</v>
      </c>
    </row>
    <row r="301" spans="1:7" x14ac:dyDescent="0.25">
      <c r="A301">
        <f>IF(ISERROR(Table_sql2014a8.sandag.org_ws_FreewaySpeed[[#This Row],[scenario_id]]),"",Table_sql2014a8.sandag.org_ws_FreewaySpeed[[#This Row],[scenario_id]])</f>
        <v>376</v>
      </c>
      <c r="B301">
        <f>IF(ISERROR(Table_sql2014a8.sandag.org_ws_FreewaySpeed[[#This Row],[LinkID]]),"",Table_sql2014a8.sandag.org_ws_FreewaySpeed[[#This Row],[LinkID]])</f>
        <v>20782</v>
      </c>
      <c r="C301">
        <f>IF(ISERROR(Table_sql2014a8.sandag.org_ws_FreewaySpeed[[#This Row],[speed_ea]]),"",Table_sql2014a8.sandag.org_ws_FreewaySpeed[[#This Row],[speed_ea]])</f>
        <v>53</v>
      </c>
      <c r="D301">
        <f>IF(ISERROR(Table_sql2014a8.sandag.org_ws_FreewaySpeed[[#This Row],[speed_am]]),"",Table_sql2014a8.sandag.org_ws_FreewaySpeed[[#This Row],[speed_am]])</f>
        <v>52</v>
      </c>
      <c r="E301">
        <f>IF(ISERROR(Table_sql2014a8.sandag.org_ws_FreewaySpeed[[#This Row],[speed_md]]),"",Table_sql2014a8.sandag.org_ws_FreewaySpeed[[#This Row],[speed_md]])</f>
        <v>52</v>
      </c>
      <c r="F301">
        <f>IF(ISERROR(Table_sql2014a8.sandag.org_ws_FreewaySpeed[[#This Row],[speed_pm]]),"",Table_sql2014a8.sandag.org_ws_FreewaySpeed[[#This Row],[speed_pm]])</f>
        <v>41</v>
      </c>
      <c r="G301">
        <f>IF(ISERROR(Table_sql2014a8.sandag.org_ws_FreewaySpeed[[#This Row],[speed_ev]]),"",Table_sql2014a8.sandag.org_ws_FreewaySpeed[[#This Row],[speed_ev]])</f>
        <v>53</v>
      </c>
    </row>
    <row r="302" spans="1:7" x14ac:dyDescent="0.25">
      <c r="A302">
        <f>IF(ISERROR(Table_sql2014a8.sandag.org_ws_FreewaySpeed[[#This Row],[scenario_id]]),"",Table_sql2014a8.sandag.org_ws_FreewaySpeed[[#This Row],[scenario_id]])</f>
        <v>376</v>
      </c>
      <c r="B302">
        <f>IF(ISERROR(Table_sql2014a8.sandag.org_ws_FreewaySpeed[[#This Row],[LinkID]]),"",Table_sql2014a8.sandag.org_ws_FreewaySpeed[[#This Row],[LinkID]])</f>
        <v>20788</v>
      </c>
      <c r="C302">
        <f>IF(ISERROR(Table_sql2014a8.sandag.org_ws_FreewaySpeed[[#This Row],[speed_ea]]),"",Table_sql2014a8.sandag.org_ws_FreewaySpeed[[#This Row],[speed_ea]])</f>
        <v>58</v>
      </c>
      <c r="D302">
        <f>IF(ISERROR(Table_sql2014a8.sandag.org_ws_FreewaySpeed[[#This Row],[speed_am]]),"",Table_sql2014a8.sandag.org_ws_FreewaySpeed[[#This Row],[speed_am]])</f>
        <v>51</v>
      </c>
      <c r="E302">
        <f>IF(ISERROR(Table_sql2014a8.sandag.org_ws_FreewaySpeed[[#This Row],[speed_md]]),"",Table_sql2014a8.sandag.org_ws_FreewaySpeed[[#This Row],[speed_md]])</f>
        <v>54</v>
      </c>
      <c r="F302">
        <f>IF(ISERROR(Table_sql2014a8.sandag.org_ws_FreewaySpeed[[#This Row],[speed_pm]]),"",Table_sql2014a8.sandag.org_ws_FreewaySpeed[[#This Row],[speed_pm]])</f>
        <v>40</v>
      </c>
      <c r="G302">
        <f>IF(ISERROR(Table_sql2014a8.sandag.org_ws_FreewaySpeed[[#This Row],[speed_ev]]),"",Table_sql2014a8.sandag.org_ws_FreewaySpeed[[#This Row],[speed_ev]])</f>
        <v>58</v>
      </c>
    </row>
    <row r="303" spans="1:7" x14ac:dyDescent="0.25">
      <c r="A303">
        <f>IF(ISERROR(Table_sql2014a8.sandag.org_ws_FreewaySpeed[[#This Row],[scenario_id]]),"",Table_sql2014a8.sandag.org_ws_FreewaySpeed[[#This Row],[scenario_id]])</f>
        <v>376</v>
      </c>
      <c r="B303">
        <f>IF(ISERROR(Table_sql2014a8.sandag.org_ws_FreewaySpeed[[#This Row],[LinkID]]),"",Table_sql2014a8.sandag.org_ws_FreewaySpeed[[#This Row],[LinkID]])</f>
        <v>21781</v>
      </c>
      <c r="C303">
        <f>IF(ISERROR(Table_sql2014a8.sandag.org_ws_FreewaySpeed[[#This Row],[speed_ea]]),"",Table_sql2014a8.sandag.org_ws_FreewaySpeed[[#This Row],[speed_ea]])</f>
        <v>53</v>
      </c>
      <c r="D303">
        <f>IF(ISERROR(Table_sql2014a8.sandag.org_ws_FreewaySpeed[[#This Row],[speed_am]]),"",Table_sql2014a8.sandag.org_ws_FreewaySpeed[[#This Row],[speed_am]])</f>
        <v>51</v>
      </c>
      <c r="E303">
        <f>IF(ISERROR(Table_sql2014a8.sandag.org_ws_FreewaySpeed[[#This Row],[speed_md]]),"",Table_sql2014a8.sandag.org_ws_FreewaySpeed[[#This Row],[speed_md]])</f>
        <v>51</v>
      </c>
      <c r="F303">
        <f>IF(ISERROR(Table_sql2014a8.sandag.org_ws_FreewaySpeed[[#This Row],[speed_pm]]),"",Table_sql2014a8.sandag.org_ws_FreewaySpeed[[#This Row],[speed_pm]])</f>
        <v>46</v>
      </c>
      <c r="G303">
        <f>IF(ISERROR(Table_sql2014a8.sandag.org_ws_FreewaySpeed[[#This Row],[speed_ev]]),"",Table_sql2014a8.sandag.org_ws_FreewaySpeed[[#This Row],[speed_ev]])</f>
        <v>53</v>
      </c>
    </row>
    <row r="304" spans="1:7" x14ac:dyDescent="0.25">
      <c r="A304">
        <f>IF(ISERROR(Table_sql2014a8.sandag.org_ws_FreewaySpeed[[#This Row],[scenario_id]]),"",Table_sql2014a8.sandag.org_ws_FreewaySpeed[[#This Row],[scenario_id]])</f>
        <v>376</v>
      </c>
      <c r="B304">
        <f>IF(ISERROR(Table_sql2014a8.sandag.org_ws_FreewaySpeed[[#This Row],[LinkID]]),"",Table_sql2014a8.sandag.org_ws_FreewaySpeed[[#This Row],[LinkID]])</f>
        <v>21880</v>
      </c>
      <c r="C304">
        <f>IF(ISERROR(Table_sql2014a8.sandag.org_ws_FreewaySpeed[[#This Row],[speed_ea]]),"",Table_sql2014a8.sandag.org_ws_FreewaySpeed[[#This Row],[speed_ea]])</f>
        <v>58</v>
      </c>
      <c r="D304">
        <f>IF(ISERROR(Table_sql2014a8.sandag.org_ws_FreewaySpeed[[#This Row],[speed_am]]),"",Table_sql2014a8.sandag.org_ws_FreewaySpeed[[#This Row],[speed_am]])</f>
        <v>57</v>
      </c>
      <c r="E304">
        <f>IF(ISERROR(Table_sql2014a8.sandag.org_ws_FreewaySpeed[[#This Row],[speed_md]]),"",Table_sql2014a8.sandag.org_ws_FreewaySpeed[[#This Row],[speed_md]])</f>
        <v>58</v>
      </c>
      <c r="F304">
        <f>IF(ISERROR(Table_sql2014a8.sandag.org_ws_FreewaySpeed[[#This Row],[speed_pm]]),"",Table_sql2014a8.sandag.org_ws_FreewaySpeed[[#This Row],[speed_pm]])</f>
        <v>58</v>
      </c>
      <c r="G304">
        <f>IF(ISERROR(Table_sql2014a8.sandag.org_ws_FreewaySpeed[[#This Row],[speed_ev]]),"",Table_sql2014a8.sandag.org_ws_FreewaySpeed[[#This Row],[speed_ev]])</f>
        <v>58</v>
      </c>
    </row>
    <row r="305" spans="1:7" x14ac:dyDescent="0.25">
      <c r="A305">
        <f>IF(ISERROR(Table_sql2014a8.sandag.org_ws_FreewaySpeed[[#This Row],[scenario_id]]),"",Table_sql2014a8.sandag.org_ws_FreewaySpeed[[#This Row],[scenario_id]])</f>
        <v>376</v>
      </c>
      <c r="B305">
        <f>IF(ISERROR(Table_sql2014a8.sandag.org_ws_FreewaySpeed[[#This Row],[LinkID]]),"",Table_sql2014a8.sandag.org_ws_FreewaySpeed[[#This Row],[LinkID]])</f>
        <v>22146</v>
      </c>
      <c r="C305">
        <f>IF(ISERROR(Table_sql2014a8.sandag.org_ws_FreewaySpeed[[#This Row],[speed_ea]]),"",Table_sql2014a8.sandag.org_ws_FreewaySpeed[[#This Row],[speed_ea]])</f>
        <v>58</v>
      </c>
      <c r="D305">
        <f>IF(ISERROR(Table_sql2014a8.sandag.org_ws_FreewaySpeed[[#This Row],[speed_am]]),"",Table_sql2014a8.sandag.org_ws_FreewaySpeed[[#This Row],[speed_am]])</f>
        <v>55</v>
      </c>
      <c r="E305">
        <f>IF(ISERROR(Table_sql2014a8.sandag.org_ws_FreewaySpeed[[#This Row],[speed_md]]),"",Table_sql2014a8.sandag.org_ws_FreewaySpeed[[#This Row],[speed_md]])</f>
        <v>57</v>
      </c>
      <c r="F305">
        <f>IF(ISERROR(Table_sql2014a8.sandag.org_ws_FreewaySpeed[[#This Row],[speed_pm]]),"",Table_sql2014a8.sandag.org_ws_FreewaySpeed[[#This Row],[speed_pm]])</f>
        <v>57</v>
      </c>
      <c r="G305">
        <f>IF(ISERROR(Table_sql2014a8.sandag.org_ws_FreewaySpeed[[#This Row],[speed_ev]]),"",Table_sql2014a8.sandag.org_ws_FreewaySpeed[[#This Row],[speed_ev]])</f>
        <v>58</v>
      </c>
    </row>
    <row r="306" spans="1:7" x14ac:dyDescent="0.25">
      <c r="A306">
        <f>IF(ISERROR(Table_sql2014a8.sandag.org_ws_FreewaySpeed[[#This Row],[scenario_id]]),"",Table_sql2014a8.sandag.org_ws_FreewaySpeed[[#This Row],[scenario_id]])</f>
        <v>376</v>
      </c>
      <c r="B306">
        <f>IF(ISERROR(Table_sql2014a8.sandag.org_ws_FreewaySpeed[[#This Row],[LinkID]]),"",Table_sql2014a8.sandag.org_ws_FreewaySpeed[[#This Row],[LinkID]])</f>
        <v>22157</v>
      </c>
      <c r="C306">
        <f>IF(ISERROR(Table_sql2014a8.sandag.org_ws_FreewaySpeed[[#This Row],[speed_ea]]),"",Table_sql2014a8.sandag.org_ws_FreewaySpeed[[#This Row],[speed_ea]])</f>
        <v>58</v>
      </c>
      <c r="D306">
        <f>IF(ISERROR(Table_sql2014a8.sandag.org_ws_FreewaySpeed[[#This Row],[speed_am]]),"",Table_sql2014a8.sandag.org_ws_FreewaySpeed[[#This Row],[speed_am]])</f>
        <v>57</v>
      </c>
      <c r="E306">
        <f>IF(ISERROR(Table_sql2014a8.sandag.org_ws_FreewaySpeed[[#This Row],[speed_md]]),"",Table_sql2014a8.sandag.org_ws_FreewaySpeed[[#This Row],[speed_md]])</f>
        <v>57</v>
      </c>
      <c r="F306">
        <f>IF(ISERROR(Table_sql2014a8.sandag.org_ws_FreewaySpeed[[#This Row],[speed_pm]]),"",Table_sql2014a8.sandag.org_ws_FreewaySpeed[[#This Row],[speed_pm]])</f>
        <v>55</v>
      </c>
      <c r="G306">
        <f>IF(ISERROR(Table_sql2014a8.sandag.org_ws_FreewaySpeed[[#This Row],[speed_ev]]),"",Table_sql2014a8.sandag.org_ws_FreewaySpeed[[#This Row],[speed_ev]])</f>
        <v>58</v>
      </c>
    </row>
    <row r="307" spans="1:7" x14ac:dyDescent="0.25">
      <c r="A307">
        <f>IF(ISERROR(Table_sql2014a8.sandag.org_ws_FreewaySpeed[[#This Row],[scenario_id]]),"",Table_sql2014a8.sandag.org_ws_FreewaySpeed[[#This Row],[scenario_id]])</f>
        <v>376</v>
      </c>
      <c r="B307">
        <f>IF(ISERROR(Table_sql2014a8.sandag.org_ws_FreewaySpeed[[#This Row],[LinkID]]),"",Table_sql2014a8.sandag.org_ws_FreewaySpeed[[#This Row],[LinkID]])</f>
        <v>22158</v>
      </c>
      <c r="C307">
        <f>IF(ISERROR(Table_sql2014a8.sandag.org_ws_FreewaySpeed[[#This Row],[speed_ea]]),"",Table_sql2014a8.sandag.org_ws_FreewaySpeed[[#This Row],[speed_ea]])</f>
        <v>58</v>
      </c>
      <c r="D307">
        <f>IF(ISERROR(Table_sql2014a8.sandag.org_ws_FreewaySpeed[[#This Row],[speed_am]]),"",Table_sql2014a8.sandag.org_ws_FreewaySpeed[[#This Row],[speed_am]])</f>
        <v>57</v>
      </c>
      <c r="E307">
        <f>IF(ISERROR(Table_sql2014a8.sandag.org_ws_FreewaySpeed[[#This Row],[speed_md]]),"",Table_sql2014a8.sandag.org_ws_FreewaySpeed[[#This Row],[speed_md]])</f>
        <v>57</v>
      </c>
      <c r="F307">
        <f>IF(ISERROR(Table_sql2014a8.sandag.org_ws_FreewaySpeed[[#This Row],[speed_pm]]),"",Table_sql2014a8.sandag.org_ws_FreewaySpeed[[#This Row],[speed_pm]])</f>
        <v>55</v>
      </c>
      <c r="G307">
        <f>IF(ISERROR(Table_sql2014a8.sandag.org_ws_FreewaySpeed[[#This Row],[speed_ev]]),"",Table_sql2014a8.sandag.org_ws_FreewaySpeed[[#This Row],[speed_ev]])</f>
        <v>58</v>
      </c>
    </row>
    <row r="308" spans="1:7" x14ac:dyDescent="0.25">
      <c r="A308">
        <f>IF(ISERROR(Table_sql2014a8.sandag.org_ws_FreewaySpeed[[#This Row],[scenario_id]]),"",Table_sql2014a8.sandag.org_ws_FreewaySpeed[[#This Row],[scenario_id]])</f>
        <v>376</v>
      </c>
      <c r="B308">
        <f>IF(ISERROR(Table_sql2014a8.sandag.org_ws_FreewaySpeed[[#This Row],[LinkID]]),"",Table_sql2014a8.sandag.org_ws_FreewaySpeed[[#This Row],[LinkID]])</f>
        <v>22715</v>
      </c>
      <c r="C308">
        <f>IF(ISERROR(Table_sql2014a8.sandag.org_ws_FreewaySpeed[[#This Row],[speed_ea]]),"",Table_sql2014a8.sandag.org_ws_FreewaySpeed[[#This Row],[speed_ea]])</f>
        <v>49</v>
      </c>
      <c r="D308">
        <f>IF(ISERROR(Table_sql2014a8.sandag.org_ws_FreewaySpeed[[#This Row],[speed_am]]),"",Table_sql2014a8.sandag.org_ws_FreewaySpeed[[#This Row],[speed_am]])</f>
        <v>37</v>
      </c>
      <c r="E308">
        <f>IF(ISERROR(Table_sql2014a8.sandag.org_ws_FreewaySpeed[[#This Row],[speed_md]]),"",Table_sql2014a8.sandag.org_ws_FreewaySpeed[[#This Row],[speed_md]])</f>
        <v>48</v>
      </c>
      <c r="F308">
        <f>IF(ISERROR(Table_sql2014a8.sandag.org_ws_FreewaySpeed[[#This Row],[speed_pm]]),"",Table_sql2014a8.sandag.org_ws_FreewaySpeed[[#This Row],[speed_pm]])</f>
        <v>48</v>
      </c>
      <c r="G308">
        <f>IF(ISERROR(Table_sql2014a8.sandag.org_ws_FreewaySpeed[[#This Row],[speed_ev]]),"",Table_sql2014a8.sandag.org_ws_FreewaySpeed[[#This Row],[speed_ev]])</f>
        <v>49</v>
      </c>
    </row>
    <row r="309" spans="1:7" x14ac:dyDescent="0.25">
      <c r="A309">
        <f>IF(ISERROR(Table_sql2014a8.sandag.org_ws_FreewaySpeed[[#This Row],[scenario_id]]),"",Table_sql2014a8.sandag.org_ws_FreewaySpeed[[#This Row],[scenario_id]])</f>
        <v>376</v>
      </c>
      <c r="B309">
        <f>IF(ISERROR(Table_sql2014a8.sandag.org_ws_FreewaySpeed[[#This Row],[LinkID]]),"",Table_sql2014a8.sandag.org_ws_FreewaySpeed[[#This Row],[LinkID]])</f>
        <v>22743</v>
      </c>
      <c r="C309">
        <f>IF(ISERROR(Table_sql2014a8.sandag.org_ws_FreewaySpeed[[#This Row],[speed_ea]]),"",Table_sql2014a8.sandag.org_ws_FreewaySpeed[[#This Row],[speed_ea]])</f>
        <v>58</v>
      </c>
      <c r="D309">
        <f>IF(ISERROR(Table_sql2014a8.sandag.org_ws_FreewaySpeed[[#This Row],[speed_am]]),"",Table_sql2014a8.sandag.org_ws_FreewaySpeed[[#This Row],[speed_am]])</f>
        <v>56</v>
      </c>
      <c r="E309">
        <f>IF(ISERROR(Table_sql2014a8.sandag.org_ws_FreewaySpeed[[#This Row],[speed_md]]),"",Table_sql2014a8.sandag.org_ws_FreewaySpeed[[#This Row],[speed_md]])</f>
        <v>58</v>
      </c>
      <c r="F309">
        <f>IF(ISERROR(Table_sql2014a8.sandag.org_ws_FreewaySpeed[[#This Row],[speed_pm]]),"",Table_sql2014a8.sandag.org_ws_FreewaySpeed[[#This Row],[speed_pm]])</f>
        <v>56</v>
      </c>
      <c r="G309">
        <f>IF(ISERROR(Table_sql2014a8.sandag.org_ws_FreewaySpeed[[#This Row],[speed_ev]]),"",Table_sql2014a8.sandag.org_ws_FreewaySpeed[[#This Row],[speed_ev]])</f>
        <v>58</v>
      </c>
    </row>
    <row r="310" spans="1:7" x14ac:dyDescent="0.25">
      <c r="A310">
        <f>IF(ISERROR(Table_sql2014a8.sandag.org_ws_FreewaySpeed[[#This Row],[scenario_id]]),"",Table_sql2014a8.sandag.org_ws_FreewaySpeed[[#This Row],[scenario_id]])</f>
        <v>376</v>
      </c>
      <c r="B310">
        <f>IF(ISERROR(Table_sql2014a8.sandag.org_ws_FreewaySpeed[[#This Row],[LinkID]]),"",Table_sql2014a8.sandag.org_ws_FreewaySpeed[[#This Row],[LinkID]])</f>
        <v>22756</v>
      </c>
      <c r="C310">
        <f>IF(ISERROR(Table_sql2014a8.sandag.org_ws_FreewaySpeed[[#This Row],[speed_ea]]),"",Table_sql2014a8.sandag.org_ws_FreewaySpeed[[#This Row],[speed_ea]])</f>
        <v>57</v>
      </c>
      <c r="D310">
        <f>IF(ISERROR(Table_sql2014a8.sandag.org_ws_FreewaySpeed[[#This Row],[speed_am]]),"",Table_sql2014a8.sandag.org_ws_FreewaySpeed[[#This Row],[speed_am]])</f>
        <v>48</v>
      </c>
      <c r="E310">
        <f>IF(ISERROR(Table_sql2014a8.sandag.org_ws_FreewaySpeed[[#This Row],[speed_md]]),"",Table_sql2014a8.sandag.org_ws_FreewaySpeed[[#This Row],[speed_md]])</f>
        <v>55</v>
      </c>
      <c r="F310">
        <f>IF(ISERROR(Table_sql2014a8.sandag.org_ws_FreewaySpeed[[#This Row],[speed_pm]]),"",Table_sql2014a8.sandag.org_ws_FreewaySpeed[[#This Row],[speed_pm]])</f>
        <v>53</v>
      </c>
      <c r="G310">
        <f>IF(ISERROR(Table_sql2014a8.sandag.org_ws_FreewaySpeed[[#This Row],[speed_ev]]),"",Table_sql2014a8.sandag.org_ws_FreewaySpeed[[#This Row],[speed_ev]])</f>
        <v>57</v>
      </c>
    </row>
    <row r="311" spans="1:7" x14ac:dyDescent="0.25">
      <c r="A311">
        <f>IF(ISERROR(Table_sql2014a8.sandag.org_ws_FreewaySpeed[[#This Row],[scenario_id]]),"",Table_sql2014a8.sandag.org_ws_FreewaySpeed[[#This Row],[scenario_id]])</f>
        <v>376</v>
      </c>
      <c r="B311">
        <f>IF(ISERROR(Table_sql2014a8.sandag.org_ws_FreewaySpeed[[#This Row],[LinkID]]),"",Table_sql2014a8.sandag.org_ws_FreewaySpeed[[#This Row],[LinkID]])</f>
        <v>22757</v>
      </c>
      <c r="C311">
        <f>IF(ISERROR(Table_sql2014a8.sandag.org_ws_FreewaySpeed[[#This Row],[speed_ea]]),"",Table_sql2014a8.sandag.org_ws_FreewaySpeed[[#This Row],[speed_ea]])</f>
        <v>53</v>
      </c>
      <c r="D311">
        <f>IF(ISERROR(Table_sql2014a8.sandag.org_ws_FreewaySpeed[[#This Row],[speed_am]]),"",Table_sql2014a8.sandag.org_ws_FreewaySpeed[[#This Row],[speed_am]])</f>
        <v>53</v>
      </c>
      <c r="E311">
        <f>IF(ISERROR(Table_sql2014a8.sandag.org_ws_FreewaySpeed[[#This Row],[speed_md]]),"",Table_sql2014a8.sandag.org_ws_FreewaySpeed[[#This Row],[speed_md]])</f>
        <v>53</v>
      </c>
      <c r="F311">
        <f>IF(ISERROR(Table_sql2014a8.sandag.org_ws_FreewaySpeed[[#This Row],[speed_pm]]),"",Table_sql2014a8.sandag.org_ws_FreewaySpeed[[#This Row],[speed_pm]])</f>
        <v>53</v>
      </c>
      <c r="G311">
        <f>IF(ISERROR(Table_sql2014a8.sandag.org_ws_FreewaySpeed[[#This Row],[speed_ev]]),"",Table_sql2014a8.sandag.org_ws_FreewaySpeed[[#This Row],[speed_ev]])</f>
        <v>53</v>
      </c>
    </row>
    <row r="312" spans="1:7" x14ac:dyDescent="0.25">
      <c r="A312">
        <f>IF(ISERROR(Table_sql2014a8.sandag.org_ws_FreewaySpeed[[#This Row],[scenario_id]]),"",Table_sql2014a8.sandag.org_ws_FreewaySpeed[[#This Row],[scenario_id]])</f>
        <v>376</v>
      </c>
      <c r="B312">
        <f>IF(ISERROR(Table_sql2014a8.sandag.org_ws_FreewaySpeed[[#This Row],[LinkID]]),"",Table_sql2014a8.sandag.org_ws_FreewaySpeed[[#This Row],[LinkID]])</f>
        <v>24091</v>
      </c>
      <c r="C312">
        <f>IF(ISERROR(Table_sql2014a8.sandag.org_ws_FreewaySpeed[[#This Row],[speed_ea]]),"",Table_sql2014a8.sandag.org_ws_FreewaySpeed[[#This Row],[speed_ea]])</f>
        <v>62</v>
      </c>
      <c r="D312">
        <f>IF(ISERROR(Table_sql2014a8.sandag.org_ws_FreewaySpeed[[#This Row],[speed_am]]),"",Table_sql2014a8.sandag.org_ws_FreewaySpeed[[#This Row],[speed_am]])</f>
        <v>45</v>
      </c>
      <c r="E312">
        <f>IF(ISERROR(Table_sql2014a8.sandag.org_ws_FreewaySpeed[[#This Row],[speed_md]]),"",Table_sql2014a8.sandag.org_ws_FreewaySpeed[[#This Row],[speed_md]])</f>
        <v>60</v>
      </c>
      <c r="F312">
        <f>IF(ISERROR(Table_sql2014a8.sandag.org_ws_FreewaySpeed[[#This Row],[speed_pm]]),"",Table_sql2014a8.sandag.org_ws_FreewaySpeed[[#This Row],[speed_pm]])</f>
        <v>60</v>
      </c>
      <c r="G312">
        <f>IF(ISERROR(Table_sql2014a8.sandag.org_ws_FreewaySpeed[[#This Row],[speed_ev]]),"",Table_sql2014a8.sandag.org_ws_FreewaySpeed[[#This Row],[speed_ev]])</f>
        <v>62</v>
      </c>
    </row>
    <row r="313" spans="1:7" x14ac:dyDescent="0.25">
      <c r="A313">
        <f>IF(ISERROR(Table_sql2014a8.sandag.org_ws_FreewaySpeed[[#This Row],[scenario_id]]),"",Table_sql2014a8.sandag.org_ws_FreewaySpeed[[#This Row],[scenario_id]])</f>
        <v>376</v>
      </c>
      <c r="B313">
        <f>IF(ISERROR(Table_sql2014a8.sandag.org_ws_FreewaySpeed[[#This Row],[LinkID]]),"",Table_sql2014a8.sandag.org_ws_FreewaySpeed[[#This Row],[LinkID]])</f>
        <v>24140</v>
      </c>
      <c r="C313">
        <f>IF(ISERROR(Table_sql2014a8.sandag.org_ws_FreewaySpeed[[#This Row],[speed_ea]]),"",Table_sql2014a8.sandag.org_ws_FreewaySpeed[[#This Row],[speed_ea]])</f>
        <v>58</v>
      </c>
      <c r="D313">
        <f>IF(ISERROR(Table_sql2014a8.sandag.org_ws_FreewaySpeed[[#This Row],[speed_am]]),"",Table_sql2014a8.sandag.org_ws_FreewaySpeed[[#This Row],[speed_am]])</f>
        <v>53</v>
      </c>
      <c r="E313">
        <f>IF(ISERROR(Table_sql2014a8.sandag.org_ws_FreewaySpeed[[#This Row],[speed_md]]),"",Table_sql2014a8.sandag.org_ws_FreewaySpeed[[#This Row],[speed_md]])</f>
        <v>57</v>
      </c>
      <c r="F313">
        <f>IF(ISERROR(Table_sql2014a8.sandag.org_ws_FreewaySpeed[[#This Row],[speed_pm]]),"",Table_sql2014a8.sandag.org_ws_FreewaySpeed[[#This Row],[speed_pm]])</f>
        <v>57</v>
      </c>
      <c r="G313">
        <f>IF(ISERROR(Table_sql2014a8.sandag.org_ws_FreewaySpeed[[#This Row],[speed_ev]]),"",Table_sql2014a8.sandag.org_ws_FreewaySpeed[[#This Row],[speed_ev]])</f>
        <v>58</v>
      </c>
    </row>
    <row r="314" spans="1:7" x14ac:dyDescent="0.25">
      <c r="A314">
        <f>IF(ISERROR(Table_sql2014a8.sandag.org_ws_FreewaySpeed[[#This Row],[scenario_id]]),"",Table_sql2014a8.sandag.org_ws_FreewaySpeed[[#This Row],[scenario_id]])</f>
        <v>376</v>
      </c>
      <c r="B314">
        <f>IF(ISERROR(Table_sql2014a8.sandag.org_ws_FreewaySpeed[[#This Row],[LinkID]]),"",Table_sql2014a8.sandag.org_ws_FreewaySpeed[[#This Row],[LinkID]])</f>
        <v>24143</v>
      </c>
      <c r="C314">
        <f>IF(ISERROR(Table_sql2014a8.sandag.org_ws_FreewaySpeed[[#This Row],[speed_ea]]),"",Table_sql2014a8.sandag.org_ws_FreewaySpeed[[#This Row],[speed_ea]])</f>
        <v>58</v>
      </c>
      <c r="D314">
        <f>IF(ISERROR(Table_sql2014a8.sandag.org_ws_FreewaySpeed[[#This Row],[speed_am]]),"",Table_sql2014a8.sandag.org_ws_FreewaySpeed[[#This Row],[speed_am]])</f>
        <v>56</v>
      </c>
      <c r="E314">
        <f>IF(ISERROR(Table_sql2014a8.sandag.org_ws_FreewaySpeed[[#This Row],[speed_md]]),"",Table_sql2014a8.sandag.org_ws_FreewaySpeed[[#This Row],[speed_md]])</f>
        <v>57</v>
      </c>
      <c r="F314">
        <f>IF(ISERROR(Table_sql2014a8.sandag.org_ws_FreewaySpeed[[#This Row],[speed_pm]]),"",Table_sql2014a8.sandag.org_ws_FreewaySpeed[[#This Row],[speed_pm]])</f>
        <v>56</v>
      </c>
      <c r="G314">
        <f>IF(ISERROR(Table_sql2014a8.sandag.org_ws_FreewaySpeed[[#This Row],[speed_ev]]),"",Table_sql2014a8.sandag.org_ws_FreewaySpeed[[#This Row],[speed_ev]])</f>
        <v>58</v>
      </c>
    </row>
    <row r="315" spans="1:7" x14ac:dyDescent="0.25">
      <c r="A315">
        <f>IF(ISERROR(Table_sql2014a8.sandag.org_ws_FreewaySpeed[[#This Row],[scenario_id]]),"",Table_sql2014a8.sandag.org_ws_FreewaySpeed[[#This Row],[scenario_id]])</f>
        <v>376</v>
      </c>
      <c r="B315">
        <f>IF(ISERROR(Table_sql2014a8.sandag.org_ws_FreewaySpeed[[#This Row],[LinkID]]),"",Table_sql2014a8.sandag.org_ws_FreewaySpeed[[#This Row],[LinkID]])</f>
        <v>24158</v>
      </c>
      <c r="C315">
        <f>IF(ISERROR(Table_sql2014a8.sandag.org_ws_FreewaySpeed[[#This Row],[speed_ea]]),"",Table_sql2014a8.sandag.org_ws_FreewaySpeed[[#This Row],[speed_ea]])</f>
        <v>58</v>
      </c>
      <c r="D315">
        <f>IF(ISERROR(Table_sql2014a8.sandag.org_ws_FreewaySpeed[[#This Row],[speed_am]]),"",Table_sql2014a8.sandag.org_ws_FreewaySpeed[[#This Row],[speed_am]])</f>
        <v>57</v>
      </c>
      <c r="E315">
        <f>IF(ISERROR(Table_sql2014a8.sandag.org_ws_FreewaySpeed[[#This Row],[speed_md]]),"",Table_sql2014a8.sandag.org_ws_FreewaySpeed[[#This Row],[speed_md]])</f>
        <v>57</v>
      </c>
      <c r="F315">
        <f>IF(ISERROR(Table_sql2014a8.sandag.org_ws_FreewaySpeed[[#This Row],[speed_pm]]),"",Table_sql2014a8.sandag.org_ws_FreewaySpeed[[#This Row],[speed_pm]])</f>
        <v>42</v>
      </c>
      <c r="G315">
        <f>IF(ISERROR(Table_sql2014a8.sandag.org_ws_FreewaySpeed[[#This Row],[speed_ev]]),"",Table_sql2014a8.sandag.org_ws_FreewaySpeed[[#This Row],[speed_ev]])</f>
        <v>58</v>
      </c>
    </row>
    <row r="316" spans="1:7" x14ac:dyDescent="0.25">
      <c r="A316">
        <f>IF(ISERROR(Table_sql2014a8.sandag.org_ws_FreewaySpeed[[#This Row],[scenario_id]]),"",Table_sql2014a8.sandag.org_ws_FreewaySpeed[[#This Row],[scenario_id]])</f>
        <v>376</v>
      </c>
      <c r="B316">
        <f>IF(ISERROR(Table_sql2014a8.sandag.org_ws_FreewaySpeed[[#This Row],[LinkID]]),"",Table_sql2014a8.sandag.org_ws_FreewaySpeed[[#This Row],[LinkID]])</f>
        <v>24186</v>
      </c>
      <c r="C316">
        <f>IF(ISERROR(Table_sql2014a8.sandag.org_ws_FreewaySpeed[[#This Row],[speed_ea]]),"",Table_sql2014a8.sandag.org_ws_FreewaySpeed[[#This Row],[speed_ea]])</f>
        <v>58</v>
      </c>
      <c r="D316">
        <f>IF(ISERROR(Table_sql2014a8.sandag.org_ws_FreewaySpeed[[#This Row],[speed_am]]),"",Table_sql2014a8.sandag.org_ws_FreewaySpeed[[#This Row],[speed_am]])</f>
        <v>34</v>
      </c>
      <c r="E316">
        <f>IF(ISERROR(Table_sql2014a8.sandag.org_ws_FreewaySpeed[[#This Row],[speed_md]]),"",Table_sql2014a8.sandag.org_ws_FreewaySpeed[[#This Row],[speed_md]])</f>
        <v>55</v>
      </c>
      <c r="F316">
        <f>IF(ISERROR(Table_sql2014a8.sandag.org_ws_FreewaySpeed[[#This Row],[speed_pm]]),"",Table_sql2014a8.sandag.org_ws_FreewaySpeed[[#This Row],[speed_pm]])</f>
        <v>56</v>
      </c>
      <c r="G316">
        <f>IF(ISERROR(Table_sql2014a8.sandag.org_ws_FreewaySpeed[[#This Row],[speed_ev]]),"",Table_sql2014a8.sandag.org_ws_FreewaySpeed[[#This Row],[speed_ev]])</f>
        <v>58</v>
      </c>
    </row>
    <row r="317" spans="1:7" x14ac:dyDescent="0.25">
      <c r="A317">
        <f>IF(ISERROR(Table_sql2014a8.sandag.org_ws_FreewaySpeed[[#This Row],[scenario_id]]),"",Table_sql2014a8.sandag.org_ws_FreewaySpeed[[#This Row],[scenario_id]])</f>
        <v>376</v>
      </c>
      <c r="B317">
        <f>IF(ISERROR(Table_sql2014a8.sandag.org_ws_FreewaySpeed[[#This Row],[LinkID]]),"",Table_sql2014a8.sandag.org_ws_FreewaySpeed[[#This Row],[LinkID]])</f>
        <v>24523</v>
      </c>
      <c r="C317">
        <f>IF(ISERROR(Table_sql2014a8.sandag.org_ws_FreewaySpeed[[#This Row],[speed_ea]]),"",Table_sql2014a8.sandag.org_ws_FreewaySpeed[[#This Row],[speed_ea]])</f>
        <v>57</v>
      </c>
      <c r="D317">
        <f>IF(ISERROR(Table_sql2014a8.sandag.org_ws_FreewaySpeed[[#This Row],[speed_am]]),"",Table_sql2014a8.sandag.org_ws_FreewaySpeed[[#This Row],[speed_am]])</f>
        <v>43</v>
      </c>
      <c r="E317">
        <f>IF(ISERROR(Table_sql2014a8.sandag.org_ws_FreewaySpeed[[#This Row],[speed_md]]),"",Table_sql2014a8.sandag.org_ws_FreewaySpeed[[#This Row],[speed_md]])</f>
        <v>51</v>
      </c>
      <c r="F317">
        <f>IF(ISERROR(Table_sql2014a8.sandag.org_ws_FreewaySpeed[[#This Row],[speed_pm]]),"",Table_sql2014a8.sandag.org_ws_FreewaySpeed[[#This Row],[speed_pm]])</f>
        <v>41</v>
      </c>
      <c r="G317">
        <f>IF(ISERROR(Table_sql2014a8.sandag.org_ws_FreewaySpeed[[#This Row],[speed_ev]]),"",Table_sql2014a8.sandag.org_ws_FreewaySpeed[[#This Row],[speed_ev]])</f>
        <v>57</v>
      </c>
    </row>
    <row r="318" spans="1:7" x14ac:dyDescent="0.25">
      <c r="A318">
        <f>IF(ISERROR(Table_sql2014a8.sandag.org_ws_FreewaySpeed[[#This Row],[scenario_id]]),"",Table_sql2014a8.sandag.org_ws_FreewaySpeed[[#This Row],[scenario_id]])</f>
        <v>376</v>
      </c>
      <c r="B318">
        <f>IF(ISERROR(Table_sql2014a8.sandag.org_ws_FreewaySpeed[[#This Row],[LinkID]]),"",Table_sql2014a8.sandag.org_ws_FreewaySpeed[[#This Row],[LinkID]])</f>
        <v>24696</v>
      </c>
      <c r="C318">
        <f>IF(ISERROR(Table_sql2014a8.sandag.org_ws_FreewaySpeed[[#This Row],[speed_ea]]),"",Table_sql2014a8.sandag.org_ws_FreewaySpeed[[#This Row],[speed_ea]])</f>
        <v>58</v>
      </c>
      <c r="D318">
        <f>IF(ISERROR(Table_sql2014a8.sandag.org_ws_FreewaySpeed[[#This Row],[speed_am]]),"",Table_sql2014a8.sandag.org_ws_FreewaySpeed[[#This Row],[speed_am]])</f>
        <v>57</v>
      </c>
      <c r="E318">
        <f>IF(ISERROR(Table_sql2014a8.sandag.org_ws_FreewaySpeed[[#This Row],[speed_md]]),"",Table_sql2014a8.sandag.org_ws_FreewaySpeed[[#This Row],[speed_md]])</f>
        <v>57</v>
      </c>
      <c r="F318">
        <f>IF(ISERROR(Table_sql2014a8.sandag.org_ws_FreewaySpeed[[#This Row],[speed_pm]]),"",Table_sql2014a8.sandag.org_ws_FreewaySpeed[[#This Row],[speed_pm]])</f>
        <v>57</v>
      </c>
      <c r="G318">
        <f>IF(ISERROR(Table_sql2014a8.sandag.org_ws_FreewaySpeed[[#This Row],[speed_ev]]),"",Table_sql2014a8.sandag.org_ws_FreewaySpeed[[#This Row],[speed_ev]])</f>
        <v>58</v>
      </c>
    </row>
    <row r="319" spans="1:7" x14ac:dyDescent="0.25">
      <c r="A319">
        <f>IF(ISERROR(Table_sql2014a8.sandag.org_ws_FreewaySpeed[[#This Row],[scenario_id]]),"",Table_sql2014a8.sandag.org_ws_FreewaySpeed[[#This Row],[scenario_id]])</f>
        <v>376</v>
      </c>
      <c r="B319">
        <f>IF(ISERROR(Table_sql2014a8.sandag.org_ws_FreewaySpeed[[#This Row],[LinkID]]),"",Table_sql2014a8.sandag.org_ws_FreewaySpeed[[#This Row],[LinkID]])</f>
        <v>24704</v>
      </c>
      <c r="C319">
        <f>IF(ISERROR(Table_sql2014a8.sandag.org_ws_FreewaySpeed[[#This Row],[speed_ea]]),"",Table_sql2014a8.sandag.org_ws_FreewaySpeed[[#This Row],[speed_ea]])</f>
        <v>53</v>
      </c>
      <c r="D319">
        <f>IF(ISERROR(Table_sql2014a8.sandag.org_ws_FreewaySpeed[[#This Row],[speed_am]]),"",Table_sql2014a8.sandag.org_ws_FreewaySpeed[[#This Row],[speed_am]])</f>
        <v>37</v>
      </c>
      <c r="E319">
        <f>IF(ISERROR(Table_sql2014a8.sandag.org_ws_FreewaySpeed[[#This Row],[speed_md]]),"",Table_sql2014a8.sandag.org_ws_FreewaySpeed[[#This Row],[speed_md]])</f>
        <v>42</v>
      </c>
      <c r="F319">
        <f>IF(ISERROR(Table_sql2014a8.sandag.org_ws_FreewaySpeed[[#This Row],[speed_pm]]),"",Table_sql2014a8.sandag.org_ws_FreewaySpeed[[#This Row],[speed_pm]])</f>
        <v>31</v>
      </c>
      <c r="G319">
        <f>IF(ISERROR(Table_sql2014a8.sandag.org_ws_FreewaySpeed[[#This Row],[speed_ev]]),"",Table_sql2014a8.sandag.org_ws_FreewaySpeed[[#This Row],[speed_ev]])</f>
        <v>53</v>
      </c>
    </row>
    <row r="320" spans="1:7" x14ac:dyDescent="0.25">
      <c r="A320">
        <f>IF(ISERROR(Table_sql2014a8.sandag.org_ws_FreewaySpeed[[#This Row],[scenario_id]]),"",Table_sql2014a8.sandag.org_ws_FreewaySpeed[[#This Row],[scenario_id]])</f>
        <v>376</v>
      </c>
      <c r="B320">
        <f>IF(ISERROR(Table_sql2014a8.sandag.org_ws_FreewaySpeed[[#This Row],[LinkID]]),"",Table_sql2014a8.sandag.org_ws_FreewaySpeed[[#This Row],[LinkID]])</f>
        <v>25100</v>
      </c>
      <c r="C320">
        <f>IF(ISERROR(Table_sql2014a8.sandag.org_ws_FreewaySpeed[[#This Row],[speed_ea]]),"",Table_sql2014a8.sandag.org_ws_FreewaySpeed[[#This Row],[speed_ea]])</f>
        <v>57</v>
      </c>
      <c r="D320">
        <f>IF(ISERROR(Table_sql2014a8.sandag.org_ws_FreewaySpeed[[#This Row],[speed_am]]),"",Table_sql2014a8.sandag.org_ws_FreewaySpeed[[#This Row],[speed_am]])</f>
        <v>38</v>
      </c>
      <c r="E320">
        <f>IF(ISERROR(Table_sql2014a8.sandag.org_ws_FreewaySpeed[[#This Row],[speed_md]]),"",Table_sql2014a8.sandag.org_ws_FreewaySpeed[[#This Row],[speed_md]])</f>
        <v>53</v>
      </c>
      <c r="F320">
        <f>IF(ISERROR(Table_sql2014a8.sandag.org_ws_FreewaySpeed[[#This Row],[speed_pm]]),"",Table_sql2014a8.sandag.org_ws_FreewaySpeed[[#This Row],[speed_pm]])</f>
        <v>55</v>
      </c>
      <c r="G320">
        <f>IF(ISERROR(Table_sql2014a8.sandag.org_ws_FreewaySpeed[[#This Row],[speed_ev]]),"",Table_sql2014a8.sandag.org_ws_FreewaySpeed[[#This Row],[speed_ev]])</f>
        <v>58</v>
      </c>
    </row>
    <row r="321" spans="1:7" x14ac:dyDescent="0.25">
      <c r="A321">
        <f>IF(ISERROR(Table_sql2014a8.sandag.org_ws_FreewaySpeed[[#This Row],[scenario_id]]),"",Table_sql2014a8.sandag.org_ws_FreewaySpeed[[#This Row],[scenario_id]])</f>
        <v>376</v>
      </c>
      <c r="B321">
        <f>IF(ISERROR(Table_sql2014a8.sandag.org_ws_FreewaySpeed[[#This Row],[LinkID]]),"",Table_sql2014a8.sandag.org_ws_FreewaySpeed[[#This Row],[LinkID]])</f>
        <v>25105</v>
      </c>
      <c r="C321">
        <f>IF(ISERROR(Table_sql2014a8.sandag.org_ws_FreewaySpeed[[#This Row],[speed_ea]]),"",Table_sql2014a8.sandag.org_ws_FreewaySpeed[[#This Row],[speed_ea]])</f>
        <v>58</v>
      </c>
      <c r="D321">
        <f>IF(ISERROR(Table_sql2014a8.sandag.org_ws_FreewaySpeed[[#This Row],[speed_am]]),"",Table_sql2014a8.sandag.org_ws_FreewaySpeed[[#This Row],[speed_am]])</f>
        <v>46</v>
      </c>
      <c r="E321">
        <f>IF(ISERROR(Table_sql2014a8.sandag.org_ws_FreewaySpeed[[#This Row],[speed_md]]),"",Table_sql2014a8.sandag.org_ws_FreewaySpeed[[#This Row],[speed_md]])</f>
        <v>55</v>
      </c>
      <c r="F321">
        <f>IF(ISERROR(Table_sql2014a8.sandag.org_ws_FreewaySpeed[[#This Row],[speed_pm]]),"",Table_sql2014a8.sandag.org_ws_FreewaySpeed[[#This Row],[speed_pm]])</f>
        <v>56</v>
      </c>
      <c r="G321">
        <f>IF(ISERROR(Table_sql2014a8.sandag.org_ws_FreewaySpeed[[#This Row],[speed_ev]]),"",Table_sql2014a8.sandag.org_ws_FreewaySpeed[[#This Row],[speed_ev]])</f>
        <v>58</v>
      </c>
    </row>
    <row r="322" spans="1:7" x14ac:dyDescent="0.25">
      <c r="A322">
        <f>IF(ISERROR(Table_sql2014a8.sandag.org_ws_FreewaySpeed[[#This Row],[scenario_id]]),"",Table_sql2014a8.sandag.org_ws_FreewaySpeed[[#This Row],[scenario_id]])</f>
        <v>376</v>
      </c>
      <c r="B322">
        <f>IF(ISERROR(Table_sql2014a8.sandag.org_ws_FreewaySpeed[[#This Row],[LinkID]]),"",Table_sql2014a8.sandag.org_ws_FreewaySpeed[[#This Row],[LinkID]])</f>
        <v>25142</v>
      </c>
      <c r="C322">
        <f>IF(ISERROR(Table_sql2014a8.sandag.org_ws_FreewaySpeed[[#This Row],[speed_ea]]),"",Table_sql2014a8.sandag.org_ws_FreewaySpeed[[#This Row],[speed_ea]])</f>
        <v>53</v>
      </c>
      <c r="D322">
        <f>IF(ISERROR(Table_sql2014a8.sandag.org_ws_FreewaySpeed[[#This Row],[speed_am]]),"",Table_sql2014a8.sandag.org_ws_FreewaySpeed[[#This Row],[speed_am]])</f>
        <v>39</v>
      </c>
      <c r="E322">
        <f>IF(ISERROR(Table_sql2014a8.sandag.org_ws_FreewaySpeed[[#This Row],[speed_md]]),"",Table_sql2014a8.sandag.org_ws_FreewaySpeed[[#This Row],[speed_md]])</f>
        <v>47</v>
      </c>
      <c r="F322">
        <f>IF(ISERROR(Table_sql2014a8.sandag.org_ws_FreewaySpeed[[#This Row],[speed_pm]]),"",Table_sql2014a8.sandag.org_ws_FreewaySpeed[[#This Row],[speed_pm]])</f>
        <v>40</v>
      </c>
      <c r="G322">
        <f>IF(ISERROR(Table_sql2014a8.sandag.org_ws_FreewaySpeed[[#This Row],[speed_ev]]),"",Table_sql2014a8.sandag.org_ws_FreewaySpeed[[#This Row],[speed_ev]])</f>
        <v>53</v>
      </c>
    </row>
    <row r="323" spans="1:7" x14ac:dyDescent="0.25">
      <c r="A323">
        <f>IF(ISERROR(Table_sql2014a8.sandag.org_ws_FreewaySpeed[[#This Row],[scenario_id]]),"",Table_sql2014a8.sandag.org_ws_FreewaySpeed[[#This Row],[scenario_id]])</f>
        <v>376</v>
      </c>
      <c r="B323">
        <f>IF(ISERROR(Table_sql2014a8.sandag.org_ws_FreewaySpeed[[#This Row],[LinkID]]),"",Table_sql2014a8.sandag.org_ws_FreewaySpeed[[#This Row],[LinkID]])</f>
        <v>25163</v>
      </c>
      <c r="C323">
        <f>IF(ISERROR(Table_sql2014a8.sandag.org_ws_FreewaySpeed[[#This Row],[speed_ea]]),"",Table_sql2014a8.sandag.org_ws_FreewaySpeed[[#This Row],[speed_ea]])</f>
        <v>53</v>
      </c>
      <c r="D323">
        <f>IF(ISERROR(Table_sql2014a8.sandag.org_ws_FreewaySpeed[[#This Row],[speed_am]]),"",Table_sql2014a8.sandag.org_ws_FreewaySpeed[[#This Row],[speed_am]])</f>
        <v>46</v>
      </c>
      <c r="E323">
        <f>IF(ISERROR(Table_sql2014a8.sandag.org_ws_FreewaySpeed[[#This Row],[speed_md]]),"",Table_sql2014a8.sandag.org_ws_FreewaySpeed[[#This Row],[speed_md]])</f>
        <v>52</v>
      </c>
      <c r="F323">
        <f>IF(ISERROR(Table_sql2014a8.sandag.org_ws_FreewaySpeed[[#This Row],[speed_pm]]),"",Table_sql2014a8.sandag.org_ws_FreewaySpeed[[#This Row],[speed_pm]])</f>
        <v>47</v>
      </c>
      <c r="G323">
        <f>IF(ISERROR(Table_sql2014a8.sandag.org_ws_FreewaySpeed[[#This Row],[speed_ev]]),"",Table_sql2014a8.sandag.org_ws_FreewaySpeed[[#This Row],[speed_ev]])</f>
        <v>53</v>
      </c>
    </row>
    <row r="324" spans="1:7" x14ac:dyDescent="0.25">
      <c r="A324">
        <f>IF(ISERROR(Table_sql2014a8.sandag.org_ws_FreewaySpeed[[#This Row],[scenario_id]]),"",Table_sql2014a8.sandag.org_ws_FreewaySpeed[[#This Row],[scenario_id]])</f>
        <v>376</v>
      </c>
      <c r="B324">
        <f>IF(ISERROR(Table_sql2014a8.sandag.org_ws_FreewaySpeed[[#This Row],[LinkID]]),"",Table_sql2014a8.sandag.org_ws_FreewaySpeed[[#This Row],[LinkID]])</f>
        <v>25533</v>
      </c>
      <c r="C324">
        <f>IF(ISERROR(Table_sql2014a8.sandag.org_ws_FreewaySpeed[[#This Row],[speed_ea]]),"",Table_sql2014a8.sandag.org_ws_FreewaySpeed[[#This Row],[speed_ea]])</f>
        <v>58</v>
      </c>
      <c r="D324">
        <f>IF(ISERROR(Table_sql2014a8.sandag.org_ws_FreewaySpeed[[#This Row],[speed_am]]),"",Table_sql2014a8.sandag.org_ws_FreewaySpeed[[#This Row],[speed_am]])</f>
        <v>58</v>
      </c>
      <c r="E324">
        <f>IF(ISERROR(Table_sql2014a8.sandag.org_ws_FreewaySpeed[[#This Row],[speed_md]]),"",Table_sql2014a8.sandag.org_ws_FreewaySpeed[[#This Row],[speed_md]])</f>
        <v>58</v>
      </c>
      <c r="F324">
        <f>IF(ISERROR(Table_sql2014a8.sandag.org_ws_FreewaySpeed[[#This Row],[speed_pm]]),"",Table_sql2014a8.sandag.org_ws_FreewaySpeed[[#This Row],[speed_pm]])</f>
        <v>58</v>
      </c>
      <c r="G324">
        <f>IF(ISERROR(Table_sql2014a8.sandag.org_ws_FreewaySpeed[[#This Row],[speed_ev]]),"",Table_sql2014a8.sandag.org_ws_FreewaySpeed[[#This Row],[speed_ev]])</f>
        <v>58</v>
      </c>
    </row>
    <row r="325" spans="1:7" x14ac:dyDescent="0.25">
      <c r="A325">
        <f>IF(ISERROR(Table_sql2014a8.sandag.org_ws_FreewaySpeed[[#This Row],[scenario_id]]),"",Table_sql2014a8.sandag.org_ws_FreewaySpeed[[#This Row],[scenario_id]])</f>
        <v>376</v>
      </c>
      <c r="B325">
        <f>IF(ISERROR(Table_sql2014a8.sandag.org_ws_FreewaySpeed[[#This Row],[LinkID]]),"",Table_sql2014a8.sandag.org_ws_FreewaySpeed[[#This Row],[LinkID]])</f>
        <v>25742</v>
      </c>
      <c r="C325">
        <f>IF(ISERROR(Table_sql2014a8.sandag.org_ws_FreewaySpeed[[#This Row],[speed_ea]]),"",Table_sql2014a8.sandag.org_ws_FreewaySpeed[[#This Row],[speed_ea]])</f>
        <v>53</v>
      </c>
      <c r="D325">
        <f>IF(ISERROR(Table_sql2014a8.sandag.org_ws_FreewaySpeed[[#This Row],[speed_am]]),"",Table_sql2014a8.sandag.org_ws_FreewaySpeed[[#This Row],[speed_am]])</f>
        <v>35</v>
      </c>
      <c r="E325">
        <f>IF(ISERROR(Table_sql2014a8.sandag.org_ws_FreewaySpeed[[#This Row],[speed_md]]),"",Table_sql2014a8.sandag.org_ws_FreewaySpeed[[#This Row],[speed_md]])</f>
        <v>52</v>
      </c>
      <c r="F325">
        <f>IF(ISERROR(Table_sql2014a8.sandag.org_ws_FreewaySpeed[[#This Row],[speed_pm]]),"",Table_sql2014a8.sandag.org_ws_FreewaySpeed[[#This Row],[speed_pm]])</f>
        <v>50</v>
      </c>
      <c r="G325">
        <f>IF(ISERROR(Table_sql2014a8.sandag.org_ws_FreewaySpeed[[#This Row],[speed_ev]]),"",Table_sql2014a8.sandag.org_ws_FreewaySpeed[[#This Row],[speed_ev]])</f>
        <v>53</v>
      </c>
    </row>
    <row r="326" spans="1:7" x14ac:dyDescent="0.25">
      <c r="A326">
        <f>IF(ISERROR(Table_sql2014a8.sandag.org_ws_FreewaySpeed[[#This Row],[scenario_id]]),"",Table_sql2014a8.sandag.org_ws_FreewaySpeed[[#This Row],[scenario_id]])</f>
        <v>376</v>
      </c>
      <c r="B326">
        <f>IF(ISERROR(Table_sql2014a8.sandag.org_ws_FreewaySpeed[[#This Row],[LinkID]]),"",Table_sql2014a8.sandag.org_ws_FreewaySpeed[[#This Row],[LinkID]])</f>
        <v>25750</v>
      </c>
      <c r="C326">
        <f>IF(ISERROR(Table_sql2014a8.sandag.org_ws_FreewaySpeed[[#This Row],[speed_ea]]),"",Table_sql2014a8.sandag.org_ws_FreewaySpeed[[#This Row],[speed_ea]])</f>
        <v>58</v>
      </c>
      <c r="D326">
        <f>IF(ISERROR(Table_sql2014a8.sandag.org_ws_FreewaySpeed[[#This Row],[speed_am]]),"",Table_sql2014a8.sandag.org_ws_FreewaySpeed[[#This Row],[speed_am]])</f>
        <v>57</v>
      </c>
      <c r="E326">
        <f>IF(ISERROR(Table_sql2014a8.sandag.org_ws_FreewaySpeed[[#This Row],[speed_md]]),"",Table_sql2014a8.sandag.org_ws_FreewaySpeed[[#This Row],[speed_md]])</f>
        <v>57</v>
      </c>
      <c r="F326">
        <f>IF(ISERROR(Table_sql2014a8.sandag.org_ws_FreewaySpeed[[#This Row],[speed_pm]]),"",Table_sql2014a8.sandag.org_ws_FreewaySpeed[[#This Row],[speed_pm]])</f>
        <v>49</v>
      </c>
      <c r="G326">
        <f>IF(ISERROR(Table_sql2014a8.sandag.org_ws_FreewaySpeed[[#This Row],[speed_ev]]),"",Table_sql2014a8.sandag.org_ws_FreewaySpeed[[#This Row],[speed_ev]])</f>
        <v>58</v>
      </c>
    </row>
    <row r="327" spans="1:7" x14ac:dyDescent="0.25">
      <c r="A327">
        <f>IF(ISERROR(Table_sql2014a8.sandag.org_ws_FreewaySpeed[[#This Row],[scenario_id]]),"",Table_sql2014a8.sandag.org_ws_FreewaySpeed[[#This Row],[scenario_id]])</f>
        <v>376</v>
      </c>
      <c r="B327">
        <f>IF(ISERROR(Table_sql2014a8.sandag.org_ws_FreewaySpeed[[#This Row],[LinkID]]),"",Table_sql2014a8.sandag.org_ws_FreewaySpeed[[#This Row],[LinkID]])</f>
        <v>25751</v>
      </c>
      <c r="C327">
        <f>IF(ISERROR(Table_sql2014a8.sandag.org_ws_FreewaySpeed[[#This Row],[speed_ea]]),"",Table_sql2014a8.sandag.org_ws_FreewaySpeed[[#This Row],[speed_ea]])</f>
        <v>57</v>
      </c>
      <c r="D327">
        <f>IF(ISERROR(Table_sql2014a8.sandag.org_ws_FreewaySpeed[[#This Row],[speed_am]]),"",Table_sql2014a8.sandag.org_ws_FreewaySpeed[[#This Row],[speed_am]])</f>
        <v>43</v>
      </c>
      <c r="E327">
        <f>IF(ISERROR(Table_sql2014a8.sandag.org_ws_FreewaySpeed[[#This Row],[speed_md]]),"",Table_sql2014a8.sandag.org_ws_FreewaySpeed[[#This Row],[speed_md]])</f>
        <v>54</v>
      </c>
      <c r="F327">
        <f>IF(ISERROR(Table_sql2014a8.sandag.org_ws_FreewaySpeed[[#This Row],[speed_pm]]),"",Table_sql2014a8.sandag.org_ws_FreewaySpeed[[#This Row],[speed_pm]])</f>
        <v>55</v>
      </c>
      <c r="G327">
        <f>IF(ISERROR(Table_sql2014a8.sandag.org_ws_FreewaySpeed[[#This Row],[speed_ev]]),"",Table_sql2014a8.sandag.org_ws_FreewaySpeed[[#This Row],[speed_ev]])</f>
        <v>58</v>
      </c>
    </row>
    <row r="328" spans="1:7" x14ac:dyDescent="0.25">
      <c r="A328">
        <f>IF(ISERROR(Table_sql2014a8.sandag.org_ws_FreewaySpeed[[#This Row],[scenario_id]]),"",Table_sql2014a8.sandag.org_ws_FreewaySpeed[[#This Row],[scenario_id]])</f>
        <v>376</v>
      </c>
      <c r="B328">
        <f>IF(ISERROR(Table_sql2014a8.sandag.org_ws_FreewaySpeed[[#This Row],[LinkID]]),"",Table_sql2014a8.sandag.org_ws_FreewaySpeed[[#This Row],[LinkID]])</f>
        <v>25938</v>
      </c>
      <c r="C328">
        <f>IF(ISERROR(Table_sql2014a8.sandag.org_ws_FreewaySpeed[[#This Row],[speed_ea]]),"",Table_sql2014a8.sandag.org_ws_FreewaySpeed[[#This Row],[speed_ea]])</f>
        <v>58</v>
      </c>
      <c r="D328">
        <f>IF(ISERROR(Table_sql2014a8.sandag.org_ws_FreewaySpeed[[#This Row],[speed_am]]),"",Table_sql2014a8.sandag.org_ws_FreewaySpeed[[#This Row],[speed_am]])</f>
        <v>42</v>
      </c>
      <c r="E328">
        <f>IF(ISERROR(Table_sql2014a8.sandag.org_ws_FreewaySpeed[[#This Row],[speed_md]]),"",Table_sql2014a8.sandag.org_ws_FreewaySpeed[[#This Row],[speed_md]])</f>
        <v>57</v>
      </c>
      <c r="F328">
        <f>IF(ISERROR(Table_sql2014a8.sandag.org_ws_FreewaySpeed[[#This Row],[speed_pm]]),"",Table_sql2014a8.sandag.org_ws_FreewaySpeed[[#This Row],[speed_pm]])</f>
        <v>57</v>
      </c>
      <c r="G328">
        <f>IF(ISERROR(Table_sql2014a8.sandag.org_ws_FreewaySpeed[[#This Row],[speed_ev]]),"",Table_sql2014a8.sandag.org_ws_FreewaySpeed[[#This Row],[speed_ev]])</f>
        <v>58</v>
      </c>
    </row>
    <row r="329" spans="1:7" x14ac:dyDescent="0.25">
      <c r="A329">
        <f>IF(ISERROR(Table_sql2014a8.sandag.org_ws_FreewaySpeed[[#This Row],[scenario_id]]),"",Table_sql2014a8.sandag.org_ws_FreewaySpeed[[#This Row],[scenario_id]])</f>
        <v>376</v>
      </c>
      <c r="B329">
        <f>IF(ISERROR(Table_sql2014a8.sandag.org_ws_FreewaySpeed[[#This Row],[LinkID]]),"",Table_sql2014a8.sandag.org_ws_FreewaySpeed[[#This Row],[LinkID]])</f>
        <v>26014</v>
      </c>
      <c r="C329">
        <f>IF(ISERROR(Table_sql2014a8.sandag.org_ws_FreewaySpeed[[#This Row],[speed_ea]]),"",Table_sql2014a8.sandag.org_ws_FreewaySpeed[[#This Row],[speed_ea]])</f>
        <v>62</v>
      </c>
      <c r="D329">
        <f>IF(ISERROR(Table_sql2014a8.sandag.org_ws_FreewaySpeed[[#This Row],[speed_am]]),"",Table_sql2014a8.sandag.org_ws_FreewaySpeed[[#This Row],[speed_am]])</f>
        <v>54</v>
      </c>
      <c r="E329">
        <f>IF(ISERROR(Table_sql2014a8.sandag.org_ws_FreewaySpeed[[#This Row],[speed_md]]),"",Table_sql2014a8.sandag.org_ws_FreewaySpeed[[#This Row],[speed_md]])</f>
        <v>60</v>
      </c>
      <c r="F329">
        <f>IF(ISERROR(Table_sql2014a8.sandag.org_ws_FreewaySpeed[[#This Row],[speed_pm]]),"",Table_sql2014a8.sandag.org_ws_FreewaySpeed[[#This Row],[speed_pm]])</f>
        <v>60</v>
      </c>
      <c r="G329">
        <f>IF(ISERROR(Table_sql2014a8.sandag.org_ws_FreewaySpeed[[#This Row],[speed_ev]]),"",Table_sql2014a8.sandag.org_ws_FreewaySpeed[[#This Row],[speed_ev]])</f>
        <v>62</v>
      </c>
    </row>
    <row r="330" spans="1:7" x14ac:dyDescent="0.25">
      <c r="A330">
        <f>IF(ISERROR(Table_sql2014a8.sandag.org_ws_FreewaySpeed[[#This Row],[scenario_id]]),"",Table_sql2014a8.sandag.org_ws_FreewaySpeed[[#This Row],[scenario_id]])</f>
        <v>376</v>
      </c>
      <c r="B330">
        <f>IF(ISERROR(Table_sql2014a8.sandag.org_ws_FreewaySpeed[[#This Row],[LinkID]]),"",Table_sql2014a8.sandag.org_ws_FreewaySpeed[[#This Row],[LinkID]])</f>
        <v>26523</v>
      </c>
      <c r="C330">
        <f>IF(ISERROR(Table_sql2014a8.sandag.org_ws_FreewaySpeed[[#This Row],[speed_ea]]),"",Table_sql2014a8.sandag.org_ws_FreewaySpeed[[#This Row],[speed_ea]])</f>
        <v>58</v>
      </c>
      <c r="D330">
        <f>IF(ISERROR(Table_sql2014a8.sandag.org_ws_FreewaySpeed[[#This Row],[speed_am]]),"",Table_sql2014a8.sandag.org_ws_FreewaySpeed[[#This Row],[speed_am]])</f>
        <v>54</v>
      </c>
      <c r="E330">
        <f>IF(ISERROR(Table_sql2014a8.sandag.org_ws_FreewaySpeed[[#This Row],[speed_md]]),"",Table_sql2014a8.sandag.org_ws_FreewaySpeed[[#This Row],[speed_md]])</f>
        <v>51</v>
      </c>
      <c r="F330">
        <f>IF(ISERROR(Table_sql2014a8.sandag.org_ws_FreewaySpeed[[#This Row],[speed_pm]]),"",Table_sql2014a8.sandag.org_ws_FreewaySpeed[[#This Row],[speed_pm]])</f>
        <v>34</v>
      </c>
      <c r="G330">
        <f>IF(ISERROR(Table_sql2014a8.sandag.org_ws_FreewaySpeed[[#This Row],[speed_ev]]),"",Table_sql2014a8.sandag.org_ws_FreewaySpeed[[#This Row],[speed_ev]])</f>
        <v>58</v>
      </c>
    </row>
    <row r="331" spans="1:7" x14ac:dyDescent="0.25">
      <c r="A331">
        <f>IF(ISERROR(Table_sql2014a8.sandag.org_ws_FreewaySpeed[[#This Row],[scenario_id]]),"",Table_sql2014a8.sandag.org_ws_FreewaySpeed[[#This Row],[scenario_id]])</f>
        <v>376</v>
      </c>
      <c r="B331">
        <f>IF(ISERROR(Table_sql2014a8.sandag.org_ws_FreewaySpeed[[#This Row],[LinkID]]),"",Table_sql2014a8.sandag.org_ws_FreewaySpeed[[#This Row],[LinkID]])</f>
        <v>26561</v>
      </c>
      <c r="C331">
        <f>IF(ISERROR(Table_sql2014a8.sandag.org_ws_FreewaySpeed[[#This Row],[speed_ea]]),"",Table_sql2014a8.sandag.org_ws_FreewaySpeed[[#This Row],[speed_ea]])</f>
        <v>57</v>
      </c>
      <c r="D331">
        <f>IF(ISERROR(Table_sql2014a8.sandag.org_ws_FreewaySpeed[[#This Row],[speed_am]]),"",Table_sql2014a8.sandag.org_ws_FreewaySpeed[[#This Row],[speed_am]])</f>
        <v>51</v>
      </c>
      <c r="E331">
        <f>IF(ISERROR(Table_sql2014a8.sandag.org_ws_FreewaySpeed[[#This Row],[speed_md]]),"",Table_sql2014a8.sandag.org_ws_FreewaySpeed[[#This Row],[speed_md]])</f>
        <v>50</v>
      </c>
      <c r="F331">
        <f>IF(ISERROR(Table_sql2014a8.sandag.org_ws_FreewaySpeed[[#This Row],[speed_pm]]),"",Table_sql2014a8.sandag.org_ws_FreewaySpeed[[#This Row],[speed_pm]])</f>
        <v>44</v>
      </c>
      <c r="G331">
        <f>IF(ISERROR(Table_sql2014a8.sandag.org_ws_FreewaySpeed[[#This Row],[speed_ev]]),"",Table_sql2014a8.sandag.org_ws_FreewaySpeed[[#This Row],[speed_ev]])</f>
        <v>57</v>
      </c>
    </row>
    <row r="332" spans="1:7" x14ac:dyDescent="0.25">
      <c r="A332">
        <f>IF(ISERROR(Table_sql2014a8.sandag.org_ws_FreewaySpeed[[#This Row],[scenario_id]]),"",Table_sql2014a8.sandag.org_ws_FreewaySpeed[[#This Row],[scenario_id]])</f>
        <v>376</v>
      </c>
      <c r="B332">
        <f>IF(ISERROR(Table_sql2014a8.sandag.org_ws_FreewaySpeed[[#This Row],[LinkID]]),"",Table_sql2014a8.sandag.org_ws_FreewaySpeed[[#This Row],[LinkID]])</f>
        <v>26562</v>
      </c>
      <c r="C332">
        <f>IF(ISERROR(Table_sql2014a8.sandag.org_ws_FreewaySpeed[[#This Row],[speed_ea]]),"",Table_sql2014a8.sandag.org_ws_FreewaySpeed[[#This Row],[speed_ea]])</f>
        <v>58</v>
      </c>
      <c r="D332">
        <f>IF(ISERROR(Table_sql2014a8.sandag.org_ws_FreewaySpeed[[#This Row],[speed_am]]),"",Table_sql2014a8.sandag.org_ws_FreewaySpeed[[#This Row],[speed_am]])</f>
        <v>44</v>
      </c>
      <c r="E332">
        <f>IF(ISERROR(Table_sql2014a8.sandag.org_ws_FreewaySpeed[[#This Row],[speed_md]]),"",Table_sql2014a8.sandag.org_ws_FreewaySpeed[[#This Row],[speed_md]])</f>
        <v>53</v>
      </c>
      <c r="F332">
        <f>IF(ISERROR(Table_sql2014a8.sandag.org_ws_FreewaySpeed[[#This Row],[speed_pm]]),"",Table_sql2014a8.sandag.org_ws_FreewaySpeed[[#This Row],[speed_pm]])</f>
        <v>55</v>
      </c>
      <c r="G332">
        <f>IF(ISERROR(Table_sql2014a8.sandag.org_ws_FreewaySpeed[[#This Row],[speed_ev]]),"",Table_sql2014a8.sandag.org_ws_FreewaySpeed[[#This Row],[speed_ev]])</f>
        <v>58</v>
      </c>
    </row>
    <row r="333" spans="1:7" x14ac:dyDescent="0.25">
      <c r="A333">
        <f>IF(ISERROR(Table_sql2014a8.sandag.org_ws_FreewaySpeed[[#This Row],[scenario_id]]),"",Table_sql2014a8.sandag.org_ws_FreewaySpeed[[#This Row],[scenario_id]])</f>
        <v>376</v>
      </c>
      <c r="B333">
        <f>IF(ISERROR(Table_sql2014a8.sandag.org_ws_FreewaySpeed[[#This Row],[LinkID]]),"",Table_sql2014a8.sandag.org_ws_FreewaySpeed[[#This Row],[LinkID]])</f>
        <v>26622</v>
      </c>
      <c r="C333">
        <f>IF(ISERROR(Table_sql2014a8.sandag.org_ws_FreewaySpeed[[#This Row],[speed_ea]]),"",Table_sql2014a8.sandag.org_ws_FreewaySpeed[[#This Row],[speed_ea]])</f>
        <v>57</v>
      </c>
      <c r="D333">
        <f>IF(ISERROR(Table_sql2014a8.sandag.org_ws_FreewaySpeed[[#This Row],[speed_am]]),"",Table_sql2014a8.sandag.org_ws_FreewaySpeed[[#This Row],[speed_am]])</f>
        <v>33</v>
      </c>
      <c r="E333">
        <f>IF(ISERROR(Table_sql2014a8.sandag.org_ws_FreewaySpeed[[#This Row],[speed_md]]),"",Table_sql2014a8.sandag.org_ws_FreewaySpeed[[#This Row],[speed_md]])</f>
        <v>51</v>
      </c>
      <c r="F333">
        <f>IF(ISERROR(Table_sql2014a8.sandag.org_ws_FreewaySpeed[[#This Row],[speed_pm]]),"",Table_sql2014a8.sandag.org_ws_FreewaySpeed[[#This Row],[speed_pm]])</f>
        <v>54</v>
      </c>
      <c r="G333">
        <f>IF(ISERROR(Table_sql2014a8.sandag.org_ws_FreewaySpeed[[#This Row],[speed_ev]]),"",Table_sql2014a8.sandag.org_ws_FreewaySpeed[[#This Row],[speed_ev]])</f>
        <v>58</v>
      </c>
    </row>
    <row r="334" spans="1:7" x14ac:dyDescent="0.25">
      <c r="A334">
        <f>IF(ISERROR(Table_sql2014a8.sandag.org_ws_FreewaySpeed[[#This Row],[scenario_id]]),"",Table_sql2014a8.sandag.org_ws_FreewaySpeed[[#This Row],[scenario_id]])</f>
        <v>376</v>
      </c>
      <c r="B334">
        <f>IF(ISERROR(Table_sql2014a8.sandag.org_ws_FreewaySpeed[[#This Row],[LinkID]]),"",Table_sql2014a8.sandag.org_ws_FreewaySpeed[[#This Row],[LinkID]])</f>
        <v>26667</v>
      </c>
      <c r="C334">
        <f>IF(ISERROR(Table_sql2014a8.sandag.org_ws_FreewaySpeed[[#This Row],[speed_ea]]),"",Table_sql2014a8.sandag.org_ws_FreewaySpeed[[#This Row],[speed_ea]])</f>
        <v>62</v>
      </c>
      <c r="D334">
        <f>IF(ISERROR(Table_sql2014a8.sandag.org_ws_FreewaySpeed[[#This Row],[speed_am]]),"",Table_sql2014a8.sandag.org_ws_FreewaySpeed[[#This Row],[speed_am]])</f>
        <v>62</v>
      </c>
      <c r="E334">
        <f>IF(ISERROR(Table_sql2014a8.sandag.org_ws_FreewaySpeed[[#This Row],[speed_md]]),"",Table_sql2014a8.sandag.org_ws_FreewaySpeed[[#This Row],[speed_md]])</f>
        <v>62</v>
      </c>
      <c r="F334">
        <f>IF(ISERROR(Table_sql2014a8.sandag.org_ws_FreewaySpeed[[#This Row],[speed_pm]]),"",Table_sql2014a8.sandag.org_ws_FreewaySpeed[[#This Row],[speed_pm]])</f>
        <v>61</v>
      </c>
      <c r="G334">
        <f>IF(ISERROR(Table_sql2014a8.sandag.org_ws_FreewaySpeed[[#This Row],[speed_ev]]),"",Table_sql2014a8.sandag.org_ws_FreewaySpeed[[#This Row],[speed_ev]])</f>
        <v>62</v>
      </c>
    </row>
    <row r="335" spans="1:7" x14ac:dyDescent="0.25">
      <c r="A335">
        <f>IF(ISERROR(Table_sql2014a8.sandag.org_ws_FreewaySpeed[[#This Row],[scenario_id]]),"",Table_sql2014a8.sandag.org_ws_FreewaySpeed[[#This Row],[scenario_id]])</f>
        <v>376</v>
      </c>
      <c r="B335">
        <f>IF(ISERROR(Table_sql2014a8.sandag.org_ws_FreewaySpeed[[#This Row],[LinkID]]),"",Table_sql2014a8.sandag.org_ws_FreewaySpeed[[#This Row],[LinkID]])</f>
        <v>26707</v>
      </c>
      <c r="C335">
        <f>IF(ISERROR(Table_sql2014a8.sandag.org_ws_FreewaySpeed[[#This Row],[speed_ea]]),"",Table_sql2014a8.sandag.org_ws_FreewaySpeed[[#This Row],[speed_ea]])</f>
        <v>60</v>
      </c>
      <c r="D335">
        <f>IF(ISERROR(Table_sql2014a8.sandag.org_ws_FreewaySpeed[[#This Row],[speed_am]]),"",Table_sql2014a8.sandag.org_ws_FreewaySpeed[[#This Row],[speed_am]])</f>
        <v>51</v>
      </c>
      <c r="E335">
        <f>IF(ISERROR(Table_sql2014a8.sandag.org_ws_FreewaySpeed[[#This Row],[speed_md]]),"",Table_sql2014a8.sandag.org_ws_FreewaySpeed[[#This Row],[speed_md]])</f>
        <v>59</v>
      </c>
      <c r="F335">
        <f>IF(ISERROR(Table_sql2014a8.sandag.org_ws_FreewaySpeed[[#This Row],[speed_pm]]),"",Table_sql2014a8.sandag.org_ws_FreewaySpeed[[#This Row],[speed_pm]])</f>
        <v>55</v>
      </c>
      <c r="G335">
        <f>IF(ISERROR(Table_sql2014a8.sandag.org_ws_FreewaySpeed[[#This Row],[speed_ev]]),"",Table_sql2014a8.sandag.org_ws_FreewaySpeed[[#This Row],[speed_ev]])</f>
        <v>60</v>
      </c>
    </row>
    <row r="336" spans="1:7" x14ac:dyDescent="0.25">
      <c r="A336">
        <f>IF(ISERROR(Table_sql2014a8.sandag.org_ws_FreewaySpeed[[#This Row],[scenario_id]]),"",Table_sql2014a8.sandag.org_ws_FreewaySpeed[[#This Row],[scenario_id]])</f>
        <v>376</v>
      </c>
      <c r="B336">
        <f>IF(ISERROR(Table_sql2014a8.sandag.org_ws_FreewaySpeed[[#This Row],[LinkID]]),"",Table_sql2014a8.sandag.org_ws_FreewaySpeed[[#This Row],[LinkID]])</f>
        <v>26722</v>
      </c>
      <c r="C336">
        <f>IF(ISERROR(Table_sql2014a8.sandag.org_ws_FreewaySpeed[[#This Row],[speed_ea]]),"",Table_sql2014a8.sandag.org_ws_FreewaySpeed[[#This Row],[speed_ea]])</f>
        <v>62</v>
      </c>
      <c r="D336">
        <f>IF(ISERROR(Table_sql2014a8.sandag.org_ws_FreewaySpeed[[#This Row],[speed_am]]),"",Table_sql2014a8.sandag.org_ws_FreewaySpeed[[#This Row],[speed_am]])</f>
        <v>42</v>
      </c>
      <c r="E336">
        <f>IF(ISERROR(Table_sql2014a8.sandag.org_ws_FreewaySpeed[[#This Row],[speed_md]]),"",Table_sql2014a8.sandag.org_ws_FreewaySpeed[[#This Row],[speed_md]])</f>
        <v>55</v>
      </c>
      <c r="F336">
        <f>IF(ISERROR(Table_sql2014a8.sandag.org_ws_FreewaySpeed[[#This Row],[speed_pm]]),"",Table_sql2014a8.sandag.org_ws_FreewaySpeed[[#This Row],[speed_pm]])</f>
        <v>49</v>
      </c>
      <c r="G336">
        <f>IF(ISERROR(Table_sql2014a8.sandag.org_ws_FreewaySpeed[[#This Row],[speed_ev]]),"",Table_sql2014a8.sandag.org_ws_FreewaySpeed[[#This Row],[speed_ev]])</f>
        <v>62</v>
      </c>
    </row>
    <row r="337" spans="1:7" x14ac:dyDescent="0.25">
      <c r="A337">
        <f>IF(ISERROR(Table_sql2014a8.sandag.org_ws_FreewaySpeed[[#This Row],[scenario_id]]),"",Table_sql2014a8.sandag.org_ws_FreewaySpeed[[#This Row],[scenario_id]])</f>
        <v>376</v>
      </c>
      <c r="B337">
        <f>IF(ISERROR(Table_sql2014a8.sandag.org_ws_FreewaySpeed[[#This Row],[LinkID]]),"",Table_sql2014a8.sandag.org_ws_FreewaySpeed[[#This Row],[LinkID]])</f>
        <v>26788</v>
      </c>
      <c r="C337">
        <f>IF(ISERROR(Table_sql2014a8.sandag.org_ws_FreewaySpeed[[#This Row],[speed_ea]]),"",Table_sql2014a8.sandag.org_ws_FreewaySpeed[[#This Row],[speed_ea]])</f>
        <v>53</v>
      </c>
      <c r="D337">
        <f>IF(ISERROR(Table_sql2014a8.sandag.org_ws_FreewaySpeed[[#This Row],[speed_am]]),"",Table_sql2014a8.sandag.org_ws_FreewaySpeed[[#This Row],[speed_am]])</f>
        <v>48</v>
      </c>
      <c r="E337">
        <f>IF(ISERROR(Table_sql2014a8.sandag.org_ws_FreewaySpeed[[#This Row],[speed_md]]),"",Table_sql2014a8.sandag.org_ws_FreewaySpeed[[#This Row],[speed_md]])</f>
        <v>52</v>
      </c>
      <c r="F337">
        <f>IF(ISERROR(Table_sql2014a8.sandag.org_ws_FreewaySpeed[[#This Row],[speed_pm]]),"",Table_sql2014a8.sandag.org_ws_FreewaySpeed[[#This Row],[speed_pm]])</f>
        <v>50</v>
      </c>
      <c r="G337">
        <f>IF(ISERROR(Table_sql2014a8.sandag.org_ws_FreewaySpeed[[#This Row],[speed_ev]]),"",Table_sql2014a8.sandag.org_ws_FreewaySpeed[[#This Row],[speed_ev]])</f>
        <v>53</v>
      </c>
    </row>
    <row r="338" spans="1:7" x14ac:dyDescent="0.25">
      <c r="A338">
        <f>IF(ISERROR(Table_sql2014a8.sandag.org_ws_FreewaySpeed[[#This Row],[scenario_id]]),"",Table_sql2014a8.sandag.org_ws_FreewaySpeed[[#This Row],[scenario_id]])</f>
        <v>376</v>
      </c>
      <c r="B338">
        <f>IF(ISERROR(Table_sql2014a8.sandag.org_ws_FreewaySpeed[[#This Row],[LinkID]]),"",Table_sql2014a8.sandag.org_ws_FreewaySpeed[[#This Row],[LinkID]])</f>
        <v>26791</v>
      </c>
      <c r="C338">
        <f>IF(ISERROR(Table_sql2014a8.sandag.org_ws_FreewaySpeed[[#This Row],[speed_ea]]),"",Table_sql2014a8.sandag.org_ws_FreewaySpeed[[#This Row],[speed_ea]])</f>
        <v>53</v>
      </c>
      <c r="D338">
        <f>IF(ISERROR(Table_sql2014a8.sandag.org_ws_FreewaySpeed[[#This Row],[speed_am]]),"",Table_sql2014a8.sandag.org_ws_FreewaySpeed[[#This Row],[speed_am]])</f>
        <v>44</v>
      </c>
      <c r="E338">
        <f>IF(ISERROR(Table_sql2014a8.sandag.org_ws_FreewaySpeed[[#This Row],[speed_md]]),"",Table_sql2014a8.sandag.org_ws_FreewaySpeed[[#This Row],[speed_md]])</f>
        <v>52</v>
      </c>
      <c r="F338">
        <f>IF(ISERROR(Table_sql2014a8.sandag.org_ws_FreewaySpeed[[#This Row],[speed_pm]]),"",Table_sql2014a8.sandag.org_ws_FreewaySpeed[[#This Row],[speed_pm]])</f>
        <v>49</v>
      </c>
      <c r="G338">
        <f>IF(ISERROR(Table_sql2014a8.sandag.org_ws_FreewaySpeed[[#This Row],[speed_ev]]),"",Table_sql2014a8.sandag.org_ws_FreewaySpeed[[#This Row],[speed_ev]])</f>
        <v>53</v>
      </c>
    </row>
    <row r="339" spans="1:7" x14ac:dyDescent="0.25">
      <c r="A339">
        <f>IF(ISERROR(Table_sql2014a8.sandag.org_ws_FreewaySpeed[[#This Row],[scenario_id]]),"",Table_sql2014a8.sandag.org_ws_FreewaySpeed[[#This Row],[scenario_id]])</f>
        <v>376</v>
      </c>
      <c r="B339">
        <f>IF(ISERROR(Table_sql2014a8.sandag.org_ws_FreewaySpeed[[#This Row],[LinkID]]),"",Table_sql2014a8.sandag.org_ws_FreewaySpeed[[#This Row],[LinkID]])</f>
        <v>26870</v>
      </c>
      <c r="C339">
        <f>IF(ISERROR(Table_sql2014a8.sandag.org_ws_FreewaySpeed[[#This Row],[speed_ea]]),"",Table_sql2014a8.sandag.org_ws_FreewaySpeed[[#This Row],[speed_ea]])</f>
        <v>58</v>
      </c>
      <c r="D339">
        <f>IF(ISERROR(Table_sql2014a8.sandag.org_ws_FreewaySpeed[[#This Row],[speed_am]]),"",Table_sql2014a8.sandag.org_ws_FreewaySpeed[[#This Row],[speed_am]])</f>
        <v>40</v>
      </c>
      <c r="E339">
        <f>IF(ISERROR(Table_sql2014a8.sandag.org_ws_FreewaySpeed[[#This Row],[speed_md]]),"",Table_sql2014a8.sandag.org_ws_FreewaySpeed[[#This Row],[speed_md]])</f>
        <v>27</v>
      </c>
      <c r="F339">
        <f>IF(ISERROR(Table_sql2014a8.sandag.org_ws_FreewaySpeed[[#This Row],[speed_pm]]),"",Table_sql2014a8.sandag.org_ws_FreewaySpeed[[#This Row],[speed_pm]])</f>
        <v>22</v>
      </c>
      <c r="G339">
        <f>IF(ISERROR(Table_sql2014a8.sandag.org_ws_FreewaySpeed[[#This Row],[speed_ev]]),"",Table_sql2014a8.sandag.org_ws_FreewaySpeed[[#This Row],[speed_ev]])</f>
        <v>58</v>
      </c>
    </row>
    <row r="340" spans="1:7" x14ac:dyDescent="0.25">
      <c r="A340">
        <f>IF(ISERROR(Table_sql2014a8.sandag.org_ws_FreewaySpeed[[#This Row],[scenario_id]]),"",Table_sql2014a8.sandag.org_ws_FreewaySpeed[[#This Row],[scenario_id]])</f>
        <v>376</v>
      </c>
      <c r="B340">
        <f>IF(ISERROR(Table_sql2014a8.sandag.org_ws_FreewaySpeed[[#This Row],[LinkID]]),"",Table_sql2014a8.sandag.org_ws_FreewaySpeed[[#This Row],[LinkID]])</f>
        <v>26879</v>
      </c>
      <c r="C340">
        <f>IF(ISERROR(Table_sql2014a8.sandag.org_ws_FreewaySpeed[[#This Row],[speed_ea]]),"",Table_sql2014a8.sandag.org_ws_FreewaySpeed[[#This Row],[speed_ea]])</f>
        <v>56</v>
      </c>
      <c r="D340">
        <f>IF(ISERROR(Table_sql2014a8.sandag.org_ws_FreewaySpeed[[#This Row],[speed_am]]),"",Table_sql2014a8.sandag.org_ws_FreewaySpeed[[#This Row],[speed_am]])</f>
        <v>25</v>
      </c>
      <c r="E340">
        <f>IF(ISERROR(Table_sql2014a8.sandag.org_ws_FreewaySpeed[[#This Row],[speed_md]]),"",Table_sql2014a8.sandag.org_ws_FreewaySpeed[[#This Row],[speed_md]])</f>
        <v>48</v>
      </c>
      <c r="F340">
        <f>IF(ISERROR(Table_sql2014a8.sandag.org_ws_FreewaySpeed[[#This Row],[speed_pm]]),"",Table_sql2014a8.sandag.org_ws_FreewaySpeed[[#This Row],[speed_pm]])</f>
        <v>48</v>
      </c>
      <c r="G340">
        <f>IF(ISERROR(Table_sql2014a8.sandag.org_ws_FreewaySpeed[[#This Row],[speed_ev]]),"",Table_sql2014a8.sandag.org_ws_FreewaySpeed[[#This Row],[speed_ev]])</f>
        <v>58</v>
      </c>
    </row>
    <row r="341" spans="1:7" x14ac:dyDescent="0.25">
      <c r="A341">
        <f>IF(ISERROR(Table_sql2014a8.sandag.org_ws_FreewaySpeed[[#This Row],[scenario_id]]),"",Table_sql2014a8.sandag.org_ws_FreewaySpeed[[#This Row],[scenario_id]])</f>
        <v>376</v>
      </c>
      <c r="B341">
        <f>IF(ISERROR(Table_sql2014a8.sandag.org_ws_FreewaySpeed[[#This Row],[LinkID]]),"",Table_sql2014a8.sandag.org_ws_FreewaySpeed[[#This Row],[LinkID]])</f>
        <v>27015</v>
      </c>
      <c r="C341">
        <f>IF(ISERROR(Table_sql2014a8.sandag.org_ws_FreewaySpeed[[#This Row],[speed_ea]]),"",Table_sql2014a8.sandag.org_ws_FreewaySpeed[[#This Row],[speed_ea]])</f>
        <v>58</v>
      </c>
      <c r="D341">
        <f>IF(ISERROR(Table_sql2014a8.sandag.org_ws_FreewaySpeed[[#This Row],[speed_am]]),"",Table_sql2014a8.sandag.org_ws_FreewaySpeed[[#This Row],[speed_am]])</f>
        <v>58</v>
      </c>
      <c r="E341">
        <f>IF(ISERROR(Table_sql2014a8.sandag.org_ws_FreewaySpeed[[#This Row],[speed_md]]),"",Table_sql2014a8.sandag.org_ws_FreewaySpeed[[#This Row],[speed_md]])</f>
        <v>58</v>
      </c>
      <c r="F341">
        <f>IF(ISERROR(Table_sql2014a8.sandag.org_ws_FreewaySpeed[[#This Row],[speed_pm]]),"",Table_sql2014a8.sandag.org_ws_FreewaySpeed[[#This Row],[speed_pm]])</f>
        <v>58</v>
      </c>
      <c r="G341">
        <f>IF(ISERROR(Table_sql2014a8.sandag.org_ws_FreewaySpeed[[#This Row],[speed_ev]]),"",Table_sql2014a8.sandag.org_ws_FreewaySpeed[[#This Row],[speed_ev]])</f>
        <v>58</v>
      </c>
    </row>
    <row r="342" spans="1:7" x14ac:dyDescent="0.25">
      <c r="A342">
        <f>IF(ISERROR(Table_sql2014a8.sandag.org_ws_FreewaySpeed[[#This Row],[scenario_id]]),"",Table_sql2014a8.sandag.org_ws_FreewaySpeed[[#This Row],[scenario_id]])</f>
        <v>376</v>
      </c>
      <c r="B342">
        <f>IF(ISERROR(Table_sql2014a8.sandag.org_ws_FreewaySpeed[[#This Row],[LinkID]]),"",Table_sql2014a8.sandag.org_ws_FreewaySpeed[[#This Row],[LinkID]])</f>
        <v>27154</v>
      </c>
      <c r="C342">
        <f>IF(ISERROR(Table_sql2014a8.sandag.org_ws_FreewaySpeed[[#This Row],[speed_ea]]),"",Table_sql2014a8.sandag.org_ws_FreewaySpeed[[#This Row],[speed_ea]])</f>
        <v>58</v>
      </c>
      <c r="D342">
        <f>IF(ISERROR(Table_sql2014a8.sandag.org_ws_FreewaySpeed[[#This Row],[speed_am]]),"",Table_sql2014a8.sandag.org_ws_FreewaySpeed[[#This Row],[speed_am]])</f>
        <v>58</v>
      </c>
      <c r="E342">
        <f>IF(ISERROR(Table_sql2014a8.sandag.org_ws_FreewaySpeed[[#This Row],[speed_md]]),"",Table_sql2014a8.sandag.org_ws_FreewaySpeed[[#This Row],[speed_md]])</f>
        <v>58</v>
      </c>
      <c r="F342">
        <f>IF(ISERROR(Table_sql2014a8.sandag.org_ws_FreewaySpeed[[#This Row],[speed_pm]]),"",Table_sql2014a8.sandag.org_ws_FreewaySpeed[[#This Row],[speed_pm]])</f>
        <v>58</v>
      </c>
      <c r="G342">
        <f>IF(ISERROR(Table_sql2014a8.sandag.org_ws_FreewaySpeed[[#This Row],[speed_ev]]),"",Table_sql2014a8.sandag.org_ws_FreewaySpeed[[#This Row],[speed_ev]])</f>
        <v>58</v>
      </c>
    </row>
    <row r="343" spans="1:7" x14ac:dyDescent="0.25">
      <c r="A343">
        <f>IF(ISERROR(Table_sql2014a8.sandag.org_ws_FreewaySpeed[[#This Row],[scenario_id]]),"",Table_sql2014a8.sandag.org_ws_FreewaySpeed[[#This Row],[scenario_id]])</f>
        <v>376</v>
      </c>
      <c r="B343">
        <f>IF(ISERROR(Table_sql2014a8.sandag.org_ws_FreewaySpeed[[#This Row],[LinkID]]),"",Table_sql2014a8.sandag.org_ws_FreewaySpeed[[#This Row],[LinkID]])</f>
        <v>27157</v>
      </c>
      <c r="C343">
        <f>IF(ISERROR(Table_sql2014a8.sandag.org_ws_FreewaySpeed[[#This Row],[speed_ea]]),"",Table_sql2014a8.sandag.org_ws_FreewaySpeed[[#This Row],[speed_ea]])</f>
        <v>39</v>
      </c>
      <c r="D343">
        <f>IF(ISERROR(Table_sql2014a8.sandag.org_ws_FreewaySpeed[[#This Row],[speed_am]]),"",Table_sql2014a8.sandag.org_ws_FreewaySpeed[[#This Row],[speed_am]])</f>
        <v>39</v>
      </c>
      <c r="E343">
        <f>IF(ISERROR(Table_sql2014a8.sandag.org_ws_FreewaySpeed[[#This Row],[speed_md]]),"",Table_sql2014a8.sandag.org_ws_FreewaySpeed[[#This Row],[speed_md]])</f>
        <v>39</v>
      </c>
      <c r="F343">
        <f>IF(ISERROR(Table_sql2014a8.sandag.org_ws_FreewaySpeed[[#This Row],[speed_pm]]),"",Table_sql2014a8.sandag.org_ws_FreewaySpeed[[#This Row],[speed_pm]])</f>
        <v>39</v>
      </c>
      <c r="G343">
        <f>IF(ISERROR(Table_sql2014a8.sandag.org_ws_FreewaySpeed[[#This Row],[speed_ev]]),"",Table_sql2014a8.sandag.org_ws_FreewaySpeed[[#This Row],[speed_ev]])</f>
        <v>39</v>
      </c>
    </row>
    <row r="344" spans="1:7" x14ac:dyDescent="0.25">
      <c r="A344">
        <f>IF(ISERROR(Table_sql2014a8.sandag.org_ws_FreewaySpeed[[#This Row],[scenario_id]]),"",Table_sql2014a8.sandag.org_ws_FreewaySpeed[[#This Row],[scenario_id]])</f>
        <v>376</v>
      </c>
      <c r="B344">
        <f>IF(ISERROR(Table_sql2014a8.sandag.org_ws_FreewaySpeed[[#This Row],[LinkID]]),"",Table_sql2014a8.sandag.org_ws_FreewaySpeed[[#This Row],[LinkID]])</f>
        <v>27167</v>
      </c>
      <c r="C344">
        <f>IF(ISERROR(Table_sql2014a8.sandag.org_ws_FreewaySpeed[[#This Row],[speed_ea]]),"",Table_sql2014a8.sandag.org_ws_FreewaySpeed[[#This Row],[speed_ea]])</f>
        <v>62</v>
      </c>
      <c r="D344">
        <f>IF(ISERROR(Table_sql2014a8.sandag.org_ws_FreewaySpeed[[#This Row],[speed_am]]),"",Table_sql2014a8.sandag.org_ws_FreewaySpeed[[#This Row],[speed_am]])</f>
        <v>59</v>
      </c>
      <c r="E344">
        <f>IF(ISERROR(Table_sql2014a8.sandag.org_ws_FreewaySpeed[[#This Row],[speed_md]]),"",Table_sql2014a8.sandag.org_ws_FreewaySpeed[[#This Row],[speed_md]])</f>
        <v>62</v>
      </c>
      <c r="F344">
        <f>IF(ISERROR(Table_sql2014a8.sandag.org_ws_FreewaySpeed[[#This Row],[speed_pm]]),"",Table_sql2014a8.sandag.org_ws_FreewaySpeed[[#This Row],[speed_pm]])</f>
        <v>62</v>
      </c>
      <c r="G344">
        <f>IF(ISERROR(Table_sql2014a8.sandag.org_ws_FreewaySpeed[[#This Row],[speed_ev]]),"",Table_sql2014a8.sandag.org_ws_FreewaySpeed[[#This Row],[speed_ev]])</f>
        <v>62</v>
      </c>
    </row>
    <row r="345" spans="1:7" x14ac:dyDescent="0.25">
      <c r="A345">
        <f>IF(ISERROR(Table_sql2014a8.sandag.org_ws_FreewaySpeed[[#This Row],[scenario_id]]),"",Table_sql2014a8.sandag.org_ws_FreewaySpeed[[#This Row],[scenario_id]])</f>
        <v>376</v>
      </c>
      <c r="B345">
        <f>IF(ISERROR(Table_sql2014a8.sandag.org_ws_FreewaySpeed[[#This Row],[LinkID]]),"",Table_sql2014a8.sandag.org_ws_FreewaySpeed[[#This Row],[LinkID]])</f>
        <v>27168</v>
      </c>
      <c r="C345">
        <f>IF(ISERROR(Table_sql2014a8.sandag.org_ws_FreewaySpeed[[#This Row],[speed_ea]]),"",Table_sql2014a8.sandag.org_ws_FreewaySpeed[[#This Row],[speed_ea]])</f>
        <v>58</v>
      </c>
      <c r="D345">
        <f>IF(ISERROR(Table_sql2014a8.sandag.org_ws_FreewaySpeed[[#This Row],[speed_am]]),"",Table_sql2014a8.sandag.org_ws_FreewaySpeed[[#This Row],[speed_am]])</f>
        <v>54</v>
      </c>
      <c r="E345">
        <f>IF(ISERROR(Table_sql2014a8.sandag.org_ws_FreewaySpeed[[#This Row],[speed_md]]),"",Table_sql2014a8.sandag.org_ws_FreewaySpeed[[#This Row],[speed_md]])</f>
        <v>57</v>
      </c>
      <c r="F345">
        <f>IF(ISERROR(Table_sql2014a8.sandag.org_ws_FreewaySpeed[[#This Row],[speed_pm]]),"",Table_sql2014a8.sandag.org_ws_FreewaySpeed[[#This Row],[speed_pm]])</f>
        <v>58</v>
      </c>
      <c r="G345">
        <f>IF(ISERROR(Table_sql2014a8.sandag.org_ws_FreewaySpeed[[#This Row],[speed_ev]]),"",Table_sql2014a8.sandag.org_ws_FreewaySpeed[[#This Row],[speed_ev]])</f>
        <v>58</v>
      </c>
    </row>
    <row r="346" spans="1:7" x14ac:dyDescent="0.25">
      <c r="A346">
        <f>IF(ISERROR(Table_sql2014a8.sandag.org_ws_FreewaySpeed[[#This Row],[scenario_id]]),"",Table_sql2014a8.sandag.org_ws_FreewaySpeed[[#This Row],[scenario_id]])</f>
        <v>376</v>
      </c>
      <c r="B346">
        <f>IF(ISERROR(Table_sql2014a8.sandag.org_ws_FreewaySpeed[[#This Row],[LinkID]]),"",Table_sql2014a8.sandag.org_ws_FreewaySpeed[[#This Row],[LinkID]])</f>
        <v>27169</v>
      </c>
      <c r="C346">
        <f>IF(ISERROR(Table_sql2014a8.sandag.org_ws_FreewaySpeed[[#This Row],[speed_ea]]),"",Table_sql2014a8.sandag.org_ws_FreewaySpeed[[#This Row],[speed_ea]])</f>
        <v>62</v>
      </c>
      <c r="D346">
        <f>IF(ISERROR(Table_sql2014a8.sandag.org_ws_FreewaySpeed[[#This Row],[speed_am]]),"",Table_sql2014a8.sandag.org_ws_FreewaySpeed[[#This Row],[speed_am]])</f>
        <v>61</v>
      </c>
      <c r="E346">
        <f>IF(ISERROR(Table_sql2014a8.sandag.org_ws_FreewaySpeed[[#This Row],[speed_md]]),"",Table_sql2014a8.sandag.org_ws_FreewaySpeed[[#This Row],[speed_md]])</f>
        <v>61</v>
      </c>
      <c r="F346">
        <f>IF(ISERROR(Table_sql2014a8.sandag.org_ws_FreewaySpeed[[#This Row],[speed_pm]]),"",Table_sql2014a8.sandag.org_ws_FreewaySpeed[[#This Row],[speed_pm]])</f>
        <v>60</v>
      </c>
      <c r="G346">
        <f>IF(ISERROR(Table_sql2014a8.sandag.org_ws_FreewaySpeed[[#This Row],[speed_ev]]),"",Table_sql2014a8.sandag.org_ws_FreewaySpeed[[#This Row],[speed_ev]])</f>
        <v>62</v>
      </c>
    </row>
    <row r="347" spans="1:7" x14ac:dyDescent="0.25">
      <c r="A347">
        <f>IF(ISERROR(Table_sql2014a8.sandag.org_ws_FreewaySpeed[[#This Row],[scenario_id]]),"",Table_sql2014a8.sandag.org_ws_FreewaySpeed[[#This Row],[scenario_id]])</f>
        <v>376</v>
      </c>
      <c r="B347">
        <f>IF(ISERROR(Table_sql2014a8.sandag.org_ws_FreewaySpeed[[#This Row],[LinkID]]),"",Table_sql2014a8.sandag.org_ws_FreewaySpeed[[#This Row],[LinkID]])</f>
        <v>27172</v>
      </c>
      <c r="C347">
        <f>IF(ISERROR(Table_sql2014a8.sandag.org_ws_FreewaySpeed[[#This Row],[speed_ea]]),"",Table_sql2014a8.sandag.org_ws_FreewaySpeed[[#This Row],[speed_ea]])</f>
        <v>62</v>
      </c>
      <c r="D347">
        <f>IF(ISERROR(Table_sql2014a8.sandag.org_ws_FreewaySpeed[[#This Row],[speed_am]]),"",Table_sql2014a8.sandag.org_ws_FreewaySpeed[[#This Row],[speed_am]])</f>
        <v>60</v>
      </c>
      <c r="E347">
        <f>IF(ISERROR(Table_sql2014a8.sandag.org_ws_FreewaySpeed[[#This Row],[speed_md]]),"",Table_sql2014a8.sandag.org_ws_FreewaySpeed[[#This Row],[speed_md]])</f>
        <v>62</v>
      </c>
      <c r="F347">
        <f>IF(ISERROR(Table_sql2014a8.sandag.org_ws_FreewaySpeed[[#This Row],[speed_pm]]),"",Table_sql2014a8.sandag.org_ws_FreewaySpeed[[#This Row],[speed_pm]])</f>
        <v>62</v>
      </c>
      <c r="G347">
        <f>IF(ISERROR(Table_sql2014a8.sandag.org_ws_FreewaySpeed[[#This Row],[speed_ev]]),"",Table_sql2014a8.sandag.org_ws_FreewaySpeed[[#This Row],[speed_ev]])</f>
        <v>62</v>
      </c>
    </row>
    <row r="348" spans="1:7" x14ac:dyDescent="0.25">
      <c r="A348">
        <f>IF(ISERROR(Table_sql2014a8.sandag.org_ws_FreewaySpeed[[#This Row],[scenario_id]]),"",Table_sql2014a8.sandag.org_ws_FreewaySpeed[[#This Row],[scenario_id]])</f>
        <v>376</v>
      </c>
      <c r="B348">
        <f>IF(ISERROR(Table_sql2014a8.sandag.org_ws_FreewaySpeed[[#This Row],[LinkID]]),"",Table_sql2014a8.sandag.org_ws_FreewaySpeed[[#This Row],[LinkID]])</f>
        <v>27173</v>
      </c>
      <c r="C348">
        <f>IF(ISERROR(Table_sql2014a8.sandag.org_ws_FreewaySpeed[[#This Row],[speed_ea]]),"",Table_sql2014a8.sandag.org_ws_FreewaySpeed[[#This Row],[speed_ea]])</f>
        <v>62</v>
      </c>
      <c r="D348">
        <f>IF(ISERROR(Table_sql2014a8.sandag.org_ws_FreewaySpeed[[#This Row],[speed_am]]),"",Table_sql2014a8.sandag.org_ws_FreewaySpeed[[#This Row],[speed_am]])</f>
        <v>60</v>
      </c>
      <c r="E348">
        <f>IF(ISERROR(Table_sql2014a8.sandag.org_ws_FreewaySpeed[[#This Row],[speed_md]]),"",Table_sql2014a8.sandag.org_ws_FreewaySpeed[[#This Row],[speed_md]])</f>
        <v>62</v>
      </c>
      <c r="F348">
        <f>IF(ISERROR(Table_sql2014a8.sandag.org_ws_FreewaySpeed[[#This Row],[speed_pm]]),"",Table_sql2014a8.sandag.org_ws_FreewaySpeed[[#This Row],[speed_pm]])</f>
        <v>62</v>
      </c>
      <c r="G348">
        <f>IF(ISERROR(Table_sql2014a8.sandag.org_ws_FreewaySpeed[[#This Row],[speed_ev]]),"",Table_sql2014a8.sandag.org_ws_FreewaySpeed[[#This Row],[speed_ev]])</f>
        <v>62</v>
      </c>
    </row>
    <row r="349" spans="1:7" x14ac:dyDescent="0.25">
      <c r="A349">
        <f>IF(ISERROR(Table_sql2014a8.sandag.org_ws_FreewaySpeed[[#This Row],[scenario_id]]),"",Table_sql2014a8.sandag.org_ws_FreewaySpeed[[#This Row],[scenario_id]])</f>
        <v>376</v>
      </c>
      <c r="B349">
        <f>IF(ISERROR(Table_sql2014a8.sandag.org_ws_FreewaySpeed[[#This Row],[LinkID]]),"",Table_sql2014a8.sandag.org_ws_FreewaySpeed[[#This Row],[LinkID]])</f>
        <v>27179</v>
      </c>
      <c r="C349">
        <f>IF(ISERROR(Table_sql2014a8.sandag.org_ws_FreewaySpeed[[#This Row],[speed_ea]]),"",Table_sql2014a8.sandag.org_ws_FreewaySpeed[[#This Row],[speed_ea]])</f>
        <v>62</v>
      </c>
      <c r="D349">
        <f>IF(ISERROR(Table_sql2014a8.sandag.org_ws_FreewaySpeed[[#This Row],[speed_am]]),"",Table_sql2014a8.sandag.org_ws_FreewaySpeed[[#This Row],[speed_am]])</f>
        <v>61</v>
      </c>
      <c r="E349">
        <f>IF(ISERROR(Table_sql2014a8.sandag.org_ws_FreewaySpeed[[#This Row],[speed_md]]),"",Table_sql2014a8.sandag.org_ws_FreewaySpeed[[#This Row],[speed_md]])</f>
        <v>61</v>
      </c>
      <c r="F349">
        <f>IF(ISERROR(Table_sql2014a8.sandag.org_ws_FreewaySpeed[[#This Row],[speed_pm]]),"",Table_sql2014a8.sandag.org_ws_FreewaySpeed[[#This Row],[speed_pm]])</f>
        <v>60</v>
      </c>
      <c r="G349">
        <f>IF(ISERROR(Table_sql2014a8.sandag.org_ws_FreewaySpeed[[#This Row],[speed_ev]]),"",Table_sql2014a8.sandag.org_ws_FreewaySpeed[[#This Row],[speed_ev]])</f>
        <v>62</v>
      </c>
    </row>
    <row r="350" spans="1:7" x14ac:dyDescent="0.25">
      <c r="A350">
        <f>IF(ISERROR(Table_sql2014a8.sandag.org_ws_FreewaySpeed[[#This Row],[scenario_id]]),"",Table_sql2014a8.sandag.org_ws_FreewaySpeed[[#This Row],[scenario_id]])</f>
        <v>376</v>
      </c>
      <c r="B350">
        <f>IF(ISERROR(Table_sql2014a8.sandag.org_ws_FreewaySpeed[[#This Row],[LinkID]]),"",Table_sql2014a8.sandag.org_ws_FreewaySpeed[[#This Row],[LinkID]])</f>
        <v>27181</v>
      </c>
      <c r="C350">
        <f>IF(ISERROR(Table_sql2014a8.sandag.org_ws_FreewaySpeed[[#This Row],[speed_ea]]),"",Table_sql2014a8.sandag.org_ws_FreewaySpeed[[#This Row],[speed_ea]])</f>
        <v>58</v>
      </c>
      <c r="D350">
        <f>IF(ISERROR(Table_sql2014a8.sandag.org_ws_FreewaySpeed[[#This Row],[speed_am]]),"",Table_sql2014a8.sandag.org_ws_FreewaySpeed[[#This Row],[speed_am]])</f>
        <v>58</v>
      </c>
      <c r="E350">
        <f>IF(ISERROR(Table_sql2014a8.sandag.org_ws_FreewaySpeed[[#This Row],[speed_md]]),"",Table_sql2014a8.sandag.org_ws_FreewaySpeed[[#This Row],[speed_md]])</f>
        <v>58</v>
      </c>
      <c r="F350">
        <f>IF(ISERROR(Table_sql2014a8.sandag.org_ws_FreewaySpeed[[#This Row],[speed_pm]]),"",Table_sql2014a8.sandag.org_ws_FreewaySpeed[[#This Row],[speed_pm]])</f>
        <v>55</v>
      </c>
      <c r="G350">
        <f>IF(ISERROR(Table_sql2014a8.sandag.org_ws_FreewaySpeed[[#This Row],[speed_ev]]),"",Table_sql2014a8.sandag.org_ws_FreewaySpeed[[#This Row],[speed_ev]])</f>
        <v>58</v>
      </c>
    </row>
    <row r="351" spans="1:7" x14ac:dyDescent="0.25">
      <c r="A351">
        <f>IF(ISERROR(Table_sql2014a8.sandag.org_ws_FreewaySpeed[[#This Row],[scenario_id]]),"",Table_sql2014a8.sandag.org_ws_FreewaySpeed[[#This Row],[scenario_id]])</f>
        <v>376</v>
      </c>
      <c r="B351">
        <f>IF(ISERROR(Table_sql2014a8.sandag.org_ws_FreewaySpeed[[#This Row],[LinkID]]),"",Table_sql2014a8.sandag.org_ws_FreewaySpeed[[#This Row],[LinkID]])</f>
        <v>27182</v>
      </c>
      <c r="C351">
        <f>IF(ISERROR(Table_sql2014a8.sandag.org_ws_FreewaySpeed[[#This Row],[speed_ea]]),"",Table_sql2014a8.sandag.org_ws_FreewaySpeed[[#This Row],[speed_ea]])</f>
        <v>58</v>
      </c>
      <c r="D351">
        <f>IF(ISERROR(Table_sql2014a8.sandag.org_ws_FreewaySpeed[[#This Row],[speed_am]]),"",Table_sql2014a8.sandag.org_ws_FreewaySpeed[[#This Row],[speed_am]])</f>
        <v>56</v>
      </c>
      <c r="E351">
        <f>IF(ISERROR(Table_sql2014a8.sandag.org_ws_FreewaySpeed[[#This Row],[speed_md]]),"",Table_sql2014a8.sandag.org_ws_FreewaySpeed[[#This Row],[speed_md]])</f>
        <v>58</v>
      </c>
      <c r="F351">
        <f>IF(ISERROR(Table_sql2014a8.sandag.org_ws_FreewaySpeed[[#This Row],[speed_pm]]),"",Table_sql2014a8.sandag.org_ws_FreewaySpeed[[#This Row],[speed_pm]])</f>
        <v>58</v>
      </c>
      <c r="G351">
        <f>IF(ISERROR(Table_sql2014a8.sandag.org_ws_FreewaySpeed[[#This Row],[speed_ev]]),"",Table_sql2014a8.sandag.org_ws_FreewaySpeed[[#This Row],[speed_ev]])</f>
        <v>58</v>
      </c>
    </row>
    <row r="352" spans="1:7" x14ac:dyDescent="0.25">
      <c r="A352">
        <f>IF(ISERROR(Table_sql2014a8.sandag.org_ws_FreewaySpeed[[#This Row],[scenario_id]]),"",Table_sql2014a8.sandag.org_ws_FreewaySpeed[[#This Row],[scenario_id]])</f>
        <v>376</v>
      </c>
      <c r="B352">
        <f>IF(ISERROR(Table_sql2014a8.sandag.org_ws_FreewaySpeed[[#This Row],[LinkID]]),"",Table_sql2014a8.sandag.org_ws_FreewaySpeed[[#This Row],[LinkID]])</f>
        <v>27189</v>
      </c>
      <c r="C352">
        <f>IF(ISERROR(Table_sql2014a8.sandag.org_ws_FreewaySpeed[[#This Row],[speed_ea]]),"",Table_sql2014a8.sandag.org_ws_FreewaySpeed[[#This Row],[speed_ea]])</f>
        <v>62</v>
      </c>
      <c r="D352">
        <f>IF(ISERROR(Table_sql2014a8.sandag.org_ws_FreewaySpeed[[#This Row],[speed_am]]),"",Table_sql2014a8.sandag.org_ws_FreewaySpeed[[#This Row],[speed_am]])</f>
        <v>61</v>
      </c>
      <c r="E352">
        <f>IF(ISERROR(Table_sql2014a8.sandag.org_ws_FreewaySpeed[[#This Row],[speed_md]]),"",Table_sql2014a8.sandag.org_ws_FreewaySpeed[[#This Row],[speed_md]])</f>
        <v>62</v>
      </c>
      <c r="F352">
        <f>IF(ISERROR(Table_sql2014a8.sandag.org_ws_FreewaySpeed[[#This Row],[speed_pm]]),"",Table_sql2014a8.sandag.org_ws_FreewaySpeed[[#This Row],[speed_pm]])</f>
        <v>62</v>
      </c>
      <c r="G352">
        <f>IF(ISERROR(Table_sql2014a8.sandag.org_ws_FreewaySpeed[[#This Row],[speed_ev]]),"",Table_sql2014a8.sandag.org_ws_FreewaySpeed[[#This Row],[speed_ev]])</f>
        <v>62</v>
      </c>
    </row>
    <row r="353" spans="1:7" x14ac:dyDescent="0.25">
      <c r="A353">
        <f>IF(ISERROR(Table_sql2014a8.sandag.org_ws_FreewaySpeed[[#This Row],[scenario_id]]),"",Table_sql2014a8.sandag.org_ws_FreewaySpeed[[#This Row],[scenario_id]])</f>
        <v>376</v>
      </c>
      <c r="B353">
        <f>IF(ISERROR(Table_sql2014a8.sandag.org_ws_FreewaySpeed[[#This Row],[LinkID]]),"",Table_sql2014a8.sandag.org_ws_FreewaySpeed[[#This Row],[LinkID]])</f>
        <v>27190</v>
      </c>
      <c r="C353">
        <f>IF(ISERROR(Table_sql2014a8.sandag.org_ws_FreewaySpeed[[#This Row],[speed_ea]]),"",Table_sql2014a8.sandag.org_ws_FreewaySpeed[[#This Row],[speed_ea]])</f>
        <v>62</v>
      </c>
      <c r="D353">
        <f>IF(ISERROR(Table_sql2014a8.sandag.org_ws_FreewaySpeed[[#This Row],[speed_am]]),"",Table_sql2014a8.sandag.org_ws_FreewaySpeed[[#This Row],[speed_am]])</f>
        <v>61</v>
      </c>
      <c r="E353">
        <f>IF(ISERROR(Table_sql2014a8.sandag.org_ws_FreewaySpeed[[#This Row],[speed_md]]),"",Table_sql2014a8.sandag.org_ws_FreewaySpeed[[#This Row],[speed_md]])</f>
        <v>62</v>
      </c>
      <c r="F353">
        <f>IF(ISERROR(Table_sql2014a8.sandag.org_ws_FreewaySpeed[[#This Row],[speed_pm]]),"",Table_sql2014a8.sandag.org_ws_FreewaySpeed[[#This Row],[speed_pm]])</f>
        <v>62</v>
      </c>
      <c r="G353">
        <f>IF(ISERROR(Table_sql2014a8.sandag.org_ws_FreewaySpeed[[#This Row],[speed_ev]]),"",Table_sql2014a8.sandag.org_ws_FreewaySpeed[[#This Row],[speed_ev]])</f>
        <v>62</v>
      </c>
    </row>
    <row r="354" spans="1:7" x14ac:dyDescent="0.25">
      <c r="A354">
        <f>IF(ISERROR(Table_sql2014a8.sandag.org_ws_FreewaySpeed[[#This Row],[scenario_id]]),"",Table_sql2014a8.sandag.org_ws_FreewaySpeed[[#This Row],[scenario_id]])</f>
        <v>376</v>
      </c>
      <c r="B354">
        <f>IF(ISERROR(Table_sql2014a8.sandag.org_ws_FreewaySpeed[[#This Row],[LinkID]]),"",Table_sql2014a8.sandag.org_ws_FreewaySpeed[[#This Row],[LinkID]])</f>
        <v>27192</v>
      </c>
      <c r="C354">
        <f>IF(ISERROR(Table_sql2014a8.sandag.org_ws_FreewaySpeed[[#This Row],[speed_ea]]),"",Table_sql2014a8.sandag.org_ws_FreewaySpeed[[#This Row],[speed_ea]])</f>
        <v>62</v>
      </c>
      <c r="D354">
        <f>IF(ISERROR(Table_sql2014a8.sandag.org_ws_FreewaySpeed[[#This Row],[speed_am]]),"",Table_sql2014a8.sandag.org_ws_FreewaySpeed[[#This Row],[speed_am]])</f>
        <v>61</v>
      </c>
      <c r="E354">
        <f>IF(ISERROR(Table_sql2014a8.sandag.org_ws_FreewaySpeed[[#This Row],[speed_md]]),"",Table_sql2014a8.sandag.org_ws_FreewaySpeed[[#This Row],[speed_md]])</f>
        <v>61</v>
      </c>
      <c r="F354">
        <f>IF(ISERROR(Table_sql2014a8.sandag.org_ws_FreewaySpeed[[#This Row],[speed_pm]]),"",Table_sql2014a8.sandag.org_ws_FreewaySpeed[[#This Row],[speed_pm]])</f>
        <v>61</v>
      </c>
      <c r="G354">
        <f>IF(ISERROR(Table_sql2014a8.sandag.org_ws_FreewaySpeed[[#This Row],[speed_ev]]),"",Table_sql2014a8.sandag.org_ws_FreewaySpeed[[#This Row],[speed_ev]])</f>
        <v>62</v>
      </c>
    </row>
    <row r="355" spans="1:7" x14ac:dyDescent="0.25">
      <c r="A355">
        <f>IF(ISERROR(Table_sql2014a8.sandag.org_ws_FreewaySpeed[[#This Row],[scenario_id]]),"",Table_sql2014a8.sandag.org_ws_FreewaySpeed[[#This Row],[scenario_id]])</f>
        <v>376</v>
      </c>
      <c r="B355">
        <f>IF(ISERROR(Table_sql2014a8.sandag.org_ws_FreewaySpeed[[#This Row],[LinkID]]),"",Table_sql2014a8.sandag.org_ws_FreewaySpeed[[#This Row],[LinkID]])</f>
        <v>27193</v>
      </c>
      <c r="C355">
        <f>IF(ISERROR(Table_sql2014a8.sandag.org_ws_FreewaySpeed[[#This Row],[speed_ea]]),"",Table_sql2014a8.sandag.org_ws_FreewaySpeed[[#This Row],[speed_ea]])</f>
        <v>62</v>
      </c>
      <c r="D355">
        <f>IF(ISERROR(Table_sql2014a8.sandag.org_ws_FreewaySpeed[[#This Row],[speed_am]]),"",Table_sql2014a8.sandag.org_ws_FreewaySpeed[[#This Row],[speed_am]])</f>
        <v>61</v>
      </c>
      <c r="E355">
        <f>IF(ISERROR(Table_sql2014a8.sandag.org_ws_FreewaySpeed[[#This Row],[speed_md]]),"",Table_sql2014a8.sandag.org_ws_FreewaySpeed[[#This Row],[speed_md]])</f>
        <v>61</v>
      </c>
      <c r="F355">
        <f>IF(ISERROR(Table_sql2014a8.sandag.org_ws_FreewaySpeed[[#This Row],[speed_pm]]),"",Table_sql2014a8.sandag.org_ws_FreewaySpeed[[#This Row],[speed_pm]])</f>
        <v>61</v>
      </c>
      <c r="G355">
        <f>IF(ISERROR(Table_sql2014a8.sandag.org_ws_FreewaySpeed[[#This Row],[speed_ev]]),"",Table_sql2014a8.sandag.org_ws_FreewaySpeed[[#This Row],[speed_ev]])</f>
        <v>62</v>
      </c>
    </row>
    <row r="356" spans="1:7" x14ac:dyDescent="0.25">
      <c r="A356">
        <f>IF(ISERROR(Table_sql2014a8.sandag.org_ws_FreewaySpeed[[#This Row],[scenario_id]]),"",Table_sql2014a8.sandag.org_ws_FreewaySpeed[[#This Row],[scenario_id]])</f>
        <v>376</v>
      </c>
      <c r="B356">
        <f>IF(ISERROR(Table_sql2014a8.sandag.org_ws_FreewaySpeed[[#This Row],[LinkID]]),"",Table_sql2014a8.sandag.org_ws_FreewaySpeed[[#This Row],[LinkID]])</f>
        <v>27194</v>
      </c>
      <c r="C356">
        <f>IF(ISERROR(Table_sql2014a8.sandag.org_ws_FreewaySpeed[[#This Row],[speed_ea]]),"",Table_sql2014a8.sandag.org_ws_FreewaySpeed[[#This Row],[speed_ea]])</f>
        <v>62</v>
      </c>
      <c r="D356">
        <f>IF(ISERROR(Table_sql2014a8.sandag.org_ws_FreewaySpeed[[#This Row],[speed_am]]),"",Table_sql2014a8.sandag.org_ws_FreewaySpeed[[#This Row],[speed_am]])</f>
        <v>61</v>
      </c>
      <c r="E356">
        <f>IF(ISERROR(Table_sql2014a8.sandag.org_ws_FreewaySpeed[[#This Row],[speed_md]]),"",Table_sql2014a8.sandag.org_ws_FreewaySpeed[[#This Row],[speed_md]])</f>
        <v>62</v>
      </c>
      <c r="F356">
        <f>IF(ISERROR(Table_sql2014a8.sandag.org_ws_FreewaySpeed[[#This Row],[speed_pm]]),"",Table_sql2014a8.sandag.org_ws_FreewaySpeed[[#This Row],[speed_pm]])</f>
        <v>62</v>
      </c>
      <c r="G356">
        <f>IF(ISERROR(Table_sql2014a8.sandag.org_ws_FreewaySpeed[[#This Row],[speed_ev]]),"",Table_sql2014a8.sandag.org_ws_FreewaySpeed[[#This Row],[speed_ev]])</f>
        <v>62</v>
      </c>
    </row>
    <row r="357" spans="1:7" x14ac:dyDescent="0.25">
      <c r="A357">
        <f>IF(ISERROR(Table_sql2014a8.sandag.org_ws_FreewaySpeed[[#This Row],[scenario_id]]),"",Table_sql2014a8.sandag.org_ws_FreewaySpeed[[#This Row],[scenario_id]])</f>
        <v>376</v>
      </c>
      <c r="B357">
        <f>IF(ISERROR(Table_sql2014a8.sandag.org_ws_FreewaySpeed[[#This Row],[LinkID]]),"",Table_sql2014a8.sandag.org_ws_FreewaySpeed[[#This Row],[LinkID]])</f>
        <v>27195</v>
      </c>
      <c r="C357">
        <f>IF(ISERROR(Table_sql2014a8.sandag.org_ws_FreewaySpeed[[#This Row],[speed_ea]]),"",Table_sql2014a8.sandag.org_ws_FreewaySpeed[[#This Row],[speed_ea]])</f>
        <v>62</v>
      </c>
      <c r="D357">
        <f>IF(ISERROR(Table_sql2014a8.sandag.org_ws_FreewaySpeed[[#This Row],[speed_am]]),"",Table_sql2014a8.sandag.org_ws_FreewaySpeed[[#This Row],[speed_am]])</f>
        <v>61</v>
      </c>
      <c r="E357">
        <f>IF(ISERROR(Table_sql2014a8.sandag.org_ws_FreewaySpeed[[#This Row],[speed_md]]),"",Table_sql2014a8.sandag.org_ws_FreewaySpeed[[#This Row],[speed_md]])</f>
        <v>61</v>
      </c>
      <c r="F357">
        <f>IF(ISERROR(Table_sql2014a8.sandag.org_ws_FreewaySpeed[[#This Row],[speed_pm]]),"",Table_sql2014a8.sandag.org_ws_FreewaySpeed[[#This Row],[speed_pm]])</f>
        <v>61</v>
      </c>
      <c r="G357">
        <f>IF(ISERROR(Table_sql2014a8.sandag.org_ws_FreewaySpeed[[#This Row],[speed_ev]]),"",Table_sql2014a8.sandag.org_ws_FreewaySpeed[[#This Row],[speed_ev]])</f>
        <v>62</v>
      </c>
    </row>
    <row r="358" spans="1:7" x14ac:dyDescent="0.25">
      <c r="A358">
        <f>IF(ISERROR(Table_sql2014a8.sandag.org_ws_FreewaySpeed[[#This Row],[scenario_id]]),"",Table_sql2014a8.sandag.org_ws_FreewaySpeed[[#This Row],[scenario_id]])</f>
        <v>376</v>
      </c>
      <c r="B358">
        <f>IF(ISERROR(Table_sql2014a8.sandag.org_ws_FreewaySpeed[[#This Row],[LinkID]]),"",Table_sql2014a8.sandag.org_ws_FreewaySpeed[[#This Row],[LinkID]])</f>
        <v>27196</v>
      </c>
      <c r="C358">
        <f>IF(ISERROR(Table_sql2014a8.sandag.org_ws_FreewaySpeed[[#This Row],[speed_ea]]),"",Table_sql2014a8.sandag.org_ws_FreewaySpeed[[#This Row],[speed_ea]])</f>
        <v>62</v>
      </c>
      <c r="D358">
        <f>IF(ISERROR(Table_sql2014a8.sandag.org_ws_FreewaySpeed[[#This Row],[speed_am]]),"",Table_sql2014a8.sandag.org_ws_FreewaySpeed[[#This Row],[speed_am]])</f>
        <v>61</v>
      </c>
      <c r="E358">
        <f>IF(ISERROR(Table_sql2014a8.sandag.org_ws_FreewaySpeed[[#This Row],[speed_md]]),"",Table_sql2014a8.sandag.org_ws_FreewaySpeed[[#This Row],[speed_md]])</f>
        <v>62</v>
      </c>
      <c r="F358">
        <f>IF(ISERROR(Table_sql2014a8.sandag.org_ws_FreewaySpeed[[#This Row],[speed_pm]]),"",Table_sql2014a8.sandag.org_ws_FreewaySpeed[[#This Row],[speed_pm]])</f>
        <v>62</v>
      </c>
      <c r="G358">
        <f>IF(ISERROR(Table_sql2014a8.sandag.org_ws_FreewaySpeed[[#This Row],[speed_ev]]),"",Table_sql2014a8.sandag.org_ws_FreewaySpeed[[#This Row],[speed_ev]])</f>
        <v>62</v>
      </c>
    </row>
    <row r="359" spans="1:7" x14ac:dyDescent="0.25">
      <c r="A359">
        <f>IF(ISERROR(Table_sql2014a8.sandag.org_ws_FreewaySpeed[[#This Row],[scenario_id]]),"",Table_sql2014a8.sandag.org_ws_FreewaySpeed[[#This Row],[scenario_id]])</f>
        <v>376</v>
      </c>
      <c r="B359">
        <f>IF(ISERROR(Table_sql2014a8.sandag.org_ws_FreewaySpeed[[#This Row],[LinkID]]),"",Table_sql2014a8.sandag.org_ws_FreewaySpeed[[#This Row],[LinkID]])</f>
        <v>27214</v>
      </c>
      <c r="C359">
        <f>IF(ISERROR(Table_sql2014a8.sandag.org_ws_FreewaySpeed[[#This Row],[speed_ea]]),"",Table_sql2014a8.sandag.org_ws_FreewaySpeed[[#This Row],[speed_ea]])</f>
        <v>62</v>
      </c>
      <c r="D359">
        <f>IF(ISERROR(Table_sql2014a8.sandag.org_ws_FreewaySpeed[[#This Row],[speed_am]]),"",Table_sql2014a8.sandag.org_ws_FreewaySpeed[[#This Row],[speed_am]])</f>
        <v>62</v>
      </c>
      <c r="E359">
        <f>IF(ISERROR(Table_sql2014a8.sandag.org_ws_FreewaySpeed[[#This Row],[speed_md]]),"",Table_sql2014a8.sandag.org_ws_FreewaySpeed[[#This Row],[speed_md]])</f>
        <v>62</v>
      </c>
      <c r="F359">
        <f>IF(ISERROR(Table_sql2014a8.sandag.org_ws_FreewaySpeed[[#This Row],[speed_pm]]),"",Table_sql2014a8.sandag.org_ws_FreewaySpeed[[#This Row],[speed_pm]])</f>
        <v>62</v>
      </c>
      <c r="G359">
        <f>IF(ISERROR(Table_sql2014a8.sandag.org_ws_FreewaySpeed[[#This Row],[speed_ev]]),"",Table_sql2014a8.sandag.org_ws_FreewaySpeed[[#This Row],[speed_ev]])</f>
        <v>62</v>
      </c>
    </row>
    <row r="360" spans="1:7" x14ac:dyDescent="0.25">
      <c r="A360">
        <f>IF(ISERROR(Table_sql2014a8.sandag.org_ws_FreewaySpeed[[#This Row],[scenario_id]]),"",Table_sql2014a8.sandag.org_ws_FreewaySpeed[[#This Row],[scenario_id]])</f>
        <v>376</v>
      </c>
      <c r="B360">
        <f>IF(ISERROR(Table_sql2014a8.sandag.org_ws_FreewaySpeed[[#This Row],[LinkID]]),"",Table_sql2014a8.sandag.org_ws_FreewaySpeed[[#This Row],[LinkID]])</f>
        <v>27247</v>
      </c>
      <c r="C360">
        <f>IF(ISERROR(Table_sql2014a8.sandag.org_ws_FreewaySpeed[[#This Row],[speed_ea]]),"",Table_sql2014a8.sandag.org_ws_FreewaySpeed[[#This Row],[speed_ea]])</f>
        <v>58</v>
      </c>
      <c r="D360">
        <f>IF(ISERROR(Table_sql2014a8.sandag.org_ws_FreewaySpeed[[#This Row],[speed_am]]),"",Table_sql2014a8.sandag.org_ws_FreewaySpeed[[#This Row],[speed_am]])</f>
        <v>49</v>
      </c>
      <c r="E360">
        <f>IF(ISERROR(Table_sql2014a8.sandag.org_ws_FreewaySpeed[[#This Row],[speed_md]]),"",Table_sql2014a8.sandag.org_ws_FreewaySpeed[[#This Row],[speed_md]])</f>
        <v>54</v>
      </c>
      <c r="F360">
        <f>IF(ISERROR(Table_sql2014a8.sandag.org_ws_FreewaySpeed[[#This Row],[speed_pm]]),"",Table_sql2014a8.sandag.org_ws_FreewaySpeed[[#This Row],[speed_pm]])</f>
        <v>56</v>
      </c>
      <c r="G360">
        <f>IF(ISERROR(Table_sql2014a8.sandag.org_ws_FreewaySpeed[[#This Row],[speed_ev]]),"",Table_sql2014a8.sandag.org_ws_FreewaySpeed[[#This Row],[speed_ev]])</f>
        <v>58</v>
      </c>
    </row>
    <row r="361" spans="1:7" x14ac:dyDescent="0.25">
      <c r="A361">
        <f>IF(ISERROR(Table_sql2014a8.sandag.org_ws_FreewaySpeed[[#This Row],[scenario_id]]),"",Table_sql2014a8.sandag.org_ws_FreewaySpeed[[#This Row],[scenario_id]])</f>
        <v>376</v>
      </c>
      <c r="B361">
        <f>IF(ISERROR(Table_sql2014a8.sandag.org_ws_FreewaySpeed[[#This Row],[LinkID]]),"",Table_sql2014a8.sandag.org_ws_FreewaySpeed[[#This Row],[LinkID]])</f>
        <v>27262</v>
      </c>
      <c r="C361">
        <f>IF(ISERROR(Table_sql2014a8.sandag.org_ws_FreewaySpeed[[#This Row],[speed_ea]]),"",Table_sql2014a8.sandag.org_ws_FreewaySpeed[[#This Row],[speed_ea]])</f>
        <v>57</v>
      </c>
      <c r="D361">
        <f>IF(ISERROR(Table_sql2014a8.sandag.org_ws_FreewaySpeed[[#This Row],[speed_am]]),"",Table_sql2014a8.sandag.org_ws_FreewaySpeed[[#This Row],[speed_am]])</f>
        <v>42</v>
      </c>
      <c r="E361">
        <f>IF(ISERROR(Table_sql2014a8.sandag.org_ws_FreewaySpeed[[#This Row],[speed_md]]),"",Table_sql2014a8.sandag.org_ws_FreewaySpeed[[#This Row],[speed_md]])</f>
        <v>56</v>
      </c>
      <c r="F361">
        <f>IF(ISERROR(Table_sql2014a8.sandag.org_ws_FreewaySpeed[[#This Row],[speed_pm]]),"",Table_sql2014a8.sandag.org_ws_FreewaySpeed[[#This Row],[speed_pm]])</f>
        <v>56</v>
      </c>
      <c r="G361">
        <f>IF(ISERROR(Table_sql2014a8.sandag.org_ws_FreewaySpeed[[#This Row],[speed_ev]]),"",Table_sql2014a8.sandag.org_ws_FreewaySpeed[[#This Row],[speed_ev]])</f>
        <v>58</v>
      </c>
    </row>
    <row r="362" spans="1:7" x14ac:dyDescent="0.25">
      <c r="A362">
        <f>IF(ISERROR(Table_sql2014a8.sandag.org_ws_FreewaySpeed[[#This Row],[scenario_id]]),"",Table_sql2014a8.sandag.org_ws_FreewaySpeed[[#This Row],[scenario_id]])</f>
        <v>376</v>
      </c>
      <c r="B362">
        <f>IF(ISERROR(Table_sql2014a8.sandag.org_ws_FreewaySpeed[[#This Row],[LinkID]]),"",Table_sql2014a8.sandag.org_ws_FreewaySpeed[[#This Row],[LinkID]])</f>
        <v>27335</v>
      </c>
      <c r="C362">
        <f>IF(ISERROR(Table_sql2014a8.sandag.org_ws_FreewaySpeed[[#This Row],[speed_ea]]),"",Table_sql2014a8.sandag.org_ws_FreewaySpeed[[#This Row],[speed_ea]])</f>
        <v>58</v>
      </c>
      <c r="D362">
        <f>IF(ISERROR(Table_sql2014a8.sandag.org_ws_FreewaySpeed[[#This Row],[speed_am]]),"",Table_sql2014a8.sandag.org_ws_FreewaySpeed[[#This Row],[speed_am]])</f>
        <v>58</v>
      </c>
      <c r="E362">
        <f>IF(ISERROR(Table_sql2014a8.sandag.org_ws_FreewaySpeed[[#This Row],[speed_md]]),"",Table_sql2014a8.sandag.org_ws_FreewaySpeed[[#This Row],[speed_md]])</f>
        <v>58</v>
      </c>
      <c r="F362">
        <f>IF(ISERROR(Table_sql2014a8.sandag.org_ws_FreewaySpeed[[#This Row],[speed_pm]]),"",Table_sql2014a8.sandag.org_ws_FreewaySpeed[[#This Row],[speed_pm]])</f>
        <v>58</v>
      </c>
      <c r="G362">
        <f>IF(ISERROR(Table_sql2014a8.sandag.org_ws_FreewaySpeed[[#This Row],[speed_ev]]),"",Table_sql2014a8.sandag.org_ws_FreewaySpeed[[#This Row],[speed_ev]])</f>
        <v>58</v>
      </c>
    </row>
    <row r="363" spans="1:7" x14ac:dyDescent="0.25">
      <c r="A363">
        <f>IF(ISERROR(Table_sql2014a8.sandag.org_ws_FreewaySpeed[[#This Row],[scenario_id]]),"",Table_sql2014a8.sandag.org_ws_FreewaySpeed[[#This Row],[scenario_id]])</f>
        <v>376</v>
      </c>
      <c r="B363">
        <f>IF(ISERROR(Table_sql2014a8.sandag.org_ws_FreewaySpeed[[#This Row],[LinkID]]),"",Table_sql2014a8.sandag.org_ws_FreewaySpeed[[#This Row],[LinkID]])</f>
        <v>27351</v>
      </c>
      <c r="C363">
        <f>IF(ISERROR(Table_sql2014a8.sandag.org_ws_FreewaySpeed[[#This Row],[speed_ea]]),"",Table_sql2014a8.sandag.org_ws_FreewaySpeed[[#This Row],[speed_ea]])</f>
        <v>62</v>
      </c>
      <c r="D363">
        <f>IF(ISERROR(Table_sql2014a8.sandag.org_ws_FreewaySpeed[[#This Row],[speed_am]]),"",Table_sql2014a8.sandag.org_ws_FreewaySpeed[[#This Row],[speed_am]])</f>
        <v>58</v>
      </c>
      <c r="E363">
        <f>IF(ISERROR(Table_sql2014a8.sandag.org_ws_FreewaySpeed[[#This Row],[speed_md]]),"",Table_sql2014a8.sandag.org_ws_FreewaySpeed[[#This Row],[speed_md]])</f>
        <v>61</v>
      </c>
      <c r="F363">
        <f>IF(ISERROR(Table_sql2014a8.sandag.org_ws_FreewaySpeed[[#This Row],[speed_pm]]),"",Table_sql2014a8.sandag.org_ws_FreewaySpeed[[#This Row],[speed_pm]])</f>
        <v>62</v>
      </c>
      <c r="G363">
        <f>IF(ISERROR(Table_sql2014a8.sandag.org_ws_FreewaySpeed[[#This Row],[speed_ev]]),"",Table_sql2014a8.sandag.org_ws_FreewaySpeed[[#This Row],[speed_ev]])</f>
        <v>62</v>
      </c>
    </row>
    <row r="364" spans="1:7" x14ac:dyDescent="0.25">
      <c r="A364">
        <f>IF(ISERROR(Table_sql2014a8.sandag.org_ws_FreewaySpeed[[#This Row],[scenario_id]]),"",Table_sql2014a8.sandag.org_ws_FreewaySpeed[[#This Row],[scenario_id]])</f>
        <v>376</v>
      </c>
      <c r="B364">
        <f>IF(ISERROR(Table_sql2014a8.sandag.org_ws_FreewaySpeed[[#This Row],[LinkID]]),"",Table_sql2014a8.sandag.org_ws_FreewaySpeed[[#This Row],[LinkID]])</f>
        <v>27352</v>
      </c>
      <c r="C364">
        <f>IF(ISERROR(Table_sql2014a8.sandag.org_ws_FreewaySpeed[[#This Row],[speed_ea]]),"",Table_sql2014a8.sandag.org_ws_FreewaySpeed[[#This Row],[speed_ea]])</f>
        <v>62</v>
      </c>
      <c r="D364">
        <f>IF(ISERROR(Table_sql2014a8.sandag.org_ws_FreewaySpeed[[#This Row],[speed_am]]),"",Table_sql2014a8.sandag.org_ws_FreewaySpeed[[#This Row],[speed_am]])</f>
        <v>61</v>
      </c>
      <c r="E364">
        <f>IF(ISERROR(Table_sql2014a8.sandag.org_ws_FreewaySpeed[[#This Row],[speed_md]]),"",Table_sql2014a8.sandag.org_ws_FreewaySpeed[[#This Row],[speed_md]])</f>
        <v>61</v>
      </c>
      <c r="F364">
        <f>IF(ISERROR(Table_sql2014a8.sandag.org_ws_FreewaySpeed[[#This Row],[speed_pm]]),"",Table_sql2014a8.sandag.org_ws_FreewaySpeed[[#This Row],[speed_pm]])</f>
        <v>59</v>
      </c>
      <c r="G364">
        <f>IF(ISERROR(Table_sql2014a8.sandag.org_ws_FreewaySpeed[[#This Row],[speed_ev]]),"",Table_sql2014a8.sandag.org_ws_FreewaySpeed[[#This Row],[speed_ev]])</f>
        <v>62</v>
      </c>
    </row>
    <row r="365" spans="1:7" x14ac:dyDescent="0.25">
      <c r="A365">
        <f>IF(ISERROR(Table_sql2014a8.sandag.org_ws_FreewaySpeed[[#This Row],[scenario_id]]),"",Table_sql2014a8.sandag.org_ws_FreewaySpeed[[#This Row],[scenario_id]])</f>
        <v>376</v>
      </c>
      <c r="B365">
        <f>IF(ISERROR(Table_sql2014a8.sandag.org_ws_FreewaySpeed[[#This Row],[LinkID]]),"",Table_sql2014a8.sandag.org_ws_FreewaySpeed[[#This Row],[LinkID]])</f>
        <v>27511</v>
      </c>
      <c r="C365">
        <f>IF(ISERROR(Table_sql2014a8.sandag.org_ws_FreewaySpeed[[#This Row],[speed_ea]]),"",Table_sql2014a8.sandag.org_ws_FreewaySpeed[[#This Row],[speed_ea]])</f>
        <v>58</v>
      </c>
      <c r="D365">
        <f>IF(ISERROR(Table_sql2014a8.sandag.org_ws_FreewaySpeed[[#This Row],[speed_am]]),"",Table_sql2014a8.sandag.org_ws_FreewaySpeed[[#This Row],[speed_am]])</f>
        <v>58</v>
      </c>
      <c r="E365">
        <f>IF(ISERROR(Table_sql2014a8.sandag.org_ws_FreewaySpeed[[#This Row],[speed_md]]),"",Table_sql2014a8.sandag.org_ws_FreewaySpeed[[#This Row],[speed_md]])</f>
        <v>58</v>
      </c>
      <c r="F365">
        <f>IF(ISERROR(Table_sql2014a8.sandag.org_ws_FreewaySpeed[[#This Row],[speed_pm]]),"",Table_sql2014a8.sandag.org_ws_FreewaySpeed[[#This Row],[speed_pm]])</f>
        <v>58</v>
      </c>
      <c r="G365">
        <f>IF(ISERROR(Table_sql2014a8.sandag.org_ws_FreewaySpeed[[#This Row],[speed_ev]]),"",Table_sql2014a8.sandag.org_ws_FreewaySpeed[[#This Row],[speed_ev]])</f>
        <v>58</v>
      </c>
    </row>
    <row r="366" spans="1:7" x14ac:dyDescent="0.25">
      <c r="A366">
        <f>IF(ISERROR(Table_sql2014a8.sandag.org_ws_FreewaySpeed[[#This Row],[scenario_id]]),"",Table_sql2014a8.sandag.org_ws_FreewaySpeed[[#This Row],[scenario_id]])</f>
        <v>376</v>
      </c>
      <c r="B366">
        <f>IF(ISERROR(Table_sql2014a8.sandag.org_ws_FreewaySpeed[[#This Row],[LinkID]]),"",Table_sql2014a8.sandag.org_ws_FreewaySpeed[[#This Row],[LinkID]])</f>
        <v>27518</v>
      </c>
      <c r="C366">
        <f>IF(ISERROR(Table_sql2014a8.sandag.org_ws_FreewaySpeed[[#This Row],[speed_ea]]),"",Table_sql2014a8.sandag.org_ws_FreewaySpeed[[#This Row],[speed_ea]])</f>
        <v>62</v>
      </c>
      <c r="D366">
        <f>IF(ISERROR(Table_sql2014a8.sandag.org_ws_FreewaySpeed[[#This Row],[speed_am]]),"",Table_sql2014a8.sandag.org_ws_FreewaySpeed[[#This Row],[speed_am]])</f>
        <v>61</v>
      </c>
      <c r="E366">
        <f>IF(ISERROR(Table_sql2014a8.sandag.org_ws_FreewaySpeed[[#This Row],[speed_md]]),"",Table_sql2014a8.sandag.org_ws_FreewaySpeed[[#This Row],[speed_md]])</f>
        <v>61</v>
      </c>
      <c r="F366">
        <f>IF(ISERROR(Table_sql2014a8.sandag.org_ws_FreewaySpeed[[#This Row],[speed_pm]]),"",Table_sql2014a8.sandag.org_ws_FreewaySpeed[[#This Row],[speed_pm]])</f>
        <v>61</v>
      </c>
      <c r="G366">
        <f>IF(ISERROR(Table_sql2014a8.sandag.org_ws_FreewaySpeed[[#This Row],[speed_ev]]),"",Table_sql2014a8.sandag.org_ws_FreewaySpeed[[#This Row],[speed_ev]])</f>
        <v>62</v>
      </c>
    </row>
    <row r="367" spans="1:7" x14ac:dyDescent="0.25">
      <c r="A367">
        <f>IF(ISERROR(Table_sql2014a8.sandag.org_ws_FreewaySpeed[[#This Row],[scenario_id]]),"",Table_sql2014a8.sandag.org_ws_FreewaySpeed[[#This Row],[scenario_id]])</f>
        <v>376</v>
      </c>
      <c r="B367">
        <f>IF(ISERROR(Table_sql2014a8.sandag.org_ws_FreewaySpeed[[#This Row],[LinkID]]),"",Table_sql2014a8.sandag.org_ws_FreewaySpeed[[#This Row],[LinkID]])</f>
        <v>27519</v>
      </c>
      <c r="C367">
        <f>IF(ISERROR(Table_sql2014a8.sandag.org_ws_FreewaySpeed[[#This Row],[speed_ea]]),"",Table_sql2014a8.sandag.org_ws_FreewaySpeed[[#This Row],[speed_ea]])</f>
        <v>62</v>
      </c>
      <c r="D367">
        <f>IF(ISERROR(Table_sql2014a8.sandag.org_ws_FreewaySpeed[[#This Row],[speed_am]]),"",Table_sql2014a8.sandag.org_ws_FreewaySpeed[[#This Row],[speed_am]])</f>
        <v>61</v>
      </c>
      <c r="E367">
        <f>IF(ISERROR(Table_sql2014a8.sandag.org_ws_FreewaySpeed[[#This Row],[speed_md]]),"",Table_sql2014a8.sandag.org_ws_FreewaySpeed[[#This Row],[speed_md]])</f>
        <v>61</v>
      </c>
      <c r="F367">
        <f>IF(ISERROR(Table_sql2014a8.sandag.org_ws_FreewaySpeed[[#This Row],[speed_pm]]),"",Table_sql2014a8.sandag.org_ws_FreewaySpeed[[#This Row],[speed_pm]])</f>
        <v>61</v>
      </c>
      <c r="G367">
        <f>IF(ISERROR(Table_sql2014a8.sandag.org_ws_FreewaySpeed[[#This Row],[speed_ev]]),"",Table_sql2014a8.sandag.org_ws_FreewaySpeed[[#This Row],[speed_ev]])</f>
        <v>62</v>
      </c>
    </row>
    <row r="368" spans="1:7" x14ac:dyDescent="0.25">
      <c r="A368">
        <f>IF(ISERROR(Table_sql2014a8.sandag.org_ws_FreewaySpeed[[#This Row],[scenario_id]]),"",Table_sql2014a8.sandag.org_ws_FreewaySpeed[[#This Row],[scenario_id]])</f>
        <v>376</v>
      </c>
      <c r="B368">
        <f>IF(ISERROR(Table_sql2014a8.sandag.org_ws_FreewaySpeed[[#This Row],[LinkID]]),"",Table_sql2014a8.sandag.org_ws_FreewaySpeed[[#This Row],[LinkID]])</f>
        <v>27520</v>
      </c>
      <c r="C368">
        <f>IF(ISERROR(Table_sql2014a8.sandag.org_ws_FreewaySpeed[[#This Row],[speed_ea]]),"",Table_sql2014a8.sandag.org_ws_FreewaySpeed[[#This Row],[speed_ea]])</f>
        <v>62</v>
      </c>
      <c r="D368">
        <f>IF(ISERROR(Table_sql2014a8.sandag.org_ws_FreewaySpeed[[#This Row],[speed_am]]),"",Table_sql2014a8.sandag.org_ws_FreewaySpeed[[#This Row],[speed_am]])</f>
        <v>61</v>
      </c>
      <c r="E368">
        <f>IF(ISERROR(Table_sql2014a8.sandag.org_ws_FreewaySpeed[[#This Row],[speed_md]]),"",Table_sql2014a8.sandag.org_ws_FreewaySpeed[[#This Row],[speed_md]])</f>
        <v>61</v>
      </c>
      <c r="F368">
        <f>IF(ISERROR(Table_sql2014a8.sandag.org_ws_FreewaySpeed[[#This Row],[speed_pm]]),"",Table_sql2014a8.sandag.org_ws_FreewaySpeed[[#This Row],[speed_pm]])</f>
        <v>61</v>
      </c>
      <c r="G368">
        <f>IF(ISERROR(Table_sql2014a8.sandag.org_ws_FreewaySpeed[[#This Row],[speed_ev]]),"",Table_sql2014a8.sandag.org_ws_FreewaySpeed[[#This Row],[speed_ev]])</f>
        <v>62</v>
      </c>
    </row>
    <row r="369" spans="1:7" x14ac:dyDescent="0.25">
      <c r="A369">
        <f>IF(ISERROR(Table_sql2014a8.sandag.org_ws_FreewaySpeed[[#This Row],[scenario_id]]),"",Table_sql2014a8.sandag.org_ws_FreewaySpeed[[#This Row],[scenario_id]])</f>
        <v>376</v>
      </c>
      <c r="B369">
        <f>IF(ISERROR(Table_sql2014a8.sandag.org_ws_FreewaySpeed[[#This Row],[LinkID]]),"",Table_sql2014a8.sandag.org_ws_FreewaySpeed[[#This Row],[LinkID]])</f>
        <v>27543</v>
      </c>
      <c r="C369">
        <f>IF(ISERROR(Table_sql2014a8.sandag.org_ws_FreewaySpeed[[#This Row],[speed_ea]]),"",Table_sql2014a8.sandag.org_ws_FreewaySpeed[[#This Row],[speed_ea]])</f>
        <v>58</v>
      </c>
      <c r="D369">
        <f>IF(ISERROR(Table_sql2014a8.sandag.org_ws_FreewaySpeed[[#This Row],[speed_am]]),"",Table_sql2014a8.sandag.org_ws_FreewaySpeed[[#This Row],[speed_am]])</f>
        <v>56</v>
      </c>
      <c r="E369">
        <f>IF(ISERROR(Table_sql2014a8.sandag.org_ws_FreewaySpeed[[#This Row],[speed_md]]),"",Table_sql2014a8.sandag.org_ws_FreewaySpeed[[#This Row],[speed_md]])</f>
        <v>56</v>
      </c>
      <c r="F369">
        <f>IF(ISERROR(Table_sql2014a8.sandag.org_ws_FreewaySpeed[[#This Row],[speed_pm]]),"",Table_sql2014a8.sandag.org_ws_FreewaySpeed[[#This Row],[speed_pm]])</f>
        <v>57</v>
      </c>
      <c r="G369">
        <f>IF(ISERROR(Table_sql2014a8.sandag.org_ws_FreewaySpeed[[#This Row],[speed_ev]]),"",Table_sql2014a8.sandag.org_ws_FreewaySpeed[[#This Row],[speed_ev]])</f>
        <v>58</v>
      </c>
    </row>
    <row r="370" spans="1:7" x14ac:dyDescent="0.25">
      <c r="A370">
        <f>IF(ISERROR(Table_sql2014a8.sandag.org_ws_FreewaySpeed[[#This Row],[scenario_id]]),"",Table_sql2014a8.sandag.org_ws_FreewaySpeed[[#This Row],[scenario_id]])</f>
        <v>376</v>
      </c>
      <c r="B370">
        <f>IF(ISERROR(Table_sql2014a8.sandag.org_ws_FreewaySpeed[[#This Row],[LinkID]]),"",Table_sql2014a8.sandag.org_ws_FreewaySpeed[[#This Row],[LinkID]])</f>
        <v>27545</v>
      </c>
      <c r="C370">
        <f>IF(ISERROR(Table_sql2014a8.sandag.org_ws_FreewaySpeed[[#This Row],[speed_ea]]),"",Table_sql2014a8.sandag.org_ws_FreewaySpeed[[#This Row],[speed_ea]])</f>
        <v>58</v>
      </c>
      <c r="D370">
        <f>IF(ISERROR(Table_sql2014a8.sandag.org_ws_FreewaySpeed[[#This Row],[speed_am]]),"",Table_sql2014a8.sandag.org_ws_FreewaySpeed[[#This Row],[speed_am]])</f>
        <v>50</v>
      </c>
      <c r="E370">
        <f>IF(ISERROR(Table_sql2014a8.sandag.org_ws_FreewaySpeed[[#This Row],[speed_md]]),"",Table_sql2014a8.sandag.org_ws_FreewaySpeed[[#This Row],[speed_md]])</f>
        <v>51</v>
      </c>
      <c r="F370">
        <f>IF(ISERROR(Table_sql2014a8.sandag.org_ws_FreewaySpeed[[#This Row],[speed_pm]]),"",Table_sql2014a8.sandag.org_ws_FreewaySpeed[[#This Row],[speed_pm]])</f>
        <v>54</v>
      </c>
      <c r="G370">
        <f>IF(ISERROR(Table_sql2014a8.sandag.org_ws_FreewaySpeed[[#This Row],[speed_ev]]),"",Table_sql2014a8.sandag.org_ws_FreewaySpeed[[#This Row],[speed_ev]])</f>
        <v>58</v>
      </c>
    </row>
    <row r="371" spans="1:7" x14ac:dyDescent="0.25">
      <c r="A371">
        <f>IF(ISERROR(Table_sql2014a8.sandag.org_ws_FreewaySpeed[[#This Row],[scenario_id]]),"",Table_sql2014a8.sandag.org_ws_FreewaySpeed[[#This Row],[scenario_id]])</f>
        <v>376</v>
      </c>
      <c r="B371">
        <f>IF(ISERROR(Table_sql2014a8.sandag.org_ws_FreewaySpeed[[#This Row],[LinkID]]),"",Table_sql2014a8.sandag.org_ws_FreewaySpeed[[#This Row],[LinkID]])</f>
        <v>27577</v>
      </c>
      <c r="C371">
        <f>IF(ISERROR(Table_sql2014a8.sandag.org_ws_FreewaySpeed[[#This Row],[speed_ea]]),"",Table_sql2014a8.sandag.org_ws_FreewaySpeed[[#This Row],[speed_ea]])</f>
        <v>58</v>
      </c>
      <c r="D371">
        <f>IF(ISERROR(Table_sql2014a8.sandag.org_ws_FreewaySpeed[[#This Row],[speed_am]]),"",Table_sql2014a8.sandag.org_ws_FreewaySpeed[[#This Row],[speed_am]])</f>
        <v>56</v>
      </c>
      <c r="E371">
        <f>IF(ISERROR(Table_sql2014a8.sandag.org_ws_FreewaySpeed[[#This Row],[speed_md]]),"",Table_sql2014a8.sandag.org_ws_FreewaySpeed[[#This Row],[speed_md]])</f>
        <v>57</v>
      </c>
      <c r="F371">
        <f>IF(ISERROR(Table_sql2014a8.sandag.org_ws_FreewaySpeed[[#This Row],[speed_pm]]),"",Table_sql2014a8.sandag.org_ws_FreewaySpeed[[#This Row],[speed_pm]])</f>
        <v>54</v>
      </c>
      <c r="G371">
        <f>IF(ISERROR(Table_sql2014a8.sandag.org_ws_FreewaySpeed[[#This Row],[speed_ev]]),"",Table_sql2014a8.sandag.org_ws_FreewaySpeed[[#This Row],[speed_ev]])</f>
        <v>58</v>
      </c>
    </row>
    <row r="372" spans="1:7" x14ac:dyDescent="0.25">
      <c r="A372">
        <f>IF(ISERROR(Table_sql2014a8.sandag.org_ws_FreewaySpeed[[#This Row],[scenario_id]]),"",Table_sql2014a8.sandag.org_ws_FreewaySpeed[[#This Row],[scenario_id]])</f>
        <v>376</v>
      </c>
      <c r="B372">
        <f>IF(ISERROR(Table_sql2014a8.sandag.org_ws_FreewaySpeed[[#This Row],[LinkID]]),"",Table_sql2014a8.sandag.org_ws_FreewaySpeed[[#This Row],[LinkID]])</f>
        <v>27594</v>
      </c>
      <c r="C372">
        <f>IF(ISERROR(Table_sql2014a8.sandag.org_ws_FreewaySpeed[[#This Row],[speed_ea]]),"",Table_sql2014a8.sandag.org_ws_FreewaySpeed[[#This Row],[speed_ea]])</f>
        <v>58</v>
      </c>
      <c r="D372">
        <f>IF(ISERROR(Table_sql2014a8.sandag.org_ws_FreewaySpeed[[#This Row],[speed_am]]),"",Table_sql2014a8.sandag.org_ws_FreewaySpeed[[#This Row],[speed_am]])</f>
        <v>53</v>
      </c>
      <c r="E372">
        <f>IF(ISERROR(Table_sql2014a8.sandag.org_ws_FreewaySpeed[[#This Row],[speed_md]]),"",Table_sql2014a8.sandag.org_ws_FreewaySpeed[[#This Row],[speed_md]])</f>
        <v>57</v>
      </c>
      <c r="F372">
        <f>IF(ISERROR(Table_sql2014a8.sandag.org_ws_FreewaySpeed[[#This Row],[speed_pm]]),"",Table_sql2014a8.sandag.org_ws_FreewaySpeed[[#This Row],[speed_pm]])</f>
        <v>57</v>
      </c>
      <c r="G372">
        <f>IF(ISERROR(Table_sql2014a8.sandag.org_ws_FreewaySpeed[[#This Row],[speed_ev]]),"",Table_sql2014a8.sandag.org_ws_FreewaySpeed[[#This Row],[speed_ev]])</f>
        <v>58</v>
      </c>
    </row>
    <row r="373" spans="1:7" x14ac:dyDescent="0.25">
      <c r="A373">
        <f>IF(ISERROR(Table_sql2014a8.sandag.org_ws_FreewaySpeed[[#This Row],[scenario_id]]),"",Table_sql2014a8.sandag.org_ws_FreewaySpeed[[#This Row],[scenario_id]])</f>
        <v>376</v>
      </c>
      <c r="B373">
        <f>IF(ISERROR(Table_sql2014a8.sandag.org_ws_FreewaySpeed[[#This Row],[LinkID]]),"",Table_sql2014a8.sandag.org_ws_FreewaySpeed[[#This Row],[LinkID]])</f>
        <v>27597</v>
      </c>
      <c r="C373">
        <f>IF(ISERROR(Table_sql2014a8.sandag.org_ws_FreewaySpeed[[#This Row],[speed_ea]]),"",Table_sql2014a8.sandag.org_ws_FreewaySpeed[[#This Row],[speed_ea]])</f>
        <v>62</v>
      </c>
      <c r="D373">
        <f>IF(ISERROR(Table_sql2014a8.sandag.org_ws_FreewaySpeed[[#This Row],[speed_am]]),"",Table_sql2014a8.sandag.org_ws_FreewaySpeed[[#This Row],[speed_am]])</f>
        <v>61</v>
      </c>
      <c r="E373">
        <f>IF(ISERROR(Table_sql2014a8.sandag.org_ws_FreewaySpeed[[#This Row],[speed_md]]),"",Table_sql2014a8.sandag.org_ws_FreewaySpeed[[#This Row],[speed_md]])</f>
        <v>61</v>
      </c>
      <c r="F373">
        <f>IF(ISERROR(Table_sql2014a8.sandag.org_ws_FreewaySpeed[[#This Row],[speed_pm]]),"",Table_sql2014a8.sandag.org_ws_FreewaySpeed[[#This Row],[speed_pm]])</f>
        <v>61</v>
      </c>
      <c r="G373">
        <f>IF(ISERROR(Table_sql2014a8.sandag.org_ws_FreewaySpeed[[#This Row],[speed_ev]]),"",Table_sql2014a8.sandag.org_ws_FreewaySpeed[[#This Row],[speed_ev]])</f>
        <v>62</v>
      </c>
    </row>
    <row r="374" spans="1:7" x14ac:dyDescent="0.25">
      <c r="A374">
        <f>IF(ISERROR(Table_sql2014a8.sandag.org_ws_FreewaySpeed[[#This Row],[scenario_id]]),"",Table_sql2014a8.sandag.org_ws_FreewaySpeed[[#This Row],[scenario_id]])</f>
        <v>376</v>
      </c>
      <c r="B374">
        <f>IF(ISERROR(Table_sql2014a8.sandag.org_ws_FreewaySpeed[[#This Row],[LinkID]]),"",Table_sql2014a8.sandag.org_ws_FreewaySpeed[[#This Row],[LinkID]])</f>
        <v>27598</v>
      </c>
      <c r="C374">
        <f>IF(ISERROR(Table_sql2014a8.sandag.org_ws_FreewaySpeed[[#This Row],[speed_ea]]),"",Table_sql2014a8.sandag.org_ws_FreewaySpeed[[#This Row],[speed_ea]])</f>
        <v>62</v>
      </c>
      <c r="D374">
        <f>IF(ISERROR(Table_sql2014a8.sandag.org_ws_FreewaySpeed[[#This Row],[speed_am]]),"",Table_sql2014a8.sandag.org_ws_FreewaySpeed[[#This Row],[speed_am]])</f>
        <v>61</v>
      </c>
      <c r="E374">
        <f>IF(ISERROR(Table_sql2014a8.sandag.org_ws_FreewaySpeed[[#This Row],[speed_md]]),"",Table_sql2014a8.sandag.org_ws_FreewaySpeed[[#This Row],[speed_md]])</f>
        <v>61</v>
      </c>
      <c r="F374">
        <f>IF(ISERROR(Table_sql2014a8.sandag.org_ws_FreewaySpeed[[#This Row],[speed_pm]]),"",Table_sql2014a8.sandag.org_ws_FreewaySpeed[[#This Row],[speed_pm]])</f>
        <v>61</v>
      </c>
      <c r="G374">
        <f>IF(ISERROR(Table_sql2014a8.sandag.org_ws_FreewaySpeed[[#This Row],[speed_ev]]),"",Table_sql2014a8.sandag.org_ws_FreewaySpeed[[#This Row],[speed_ev]])</f>
        <v>62</v>
      </c>
    </row>
    <row r="375" spans="1:7" x14ac:dyDescent="0.25">
      <c r="A375">
        <f>IF(ISERROR(Table_sql2014a8.sandag.org_ws_FreewaySpeed[[#This Row],[scenario_id]]),"",Table_sql2014a8.sandag.org_ws_FreewaySpeed[[#This Row],[scenario_id]])</f>
        <v>376</v>
      </c>
      <c r="B375">
        <f>IF(ISERROR(Table_sql2014a8.sandag.org_ws_FreewaySpeed[[#This Row],[LinkID]]),"",Table_sql2014a8.sandag.org_ws_FreewaySpeed[[#This Row],[LinkID]])</f>
        <v>27613</v>
      </c>
      <c r="C375">
        <f>IF(ISERROR(Table_sql2014a8.sandag.org_ws_FreewaySpeed[[#This Row],[speed_ea]]),"",Table_sql2014a8.sandag.org_ws_FreewaySpeed[[#This Row],[speed_ea]])</f>
        <v>57</v>
      </c>
      <c r="D375">
        <f>IF(ISERROR(Table_sql2014a8.sandag.org_ws_FreewaySpeed[[#This Row],[speed_am]]),"",Table_sql2014a8.sandag.org_ws_FreewaySpeed[[#This Row],[speed_am]])</f>
        <v>53</v>
      </c>
      <c r="E375">
        <f>IF(ISERROR(Table_sql2014a8.sandag.org_ws_FreewaySpeed[[#This Row],[speed_md]]),"",Table_sql2014a8.sandag.org_ws_FreewaySpeed[[#This Row],[speed_md]])</f>
        <v>57</v>
      </c>
      <c r="F375">
        <f>IF(ISERROR(Table_sql2014a8.sandag.org_ws_FreewaySpeed[[#This Row],[speed_pm]]),"",Table_sql2014a8.sandag.org_ws_FreewaySpeed[[#This Row],[speed_pm]])</f>
        <v>58</v>
      </c>
      <c r="G375">
        <f>IF(ISERROR(Table_sql2014a8.sandag.org_ws_FreewaySpeed[[#This Row],[speed_ev]]),"",Table_sql2014a8.sandag.org_ws_FreewaySpeed[[#This Row],[speed_ev]])</f>
        <v>58</v>
      </c>
    </row>
    <row r="376" spans="1:7" x14ac:dyDescent="0.25">
      <c r="A376">
        <f>IF(ISERROR(Table_sql2014a8.sandag.org_ws_FreewaySpeed[[#This Row],[scenario_id]]),"",Table_sql2014a8.sandag.org_ws_FreewaySpeed[[#This Row],[scenario_id]])</f>
        <v>376</v>
      </c>
      <c r="B376">
        <f>IF(ISERROR(Table_sql2014a8.sandag.org_ws_FreewaySpeed[[#This Row],[LinkID]]),"",Table_sql2014a8.sandag.org_ws_FreewaySpeed[[#This Row],[LinkID]])</f>
        <v>27781</v>
      </c>
      <c r="C376">
        <f>IF(ISERROR(Table_sql2014a8.sandag.org_ws_FreewaySpeed[[#This Row],[speed_ea]]),"",Table_sql2014a8.sandag.org_ws_FreewaySpeed[[#This Row],[speed_ea]])</f>
        <v>58</v>
      </c>
      <c r="D376">
        <f>IF(ISERROR(Table_sql2014a8.sandag.org_ws_FreewaySpeed[[#This Row],[speed_am]]),"",Table_sql2014a8.sandag.org_ws_FreewaySpeed[[#This Row],[speed_am]])</f>
        <v>57</v>
      </c>
      <c r="E376">
        <f>IF(ISERROR(Table_sql2014a8.sandag.org_ws_FreewaySpeed[[#This Row],[speed_md]]),"",Table_sql2014a8.sandag.org_ws_FreewaySpeed[[#This Row],[speed_md]])</f>
        <v>57</v>
      </c>
      <c r="F376">
        <f>IF(ISERROR(Table_sql2014a8.sandag.org_ws_FreewaySpeed[[#This Row],[speed_pm]]),"",Table_sql2014a8.sandag.org_ws_FreewaySpeed[[#This Row],[speed_pm]])</f>
        <v>46</v>
      </c>
      <c r="G376">
        <f>IF(ISERROR(Table_sql2014a8.sandag.org_ws_FreewaySpeed[[#This Row],[speed_ev]]),"",Table_sql2014a8.sandag.org_ws_FreewaySpeed[[#This Row],[speed_ev]])</f>
        <v>58</v>
      </c>
    </row>
    <row r="377" spans="1:7" x14ac:dyDescent="0.25">
      <c r="A377">
        <f>IF(ISERROR(Table_sql2014a8.sandag.org_ws_FreewaySpeed[[#This Row],[scenario_id]]),"",Table_sql2014a8.sandag.org_ws_FreewaySpeed[[#This Row],[scenario_id]])</f>
        <v>376</v>
      </c>
      <c r="B377">
        <f>IF(ISERROR(Table_sql2014a8.sandag.org_ws_FreewaySpeed[[#This Row],[LinkID]]),"",Table_sql2014a8.sandag.org_ws_FreewaySpeed[[#This Row],[LinkID]])</f>
        <v>27791</v>
      </c>
      <c r="C377">
        <f>IF(ISERROR(Table_sql2014a8.sandag.org_ws_FreewaySpeed[[#This Row],[speed_ea]]),"",Table_sql2014a8.sandag.org_ws_FreewaySpeed[[#This Row],[speed_ea]])</f>
        <v>57</v>
      </c>
      <c r="D377">
        <f>IF(ISERROR(Table_sql2014a8.sandag.org_ws_FreewaySpeed[[#This Row],[speed_am]]),"",Table_sql2014a8.sandag.org_ws_FreewaySpeed[[#This Row],[speed_am]])</f>
        <v>51</v>
      </c>
      <c r="E377">
        <f>IF(ISERROR(Table_sql2014a8.sandag.org_ws_FreewaySpeed[[#This Row],[speed_md]]),"",Table_sql2014a8.sandag.org_ws_FreewaySpeed[[#This Row],[speed_md]])</f>
        <v>49</v>
      </c>
      <c r="F377">
        <f>IF(ISERROR(Table_sql2014a8.sandag.org_ws_FreewaySpeed[[#This Row],[speed_pm]]),"",Table_sql2014a8.sandag.org_ws_FreewaySpeed[[#This Row],[speed_pm]])</f>
        <v>32</v>
      </c>
      <c r="G377">
        <f>IF(ISERROR(Table_sql2014a8.sandag.org_ws_FreewaySpeed[[#This Row],[speed_ev]]),"",Table_sql2014a8.sandag.org_ws_FreewaySpeed[[#This Row],[speed_ev]])</f>
        <v>57</v>
      </c>
    </row>
    <row r="378" spans="1:7" x14ac:dyDescent="0.25">
      <c r="A378">
        <f>IF(ISERROR(Table_sql2014a8.sandag.org_ws_FreewaySpeed[[#This Row],[scenario_id]]),"",Table_sql2014a8.sandag.org_ws_FreewaySpeed[[#This Row],[scenario_id]])</f>
        <v>376</v>
      </c>
      <c r="B378">
        <f>IF(ISERROR(Table_sql2014a8.sandag.org_ws_FreewaySpeed[[#This Row],[LinkID]]),"",Table_sql2014a8.sandag.org_ws_FreewaySpeed[[#This Row],[LinkID]])</f>
        <v>27806</v>
      </c>
      <c r="C378">
        <f>IF(ISERROR(Table_sql2014a8.sandag.org_ws_FreewaySpeed[[#This Row],[speed_ea]]),"",Table_sql2014a8.sandag.org_ws_FreewaySpeed[[#This Row],[speed_ea]])</f>
        <v>57</v>
      </c>
      <c r="D378">
        <f>IF(ISERROR(Table_sql2014a8.sandag.org_ws_FreewaySpeed[[#This Row],[speed_am]]),"",Table_sql2014a8.sandag.org_ws_FreewaySpeed[[#This Row],[speed_am]])</f>
        <v>54</v>
      </c>
      <c r="E378">
        <f>IF(ISERROR(Table_sql2014a8.sandag.org_ws_FreewaySpeed[[#This Row],[speed_md]]),"",Table_sql2014a8.sandag.org_ws_FreewaySpeed[[#This Row],[speed_md]])</f>
        <v>53</v>
      </c>
      <c r="F378">
        <f>IF(ISERROR(Table_sql2014a8.sandag.org_ws_FreewaySpeed[[#This Row],[speed_pm]]),"",Table_sql2014a8.sandag.org_ws_FreewaySpeed[[#This Row],[speed_pm]])</f>
        <v>41</v>
      </c>
      <c r="G378">
        <f>IF(ISERROR(Table_sql2014a8.sandag.org_ws_FreewaySpeed[[#This Row],[speed_ev]]),"",Table_sql2014a8.sandag.org_ws_FreewaySpeed[[#This Row],[speed_ev]])</f>
        <v>57</v>
      </c>
    </row>
    <row r="379" spans="1:7" x14ac:dyDescent="0.25">
      <c r="A379">
        <f>IF(ISERROR(Table_sql2014a8.sandag.org_ws_FreewaySpeed[[#This Row],[scenario_id]]),"",Table_sql2014a8.sandag.org_ws_FreewaySpeed[[#This Row],[scenario_id]])</f>
        <v>376</v>
      </c>
      <c r="B379">
        <f>IF(ISERROR(Table_sql2014a8.sandag.org_ws_FreewaySpeed[[#This Row],[LinkID]]),"",Table_sql2014a8.sandag.org_ws_FreewaySpeed[[#This Row],[LinkID]])</f>
        <v>27807</v>
      </c>
      <c r="C379">
        <f>IF(ISERROR(Table_sql2014a8.sandag.org_ws_FreewaySpeed[[#This Row],[speed_ea]]),"",Table_sql2014a8.sandag.org_ws_FreewaySpeed[[#This Row],[speed_ea]])</f>
        <v>57</v>
      </c>
      <c r="D379">
        <f>IF(ISERROR(Table_sql2014a8.sandag.org_ws_FreewaySpeed[[#This Row],[speed_am]]),"",Table_sql2014a8.sandag.org_ws_FreewaySpeed[[#This Row],[speed_am]])</f>
        <v>32</v>
      </c>
      <c r="E379">
        <f>IF(ISERROR(Table_sql2014a8.sandag.org_ws_FreewaySpeed[[#This Row],[speed_md]]),"",Table_sql2014a8.sandag.org_ws_FreewaySpeed[[#This Row],[speed_md]])</f>
        <v>50</v>
      </c>
      <c r="F379">
        <f>IF(ISERROR(Table_sql2014a8.sandag.org_ws_FreewaySpeed[[#This Row],[speed_pm]]),"",Table_sql2014a8.sandag.org_ws_FreewaySpeed[[#This Row],[speed_pm]])</f>
        <v>50</v>
      </c>
      <c r="G379">
        <f>IF(ISERROR(Table_sql2014a8.sandag.org_ws_FreewaySpeed[[#This Row],[speed_ev]]),"",Table_sql2014a8.sandag.org_ws_FreewaySpeed[[#This Row],[speed_ev]])</f>
        <v>57</v>
      </c>
    </row>
    <row r="380" spans="1:7" x14ac:dyDescent="0.25">
      <c r="A380">
        <f>IF(ISERROR(Table_sql2014a8.sandag.org_ws_FreewaySpeed[[#This Row],[scenario_id]]),"",Table_sql2014a8.sandag.org_ws_FreewaySpeed[[#This Row],[scenario_id]])</f>
        <v>376</v>
      </c>
      <c r="B380">
        <f>IF(ISERROR(Table_sql2014a8.sandag.org_ws_FreewaySpeed[[#This Row],[LinkID]]),"",Table_sql2014a8.sandag.org_ws_FreewaySpeed[[#This Row],[LinkID]])</f>
        <v>27824</v>
      </c>
      <c r="C380">
        <f>IF(ISERROR(Table_sql2014a8.sandag.org_ws_FreewaySpeed[[#This Row],[speed_ea]]),"",Table_sql2014a8.sandag.org_ws_FreewaySpeed[[#This Row],[speed_ea]])</f>
        <v>57</v>
      </c>
      <c r="D380">
        <f>IF(ISERROR(Table_sql2014a8.sandag.org_ws_FreewaySpeed[[#This Row],[speed_am]]),"",Table_sql2014a8.sandag.org_ws_FreewaySpeed[[#This Row],[speed_am]])</f>
        <v>56</v>
      </c>
      <c r="E380">
        <f>IF(ISERROR(Table_sql2014a8.sandag.org_ws_FreewaySpeed[[#This Row],[speed_md]]),"",Table_sql2014a8.sandag.org_ws_FreewaySpeed[[#This Row],[speed_md]])</f>
        <v>56</v>
      </c>
      <c r="F380">
        <f>IF(ISERROR(Table_sql2014a8.sandag.org_ws_FreewaySpeed[[#This Row],[speed_pm]]),"",Table_sql2014a8.sandag.org_ws_FreewaySpeed[[#This Row],[speed_pm]])</f>
        <v>47</v>
      </c>
      <c r="G380">
        <f>IF(ISERROR(Table_sql2014a8.sandag.org_ws_FreewaySpeed[[#This Row],[speed_ev]]),"",Table_sql2014a8.sandag.org_ws_FreewaySpeed[[#This Row],[speed_ev]])</f>
        <v>57</v>
      </c>
    </row>
    <row r="381" spans="1:7" x14ac:dyDescent="0.25">
      <c r="A381">
        <f>IF(ISERROR(Table_sql2014a8.sandag.org_ws_FreewaySpeed[[#This Row],[scenario_id]]),"",Table_sql2014a8.sandag.org_ws_FreewaySpeed[[#This Row],[scenario_id]])</f>
        <v>376</v>
      </c>
      <c r="B381">
        <f>IF(ISERROR(Table_sql2014a8.sandag.org_ws_FreewaySpeed[[#This Row],[LinkID]]),"",Table_sql2014a8.sandag.org_ws_FreewaySpeed[[#This Row],[LinkID]])</f>
        <v>27825</v>
      </c>
      <c r="C381">
        <f>IF(ISERROR(Table_sql2014a8.sandag.org_ws_FreewaySpeed[[#This Row],[speed_ea]]),"",Table_sql2014a8.sandag.org_ws_FreewaySpeed[[#This Row],[speed_ea]])</f>
        <v>56</v>
      </c>
      <c r="D381">
        <f>IF(ISERROR(Table_sql2014a8.sandag.org_ws_FreewaySpeed[[#This Row],[speed_am]]),"",Table_sql2014a8.sandag.org_ws_FreewaySpeed[[#This Row],[speed_am]])</f>
        <v>14</v>
      </c>
      <c r="E381">
        <f>IF(ISERROR(Table_sql2014a8.sandag.org_ws_FreewaySpeed[[#This Row],[speed_md]]),"",Table_sql2014a8.sandag.org_ws_FreewaySpeed[[#This Row],[speed_md]])</f>
        <v>42</v>
      </c>
      <c r="F381">
        <f>IF(ISERROR(Table_sql2014a8.sandag.org_ws_FreewaySpeed[[#This Row],[speed_pm]]),"",Table_sql2014a8.sandag.org_ws_FreewaySpeed[[#This Row],[speed_pm]])</f>
        <v>47</v>
      </c>
      <c r="G381">
        <f>IF(ISERROR(Table_sql2014a8.sandag.org_ws_FreewaySpeed[[#This Row],[speed_ev]]),"",Table_sql2014a8.sandag.org_ws_FreewaySpeed[[#This Row],[speed_ev]])</f>
        <v>56</v>
      </c>
    </row>
    <row r="382" spans="1:7" x14ac:dyDescent="0.25">
      <c r="A382">
        <f>IF(ISERROR(Table_sql2014a8.sandag.org_ws_FreewaySpeed[[#This Row],[scenario_id]]),"",Table_sql2014a8.sandag.org_ws_FreewaySpeed[[#This Row],[scenario_id]])</f>
        <v>376</v>
      </c>
      <c r="B382">
        <f>IF(ISERROR(Table_sql2014a8.sandag.org_ws_FreewaySpeed[[#This Row],[LinkID]]),"",Table_sql2014a8.sandag.org_ws_FreewaySpeed[[#This Row],[LinkID]])</f>
        <v>27834</v>
      </c>
      <c r="C382">
        <f>IF(ISERROR(Table_sql2014a8.sandag.org_ws_FreewaySpeed[[#This Row],[speed_ea]]),"",Table_sql2014a8.sandag.org_ws_FreewaySpeed[[#This Row],[speed_ea]])</f>
        <v>58</v>
      </c>
      <c r="D382">
        <f>IF(ISERROR(Table_sql2014a8.sandag.org_ws_FreewaySpeed[[#This Row],[speed_am]]),"",Table_sql2014a8.sandag.org_ws_FreewaySpeed[[#This Row],[speed_am]])</f>
        <v>51</v>
      </c>
      <c r="E382">
        <f>IF(ISERROR(Table_sql2014a8.sandag.org_ws_FreewaySpeed[[#This Row],[speed_md]]),"",Table_sql2014a8.sandag.org_ws_FreewaySpeed[[#This Row],[speed_md]])</f>
        <v>53</v>
      </c>
      <c r="F382">
        <f>IF(ISERROR(Table_sql2014a8.sandag.org_ws_FreewaySpeed[[#This Row],[speed_pm]]),"",Table_sql2014a8.sandag.org_ws_FreewaySpeed[[#This Row],[speed_pm]])</f>
        <v>39</v>
      </c>
      <c r="G382">
        <f>IF(ISERROR(Table_sql2014a8.sandag.org_ws_FreewaySpeed[[#This Row],[speed_ev]]),"",Table_sql2014a8.sandag.org_ws_FreewaySpeed[[#This Row],[speed_ev]])</f>
        <v>58</v>
      </c>
    </row>
    <row r="383" spans="1:7" x14ac:dyDescent="0.25">
      <c r="A383">
        <f>IF(ISERROR(Table_sql2014a8.sandag.org_ws_FreewaySpeed[[#This Row],[scenario_id]]),"",Table_sql2014a8.sandag.org_ws_FreewaySpeed[[#This Row],[scenario_id]])</f>
        <v>376</v>
      </c>
      <c r="B383">
        <f>IF(ISERROR(Table_sql2014a8.sandag.org_ws_FreewaySpeed[[#This Row],[LinkID]]),"",Table_sql2014a8.sandag.org_ws_FreewaySpeed[[#This Row],[LinkID]])</f>
        <v>27843</v>
      </c>
      <c r="C383">
        <f>IF(ISERROR(Table_sql2014a8.sandag.org_ws_FreewaySpeed[[#This Row],[speed_ea]]),"",Table_sql2014a8.sandag.org_ws_FreewaySpeed[[#This Row],[speed_ea]])</f>
        <v>58</v>
      </c>
      <c r="D383">
        <f>IF(ISERROR(Table_sql2014a8.sandag.org_ws_FreewaySpeed[[#This Row],[speed_am]]),"",Table_sql2014a8.sandag.org_ws_FreewaySpeed[[#This Row],[speed_am]])</f>
        <v>58</v>
      </c>
      <c r="E383">
        <f>IF(ISERROR(Table_sql2014a8.sandag.org_ws_FreewaySpeed[[#This Row],[speed_md]]),"",Table_sql2014a8.sandag.org_ws_FreewaySpeed[[#This Row],[speed_md]])</f>
        <v>58</v>
      </c>
      <c r="F383">
        <f>IF(ISERROR(Table_sql2014a8.sandag.org_ws_FreewaySpeed[[#This Row],[speed_pm]]),"",Table_sql2014a8.sandag.org_ws_FreewaySpeed[[#This Row],[speed_pm]])</f>
        <v>57</v>
      </c>
      <c r="G383">
        <f>IF(ISERROR(Table_sql2014a8.sandag.org_ws_FreewaySpeed[[#This Row],[speed_ev]]),"",Table_sql2014a8.sandag.org_ws_FreewaySpeed[[#This Row],[speed_ev]])</f>
        <v>58</v>
      </c>
    </row>
    <row r="384" spans="1:7" x14ac:dyDescent="0.25">
      <c r="A384">
        <f>IF(ISERROR(Table_sql2014a8.sandag.org_ws_FreewaySpeed[[#This Row],[scenario_id]]),"",Table_sql2014a8.sandag.org_ws_FreewaySpeed[[#This Row],[scenario_id]])</f>
        <v>376</v>
      </c>
      <c r="B384">
        <f>IF(ISERROR(Table_sql2014a8.sandag.org_ws_FreewaySpeed[[#This Row],[LinkID]]),"",Table_sql2014a8.sandag.org_ws_FreewaySpeed[[#This Row],[LinkID]])</f>
        <v>27844</v>
      </c>
      <c r="C384">
        <f>IF(ISERROR(Table_sql2014a8.sandag.org_ws_FreewaySpeed[[#This Row],[speed_ea]]),"",Table_sql2014a8.sandag.org_ws_FreewaySpeed[[#This Row],[speed_ea]])</f>
        <v>58</v>
      </c>
      <c r="D384">
        <f>IF(ISERROR(Table_sql2014a8.sandag.org_ws_FreewaySpeed[[#This Row],[speed_am]]),"",Table_sql2014a8.sandag.org_ws_FreewaySpeed[[#This Row],[speed_am]])</f>
        <v>58</v>
      </c>
      <c r="E384">
        <f>IF(ISERROR(Table_sql2014a8.sandag.org_ws_FreewaySpeed[[#This Row],[speed_md]]),"",Table_sql2014a8.sandag.org_ws_FreewaySpeed[[#This Row],[speed_md]])</f>
        <v>58</v>
      </c>
      <c r="F384">
        <f>IF(ISERROR(Table_sql2014a8.sandag.org_ws_FreewaySpeed[[#This Row],[speed_pm]]),"",Table_sql2014a8.sandag.org_ws_FreewaySpeed[[#This Row],[speed_pm]])</f>
        <v>57</v>
      </c>
      <c r="G384">
        <f>IF(ISERROR(Table_sql2014a8.sandag.org_ws_FreewaySpeed[[#This Row],[speed_ev]]),"",Table_sql2014a8.sandag.org_ws_FreewaySpeed[[#This Row],[speed_ev]])</f>
        <v>58</v>
      </c>
    </row>
    <row r="385" spans="1:7" x14ac:dyDescent="0.25">
      <c r="A385">
        <f>IF(ISERROR(Table_sql2014a8.sandag.org_ws_FreewaySpeed[[#This Row],[scenario_id]]),"",Table_sql2014a8.sandag.org_ws_FreewaySpeed[[#This Row],[scenario_id]])</f>
        <v>376</v>
      </c>
      <c r="B385">
        <f>IF(ISERROR(Table_sql2014a8.sandag.org_ws_FreewaySpeed[[#This Row],[LinkID]]),"",Table_sql2014a8.sandag.org_ws_FreewaySpeed[[#This Row],[LinkID]])</f>
        <v>27845</v>
      </c>
      <c r="C385">
        <f>IF(ISERROR(Table_sql2014a8.sandag.org_ws_FreewaySpeed[[#This Row],[speed_ea]]),"",Table_sql2014a8.sandag.org_ws_FreewaySpeed[[#This Row],[speed_ea]])</f>
        <v>58</v>
      </c>
      <c r="D385">
        <f>IF(ISERROR(Table_sql2014a8.sandag.org_ws_FreewaySpeed[[#This Row],[speed_am]]),"",Table_sql2014a8.sandag.org_ws_FreewaySpeed[[#This Row],[speed_am]])</f>
        <v>58</v>
      </c>
      <c r="E385">
        <f>IF(ISERROR(Table_sql2014a8.sandag.org_ws_FreewaySpeed[[#This Row],[speed_md]]),"",Table_sql2014a8.sandag.org_ws_FreewaySpeed[[#This Row],[speed_md]])</f>
        <v>58</v>
      </c>
      <c r="F385">
        <f>IF(ISERROR(Table_sql2014a8.sandag.org_ws_FreewaySpeed[[#This Row],[speed_pm]]),"",Table_sql2014a8.sandag.org_ws_FreewaySpeed[[#This Row],[speed_pm]])</f>
        <v>56</v>
      </c>
      <c r="G385">
        <f>IF(ISERROR(Table_sql2014a8.sandag.org_ws_FreewaySpeed[[#This Row],[speed_ev]]),"",Table_sql2014a8.sandag.org_ws_FreewaySpeed[[#This Row],[speed_ev]])</f>
        <v>58</v>
      </c>
    </row>
    <row r="386" spans="1:7" x14ac:dyDescent="0.25">
      <c r="A386">
        <f>IF(ISERROR(Table_sql2014a8.sandag.org_ws_FreewaySpeed[[#This Row],[scenario_id]]),"",Table_sql2014a8.sandag.org_ws_FreewaySpeed[[#This Row],[scenario_id]])</f>
        <v>376</v>
      </c>
      <c r="B386">
        <f>IF(ISERROR(Table_sql2014a8.sandag.org_ws_FreewaySpeed[[#This Row],[LinkID]]),"",Table_sql2014a8.sandag.org_ws_FreewaySpeed[[#This Row],[LinkID]])</f>
        <v>27864</v>
      </c>
      <c r="C386">
        <f>IF(ISERROR(Table_sql2014a8.sandag.org_ws_FreewaySpeed[[#This Row],[speed_ea]]),"",Table_sql2014a8.sandag.org_ws_FreewaySpeed[[#This Row],[speed_ea]])</f>
        <v>57</v>
      </c>
      <c r="D386">
        <f>IF(ISERROR(Table_sql2014a8.sandag.org_ws_FreewaySpeed[[#This Row],[speed_am]]),"",Table_sql2014a8.sandag.org_ws_FreewaySpeed[[#This Row],[speed_am]])</f>
        <v>57</v>
      </c>
      <c r="E386">
        <f>IF(ISERROR(Table_sql2014a8.sandag.org_ws_FreewaySpeed[[#This Row],[speed_md]]),"",Table_sql2014a8.sandag.org_ws_FreewaySpeed[[#This Row],[speed_md]])</f>
        <v>57</v>
      </c>
      <c r="F386">
        <f>IF(ISERROR(Table_sql2014a8.sandag.org_ws_FreewaySpeed[[#This Row],[speed_pm]]),"",Table_sql2014a8.sandag.org_ws_FreewaySpeed[[#This Row],[speed_pm]])</f>
        <v>57</v>
      </c>
      <c r="G386">
        <f>IF(ISERROR(Table_sql2014a8.sandag.org_ws_FreewaySpeed[[#This Row],[speed_ev]]),"",Table_sql2014a8.sandag.org_ws_FreewaySpeed[[#This Row],[speed_ev]])</f>
        <v>57</v>
      </c>
    </row>
    <row r="387" spans="1:7" x14ac:dyDescent="0.25">
      <c r="A387">
        <f>IF(ISERROR(Table_sql2014a8.sandag.org_ws_FreewaySpeed[[#This Row],[scenario_id]]),"",Table_sql2014a8.sandag.org_ws_FreewaySpeed[[#This Row],[scenario_id]])</f>
        <v>376</v>
      </c>
      <c r="B387">
        <f>IF(ISERROR(Table_sql2014a8.sandag.org_ws_FreewaySpeed[[#This Row],[LinkID]]),"",Table_sql2014a8.sandag.org_ws_FreewaySpeed[[#This Row],[LinkID]])</f>
        <v>27877</v>
      </c>
      <c r="C387">
        <f>IF(ISERROR(Table_sql2014a8.sandag.org_ws_FreewaySpeed[[#This Row],[speed_ea]]),"",Table_sql2014a8.sandag.org_ws_FreewaySpeed[[#This Row],[speed_ea]])</f>
        <v>58</v>
      </c>
      <c r="D387">
        <f>IF(ISERROR(Table_sql2014a8.sandag.org_ws_FreewaySpeed[[#This Row],[speed_am]]),"",Table_sql2014a8.sandag.org_ws_FreewaySpeed[[#This Row],[speed_am]])</f>
        <v>58</v>
      </c>
      <c r="E387">
        <f>IF(ISERROR(Table_sql2014a8.sandag.org_ws_FreewaySpeed[[#This Row],[speed_md]]),"",Table_sql2014a8.sandag.org_ws_FreewaySpeed[[#This Row],[speed_md]])</f>
        <v>58</v>
      </c>
      <c r="F387">
        <f>IF(ISERROR(Table_sql2014a8.sandag.org_ws_FreewaySpeed[[#This Row],[speed_pm]]),"",Table_sql2014a8.sandag.org_ws_FreewaySpeed[[#This Row],[speed_pm]])</f>
        <v>58</v>
      </c>
      <c r="G387">
        <f>IF(ISERROR(Table_sql2014a8.sandag.org_ws_FreewaySpeed[[#This Row],[speed_ev]]),"",Table_sql2014a8.sandag.org_ws_FreewaySpeed[[#This Row],[speed_ev]])</f>
        <v>58</v>
      </c>
    </row>
    <row r="388" spans="1:7" x14ac:dyDescent="0.25">
      <c r="A388">
        <f>IF(ISERROR(Table_sql2014a8.sandag.org_ws_FreewaySpeed[[#This Row],[scenario_id]]),"",Table_sql2014a8.sandag.org_ws_FreewaySpeed[[#This Row],[scenario_id]])</f>
        <v>376</v>
      </c>
      <c r="B388">
        <f>IF(ISERROR(Table_sql2014a8.sandag.org_ws_FreewaySpeed[[#This Row],[LinkID]]),"",Table_sql2014a8.sandag.org_ws_FreewaySpeed[[#This Row],[LinkID]])</f>
        <v>27878</v>
      </c>
      <c r="C388">
        <f>IF(ISERROR(Table_sql2014a8.sandag.org_ws_FreewaySpeed[[#This Row],[speed_ea]]),"",Table_sql2014a8.sandag.org_ws_FreewaySpeed[[#This Row],[speed_ea]])</f>
        <v>58</v>
      </c>
      <c r="D388">
        <f>IF(ISERROR(Table_sql2014a8.sandag.org_ws_FreewaySpeed[[#This Row],[speed_am]]),"",Table_sql2014a8.sandag.org_ws_FreewaySpeed[[#This Row],[speed_am]])</f>
        <v>58</v>
      </c>
      <c r="E388">
        <f>IF(ISERROR(Table_sql2014a8.sandag.org_ws_FreewaySpeed[[#This Row],[speed_md]]),"",Table_sql2014a8.sandag.org_ws_FreewaySpeed[[#This Row],[speed_md]])</f>
        <v>58</v>
      </c>
      <c r="F388">
        <f>IF(ISERROR(Table_sql2014a8.sandag.org_ws_FreewaySpeed[[#This Row],[speed_pm]]),"",Table_sql2014a8.sandag.org_ws_FreewaySpeed[[#This Row],[speed_pm]])</f>
        <v>58</v>
      </c>
      <c r="G388">
        <f>IF(ISERROR(Table_sql2014a8.sandag.org_ws_FreewaySpeed[[#This Row],[speed_ev]]),"",Table_sql2014a8.sandag.org_ws_FreewaySpeed[[#This Row],[speed_ev]])</f>
        <v>58</v>
      </c>
    </row>
    <row r="389" spans="1:7" x14ac:dyDescent="0.25">
      <c r="A389">
        <f>IF(ISERROR(Table_sql2014a8.sandag.org_ws_FreewaySpeed[[#This Row],[scenario_id]]),"",Table_sql2014a8.sandag.org_ws_FreewaySpeed[[#This Row],[scenario_id]])</f>
        <v>376</v>
      </c>
      <c r="B389">
        <f>IF(ISERROR(Table_sql2014a8.sandag.org_ws_FreewaySpeed[[#This Row],[LinkID]]),"",Table_sql2014a8.sandag.org_ws_FreewaySpeed[[#This Row],[LinkID]])</f>
        <v>27880</v>
      </c>
      <c r="C389">
        <f>IF(ISERROR(Table_sql2014a8.sandag.org_ws_FreewaySpeed[[#This Row],[speed_ea]]),"",Table_sql2014a8.sandag.org_ws_FreewaySpeed[[#This Row],[speed_ea]])</f>
        <v>58</v>
      </c>
      <c r="D389">
        <f>IF(ISERROR(Table_sql2014a8.sandag.org_ws_FreewaySpeed[[#This Row],[speed_am]]),"",Table_sql2014a8.sandag.org_ws_FreewaySpeed[[#This Row],[speed_am]])</f>
        <v>58</v>
      </c>
      <c r="E389">
        <f>IF(ISERROR(Table_sql2014a8.sandag.org_ws_FreewaySpeed[[#This Row],[speed_md]]),"",Table_sql2014a8.sandag.org_ws_FreewaySpeed[[#This Row],[speed_md]])</f>
        <v>58</v>
      </c>
      <c r="F389">
        <f>IF(ISERROR(Table_sql2014a8.sandag.org_ws_FreewaySpeed[[#This Row],[speed_pm]]),"",Table_sql2014a8.sandag.org_ws_FreewaySpeed[[#This Row],[speed_pm]])</f>
        <v>58</v>
      </c>
      <c r="G389">
        <f>IF(ISERROR(Table_sql2014a8.sandag.org_ws_FreewaySpeed[[#This Row],[speed_ev]]),"",Table_sql2014a8.sandag.org_ws_FreewaySpeed[[#This Row],[speed_ev]])</f>
        <v>58</v>
      </c>
    </row>
    <row r="390" spans="1:7" x14ac:dyDescent="0.25">
      <c r="A390">
        <f>IF(ISERROR(Table_sql2014a8.sandag.org_ws_FreewaySpeed[[#This Row],[scenario_id]]),"",Table_sql2014a8.sandag.org_ws_FreewaySpeed[[#This Row],[scenario_id]])</f>
        <v>376</v>
      </c>
      <c r="B390">
        <f>IF(ISERROR(Table_sql2014a8.sandag.org_ws_FreewaySpeed[[#This Row],[LinkID]]),"",Table_sql2014a8.sandag.org_ws_FreewaySpeed[[#This Row],[LinkID]])</f>
        <v>27883</v>
      </c>
      <c r="C390">
        <f>IF(ISERROR(Table_sql2014a8.sandag.org_ws_FreewaySpeed[[#This Row],[speed_ea]]),"",Table_sql2014a8.sandag.org_ws_FreewaySpeed[[#This Row],[speed_ea]])</f>
        <v>58</v>
      </c>
      <c r="D390">
        <f>IF(ISERROR(Table_sql2014a8.sandag.org_ws_FreewaySpeed[[#This Row],[speed_am]]),"",Table_sql2014a8.sandag.org_ws_FreewaySpeed[[#This Row],[speed_am]])</f>
        <v>58</v>
      </c>
      <c r="E390">
        <f>IF(ISERROR(Table_sql2014a8.sandag.org_ws_FreewaySpeed[[#This Row],[speed_md]]),"",Table_sql2014a8.sandag.org_ws_FreewaySpeed[[#This Row],[speed_md]])</f>
        <v>58</v>
      </c>
      <c r="F390">
        <f>IF(ISERROR(Table_sql2014a8.sandag.org_ws_FreewaySpeed[[#This Row],[speed_pm]]),"",Table_sql2014a8.sandag.org_ws_FreewaySpeed[[#This Row],[speed_pm]])</f>
        <v>58</v>
      </c>
      <c r="G390">
        <f>IF(ISERROR(Table_sql2014a8.sandag.org_ws_FreewaySpeed[[#This Row],[speed_ev]]),"",Table_sql2014a8.sandag.org_ws_FreewaySpeed[[#This Row],[speed_ev]])</f>
        <v>58</v>
      </c>
    </row>
    <row r="391" spans="1:7" x14ac:dyDescent="0.25">
      <c r="A391">
        <f>IF(ISERROR(Table_sql2014a8.sandag.org_ws_FreewaySpeed[[#This Row],[scenario_id]]),"",Table_sql2014a8.sandag.org_ws_FreewaySpeed[[#This Row],[scenario_id]])</f>
        <v>376</v>
      </c>
      <c r="B391">
        <f>IF(ISERROR(Table_sql2014a8.sandag.org_ws_FreewaySpeed[[#This Row],[LinkID]]),"",Table_sql2014a8.sandag.org_ws_FreewaySpeed[[#This Row],[LinkID]])</f>
        <v>27887</v>
      </c>
      <c r="C391">
        <f>IF(ISERROR(Table_sql2014a8.sandag.org_ws_FreewaySpeed[[#This Row],[speed_ea]]),"",Table_sql2014a8.sandag.org_ws_FreewaySpeed[[#This Row],[speed_ea]])</f>
        <v>58</v>
      </c>
      <c r="D391">
        <f>IF(ISERROR(Table_sql2014a8.sandag.org_ws_FreewaySpeed[[#This Row],[speed_am]]),"",Table_sql2014a8.sandag.org_ws_FreewaySpeed[[#This Row],[speed_am]])</f>
        <v>58</v>
      </c>
      <c r="E391">
        <f>IF(ISERROR(Table_sql2014a8.sandag.org_ws_FreewaySpeed[[#This Row],[speed_md]]),"",Table_sql2014a8.sandag.org_ws_FreewaySpeed[[#This Row],[speed_md]])</f>
        <v>58</v>
      </c>
      <c r="F391">
        <f>IF(ISERROR(Table_sql2014a8.sandag.org_ws_FreewaySpeed[[#This Row],[speed_pm]]),"",Table_sql2014a8.sandag.org_ws_FreewaySpeed[[#This Row],[speed_pm]])</f>
        <v>58</v>
      </c>
      <c r="G391">
        <f>IF(ISERROR(Table_sql2014a8.sandag.org_ws_FreewaySpeed[[#This Row],[speed_ev]]),"",Table_sql2014a8.sandag.org_ws_FreewaySpeed[[#This Row],[speed_ev]])</f>
        <v>58</v>
      </c>
    </row>
    <row r="392" spans="1:7" x14ac:dyDescent="0.25">
      <c r="A392">
        <f>IF(ISERROR(Table_sql2014a8.sandag.org_ws_FreewaySpeed[[#This Row],[scenario_id]]),"",Table_sql2014a8.sandag.org_ws_FreewaySpeed[[#This Row],[scenario_id]])</f>
        <v>376</v>
      </c>
      <c r="B392">
        <f>IF(ISERROR(Table_sql2014a8.sandag.org_ws_FreewaySpeed[[#This Row],[LinkID]]),"",Table_sql2014a8.sandag.org_ws_FreewaySpeed[[#This Row],[LinkID]])</f>
        <v>27894</v>
      </c>
      <c r="C392">
        <f>IF(ISERROR(Table_sql2014a8.sandag.org_ws_FreewaySpeed[[#This Row],[speed_ea]]),"",Table_sql2014a8.sandag.org_ws_FreewaySpeed[[#This Row],[speed_ea]])</f>
        <v>57</v>
      </c>
      <c r="D392">
        <f>IF(ISERROR(Table_sql2014a8.sandag.org_ws_FreewaySpeed[[#This Row],[speed_am]]),"",Table_sql2014a8.sandag.org_ws_FreewaySpeed[[#This Row],[speed_am]])</f>
        <v>56</v>
      </c>
      <c r="E392">
        <f>IF(ISERROR(Table_sql2014a8.sandag.org_ws_FreewaySpeed[[#This Row],[speed_md]]),"",Table_sql2014a8.sandag.org_ws_FreewaySpeed[[#This Row],[speed_md]])</f>
        <v>57</v>
      </c>
      <c r="F392">
        <f>IF(ISERROR(Table_sql2014a8.sandag.org_ws_FreewaySpeed[[#This Row],[speed_pm]]),"",Table_sql2014a8.sandag.org_ws_FreewaySpeed[[#This Row],[speed_pm]])</f>
        <v>57</v>
      </c>
      <c r="G392">
        <f>IF(ISERROR(Table_sql2014a8.sandag.org_ws_FreewaySpeed[[#This Row],[speed_ev]]),"",Table_sql2014a8.sandag.org_ws_FreewaySpeed[[#This Row],[speed_ev]])</f>
        <v>57</v>
      </c>
    </row>
    <row r="393" spans="1:7" x14ac:dyDescent="0.25">
      <c r="A393">
        <f>IF(ISERROR(Table_sql2014a8.sandag.org_ws_FreewaySpeed[[#This Row],[scenario_id]]),"",Table_sql2014a8.sandag.org_ws_FreewaySpeed[[#This Row],[scenario_id]])</f>
        <v>376</v>
      </c>
      <c r="B393">
        <f>IF(ISERROR(Table_sql2014a8.sandag.org_ws_FreewaySpeed[[#This Row],[LinkID]]),"",Table_sql2014a8.sandag.org_ws_FreewaySpeed[[#This Row],[LinkID]])</f>
        <v>27898</v>
      </c>
      <c r="C393">
        <f>IF(ISERROR(Table_sql2014a8.sandag.org_ws_FreewaySpeed[[#This Row],[speed_ea]]),"",Table_sql2014a8.sandag.org_ws_FreewaySpeed[[#This Row],[speed_ea]])</f>
        <v>57</v>
      </c>
      <c r="D393">
        <f>IF(ISERROR(Table_sql2014a8.sandag.org_ws_FreewaySpeed[[#This Row],[speed_am]]),"",Table_sql2014a8.sandag.org_ws_FreewaySpeed[[#This Row],[speed_am]])</f>
        <v>57</v>
      </c>
      <c r="E393">
        <f>IF(ISERROR(Table_sql2014a8.sandag.org_ws_FreewaySpeed[[#This Row],[speed_md]]),"",Table_sql2014a8.sandag.org_ws_FreewaySpeed[[#This Row],[speed_md]])</f>
        <v>57</v>
      </c>
      <c r="F393">
        <f>IF(ISERROR(Table_sql2014a8.sandag.org_ws_FreewaySpeed[[#This Row],[speed_pm]]),"",Table_sql2014a8.sandag.org_ws_FreewaySpeed[[#This Row],[speed_pm]])</f>
        <v>57</v>
      </c>
      <c r="G393">
        <f>IF(ISERROR(Table_sql2014a8.sandag.org_ws_FreewaySpeed[[#This Row],[speed_ev]]),"",Table_sql2014a8.sandag.org_ws_FreewaySpeed[[#This Row],[speed_ev]])</f>
        <v>57</v>
      </c>
    </row>
    <row r="394" spans="1:7" x14ac:dyDescent="0.25">
      <c r="A394">
        <f>IF(ISERROR(Table_sql2014a8.sandag.org_ws_FreewaySpeed[[#This Row],[scenario_id]]),"",Table_sql2014a8.sandag.org_ws_FreewaySpeed[[#This Row],[scenario_id]])</f>
        <v>376</v>
      </c>
      <c r="B394">
        <f>IF(ISERROR(Table_sql2014a8.sandag.org_ws_FreewaySpeed[[#This Row],[LinkID]]),"",Table_sql2014a8.sandag.org_ws_FreewaySpeed[[#This Row],[LinkID]])</f>
        <v>27902</v>
      </c>
      <c r="C394">
        <f>IF(ISERROR(Table_sql2014a8.sandag.org_ws_FreewaySpeed[[#This Row],[speed_ea]]),"",Table_sql2014a8.sandag.org_ws_FreewaySpeed[[#This Row],[speed_ea]])</f>
        <v>58</v>
      </c>
      <c r="D394">
        <f>IF(ISERROR(Table_sql2014a8.sandag.org_ws_FreewaySpeed[[#This Row],[speed_am]]),"",Table_sql2014a8.sandag.org_ws_FreewaySpeed[[#This Row],[speed_am]])</f>
        <v>58</v>
      </c>
      <c r="E394">
        <f>IF(ISERROR(Table_sql2014a8.sandag.org_ws_FreewaySpeed[[#This Row],[speed_md]]),"",Table_sql2014a8.sandag.org_ws_FreewaySpeed[[#This Row],[speed_md]])</f>
        <v>58</v>
      </c>
      <c r="F394">
        <f>IF(ISERROR(Table_sql2014a8.sandag.org_ws_FreewaySpeed[[#This Row],[speed_pm]]),"",Table_sql2014a8.sandag.org_ws_FreewaySpeed[[#This Row],[speed_pm]])</f>
        <v>57</v>
      </c>
      <c r="G394">
        <f>IF(ISERROR(Table_sql2014a8.sandag.org_ws_FreewaySpeed[[#This Row],[speed_ev]]),"",Table_sql2014a8.sandag.org_ws_FreewaySpeed[[#This Row],[speed_ev]])</f>
        <v>58</v>
      </c>
    </row>
    <row r="395" spans="1:7" x14ac:dyDescent="0.25">
      <c r="A395">
        <f>IF(ISERROR(Table_sql2014a8.sandag.org_ws_FreewaySpeed[[#This Row],[scenario_id]]),"",Table_sql2014a8.sandag.org_ws_FreewaySpeed[[#This Row],[scenario_id]])</f>
        <v>376</v>
      </c>
      <c r="B395">
        <f>IF(ISERROR(Table_sql2014a8.sandag.org_ws_FreewaySpeed[[#This Row],[LinkID]]),"",Table_sql2014a8.sandag.org_ws_FreewaySpeed[[#This Row],[LinkID]])</f>
        <v>27915</v>
      </c>
      <c r="C395">
        <f>IF(ISERROR(Table_sql2014a8.sandag.org_ws_FreewaySpeed[[#This Row],[speed_ea]]),"",Table_sql2014a8.sandag.org_ws_FreewaySpeed[[#This Row],[speed_ea]])</f>
        <v>58</v>
      </c>
      <c r="D395">
        <f>IF(ISERROR(Table_sql2014a8.sandag.org_ws_FreewaySpeed[[#This Row],[speed_am]]),"",Table_sql2014a8.sandag.org_ws_FreewaySpeed[[#This Row],[speed_am]])</f>
        <v>58</v>
      </c>
      <c r="E395">
        <f>IF(ISERROR(Table_sql2014a8.sandag.org_ws_FreewaySpeed[[#This Row],[speed_md]]),"",Table_sql2014a8.sandag.org_ws_FreewaySpeed[[#This Row],[speed_md]])</f>
        <v>58</v>
      </c>
      <c r="F395">
        <f>IF(ISERROR(Table_sql2014a8.sandag.org_ws_FreewaySpeed[[#This Row],[speed_pm]]),"",Table_sql2014a8.sandag.org_ws_FreewaySpeed[[#This Row],[speed_pm]])</f>
        <v>54</v>
      </c>
      <c r="G395">
        <f>IF(ISERROR(Table_sql2014a8.sandag.org_ws_FreewaySpeed[[#This Row],[speed_ev]]),"",Table_sql2014a8.sandag.org_ws_FreewaySpeed[[#This Row],[speed_ev]])</f>
        <v>58</v>
      </c>
    </row>
    <row r="396" spans="1:7" x14ac:dyDescent="0.25">
      <c r="A396">
        <f>IF(ISERROR(Table_sql2014a8.sandag.org_ws_FreewaySpeed[[#This Row],[scenario_id]]),"",Table_sql2014a8.sandag.org_ws_FreewaySpeed[[#This Row],[scenario_id]])</f>
        <v>376</v>
      </c>
      <c r="B396">
        <f>IF(ISERROR(Table_sql2014a8.sandag.org_ws_FreewaySpeed[[#This Row],[LinkID]]),"",Table_sql2014a8.sandag.org_ws_FreewaySpeed[[#This Row],[LinkID]])</f>
        <v>27916</v>
      </c>
      <c r="C396">
        <f>IF(ISERROR(Table_sql2014a8.sandag.org_ws_FreewaySpeed[[#This Row],[speed_ea]]),"",Table_sql2014a8.sandag.org_ws_FreewaySpeed[[#This Row],[speed_ea]])</f>
        <v>58</v>
      </c>
      <c r="D396">
        <f>IF(ISERROR(Table_sql2014a8.sandag.org_ws_FreewaySpeed[[#This Row],[speed_am]]),"",Table_sql2014a8.sandag.org_ws_FreewaySpeed[[#This Row],[speed_am]])</f>
        <v>50</v>
      </c>
      <c r="E396">
        <f>IF(ISERROR(Table_sql2014a8.sandag.org_ws_FreewaySpeed[[#This Row],[speed_md]]),"",Table_sql2014a8.sandag.org_ws_FreewaySpeed[[#This Row],[speed_md]])</f>
        <v>56</v>
      </c>
      <c r="F396">
        <f>IF(ISERROR(Table_sql2014a8.sandag.org_ws_FreewaySpeed[[#This Row],[speed_pm]]),"",Table_sql2014a8.sandag.org_ws_FreewaySpeed[[#This Row],[speed_pm]])</f>
        <v>57</v>
      </c>
      <c r="G396">
        <f>IF(ISERROR(Table_sql2014a8.sandag.org_ws_FreewaySpeed[[#This Row],[speed_ev]]),"",Table_sql2014a8.sandag.org_ws_FreewaySpeed[[#This Row],[speed_ev]])</f>
        <v>58</v>
      </c>
    </row>
    <row r="397" spans="1:7" x14ac:dyDescent="0.25">
      <c r="A397">
        <f>IF(ISERROR(Table_sql2014a8.sandag.org_ws_FreewaySpeed[[#This Row],[scenario_id]]),"",Table_sql2014a8.sandag.org_ws_FreewaySpeed[[#This Row],[scenario_id]])</f>
        <v>376</v>
      </c>
      <c r="B397">
        <f>IF(ISERROR(Table_sql2014a8.sandag.org_ws_FreewaySpeed[[#This Row],[LinkID]]),"",Table_sql2014a8.sandag.org_ws_FreewaySpeed[[#This Row],[LinkID]])</f>
        <v>27921</v>
      </c>
      <c r="C397">
        <f>IF(ISERROR(Table_sql2014a8.sandag.org_ws_FreewaySpeed[[#This Row],[speed_ea]]),"",Table_sql2014a8.sandag.org_ws_FreewaySpeed[[#This Row],[speed_ea]])</f>
        <v>58</v>
      </c>
      <c r="D397">
        <f>IF(ISERROR(Table_sql2014a8.sandag.org_ws_FreewaySpeed[[#This Row],[speed_am]]),"",Table_sql2014a8.sandag.org_ws_FreewaySpeed[[#This Row],[speed_am]])</f>
        <v>49</v>
      </c>
      <c r="E397">
        <f>IF(ISERROR(Table_sql2014a8.sandag.org_ws_FreewaySpeed[[#This Row],[speed_md]]),"",Table_sql2014a8.sandag.org_ws_FreewaySpeed[[#This Row],[speed_md]])</f>
        <v>56</v>
      </c>
      <c r="F397">
        <f>IF(ISERROR(Table_sql2014a8.sandag.org_ws_FreewaySpeed[[#This Row],[speed_pm]]),"",Table_sql2014a8.sandag.org_ws_FreewaySpeed[[#This Row],[speed_pm]])</f>
        <v>57</v>
      </c>
      <c r="G397">
        <f>IF(ISERROR(Table_sql2014a8.sandag.org_ws_FreewaySpeed[[#This Row],[speed_ev]]),"",Table_sql2014a8.sandag.org_ws_FreewaySpeed[[#This Row],[speed_ev]])</f>
        <v>58</v>
      </c>
    </row>
    <row r="398" spans="1:7" x14ac:dyDescent="0.25">
      <c r="A398">
        <f>IF(ISERROR(Table_sql2014a8.sandag.org_ws_FreewaySpeed[[#This Row],[scenario_id]]),"",Table_sql2014a8.sandag.org_ws_FreewaySpeed[[#This Row],[scenario_id]])</f>
        <v>376</v>
      </c>
      <c r="B398">
        <f>IF(ISERROR(Table_sql2014a8.sandag.org_ws_FreewaySpeed[[#This Row],[LinkID]]),"",Table_sql2014a8.sandag.org_ws_FreewaySpeed[[#This Row],[LinkID]])</f>
        <v>27928</v>
      </c>
      <c r="C398">
        <f>IF(ISERROR(Table_sql2014a8.sandag.org_ws_FreewaySpeed[[#This Row],[speed_ea]]),"",Table_sql2014a8.sandag.org_ws_FreewaySpeed[[#This Row],[speed_ea]])</f>
        <v>58</v>
      </c>
      <c r="D398">
        <f>IF(ISERROR(Table_sql2014a8.sandag.org_ws_FreewaySpeed[[#This Row],[speed_am]]),"",Table_sql2014a8.sandag.org_ws_FreewaySpeed[[#This Row],[speed_am]])</f>
        <v>57</v>
      </c>
      <c r="E398">
        <f>IF(ISERROR(Table_sql2014a8.sandag.org_ws_FreewaySpeed[[#This Row],[speed_md]]),"",Table_sql2014a8.sandag.org_ws_FreewaySpeed[[#This Row],[speed_md]])</f>
        <v>57</v>
      </c>
      <c r="F398">
        <f>IF(ISERROR(Table_sql2014a8.sandag.org_ws_FreewaySpeed[[#This Row],[speed_pm]]),"",Table_sql2014a8.sandag.org_ws_FreewaySpeed[[#This Row],[speed_pm]])</f>
        <v>50</v>
      </c>
      <c r="G398">
        <f>IF(ISERROR(Table_sql2014a8.sandag.org_ws_FreewaySpeed[[#This Row],[speed_ev]]),"",Table_sql2014a8.sandag.org_ws_FreewaySpeed[[#This Row],[speed_ev]])</f>
        <v>58</v>
      </c>
    </row>
    <row r="399" spans="1:7" x14ac:dyDescent="0.25">
      <c r="A399">
        <f>IF(ISERROR(Table_sql2014a8.sandag.org_ws_FreewaySpeed[[#This Row],[scenario_id]]),"",Table_sql2014a8.sandag.org_ws_FreewaySpeed[[#This Row],[scenario_id]])</f>
        <v>376</v>
      </c>
      <c r="B399">
        <f>IF(ISERROR(Table_sql2014a8.sandag.org_ws_FreewaySpeed[[#This Row],[LinkID]]),"",Table_sql2014a8.sandag.org_ws_FreewaySpeed[[#This Row],[LinkID]])</f>
        <v>27933</v>
      </c>
      <c r="C399">
        <f>IF(ISERROR(Table_sql2014a8.sandag.org_ws_FreewaySpeed[[#This Row],[speed_ea]]),"",Table_sql2014a8.sandag.org_ws_FreewaySpeed[[#This Row],[speed_ea]])</f>
        <v>58</v>
      </c>
      <c r="D399">
        <f>IF(ISERROR(Table_sql2014a8.sandag.org_ws_FreewaySpeed[[#This Row],[speed_am]]),"",Table_sql2014a8.sandag.org_ws_FreewaySpeed[[#This Row],[speed_am]])</f>
        <v>40</v>
      </c>
      <c r="E399">
        <f>IF(ISERROR(Table_sql2014a8.sandag.org_ws_FreewaySpeed[[#This Row],[speed_md]]),"",Table_sql2014a8.sandag.org_ws_FreewaySpeed[[#This Row],[speed_md]])</f>
        <v>53</v>
      </c>
      <c r="F399">
        <f>IF(ISERROR(Table_sql2014a8.sandag.org_ws_FreewaySpeed[[#This Row],[speed_pm]]),"",Table_sql2014a8.sandag.org_ws_FreewaySpeed[[#This Row],[speed_pm]])</f>
        <v>56</v>
      </c>
      <c r="G399">
        <f>IF(ISERROR(Table_sql2014a8.sandag.org_ws_FreewaySpeed[[#This Row],[speed_ev]]),"",Table_sql2014a8.sandag.org_ws_FreewaySpeed[[#This Row],[speed_ev]])</f>
        <v>58</v>
      </c>
    </row>
    <row r="400" spans="1:7" x14ac:dyDescent="0.25">
      <c r="A400">
        <f>IF(ISERROR(Table_sql2014a8.sandag.org_ws_FreewaySpeed[[#This Row],[scenario_id]]),"",Table_sql2014a8.sandag.org_ws_FreewaySpeed[[#This Row],[scenario_id]])</f>
        <v>376</v>
      </c>
      <c r="B400">
        <f>IF(ISERROR(Table_sql2014a8.sandag.org_ws_FreewaySpeed[[#This Row],[LinkID]]),"",Table_sql2014a8.sandag.org_ws_FreewaySpeed[[#This Row],[LinkID]])</f>
        <v>27936</v>
      </c>
      <c r="C400">
        <f>IF(ISERROR(Table_sql2014a8.sandag.org_ws_FreewaySpeed[[#This Row],[speed_ea]]),"",Table_sql2014a8.sandag.org_ws_FreewaySpeed[[#This Row],[speed_ea]])</f>
        <v>58</v>
      </c>
      <c r="D400">
        <f>IF(ISERROR(Table_sql2014a8.sandag.org_ws_FreewaySpeed[[#This Row],[speed_am]]),"",Table_sql2014a8.sandag.org_ws_FreewaySpeed[[#This Row],[speed_am]])</f>
        <v>43</v>
      </c>
      <c r="E400">
        <f>IF(ISERROR(Table_sql2014a8.sandag.org_ws_FreewaySpeed[[#This Row],[speed_md]]),"",Table_sql2014a8.sandag.org_ws_FreewaySpeed[[#This Row],[speed_md]])</f>
        <v>55</v>
      </c>
      <c r="F400">
        <f>IF(ISERROR(Table_sql2014a8.sandag.org_ws_FreewaySpeed[[#This Row],[speed_pm]]),"",Table_sql2014a8.sandag.org_ws_FreewaySpeed[[#This Row],[speed_pm]])</f>
        <v>56</v>
      </c>
      <c r="G400">
        <f>IF(ISERROR(Table_sql2014a8.sandag.org_ws_FreewaySpeed[[#This Row],[speed_ev]]),"",Table_sql2014a8.sandag.org_ws_FreewaySpeed[[#This Row],[speed_ev]])</f>
        <v>58</v>
      </c>
    </row>
    <row r="401" spans="1:7" x14ac:dyDescent="0.25">
      <c r="A401">
        <f>IF(ISERROR(Table_sql2014a8.sandag.org_ws_FreewaySpeed[[#This Row],[scenario_id]]),"",Table_sql2014a8.sandag.org_ws_FreewaySpeed[[#This Row],[scenario_id]])</f>
        <v>376</v>
      </c>
      <c r="B401">
        <f>IF(ISERROR(Table_sql2014a8.sandag.org_ws_FreewaySpeed[[#This Row],[LinkID]]),"",Table_sql2014a8.sandag.org_ws_FreewaySpeed[[#This Row],[LinkID]])</f>
        <v>27937</v>
      </c>
      <c r="C401">
        <f>IF(ISERROR(Table_sql2014a8.sandag.org_ws_FreewaySpeed[[#This Row],[speed_ea]]),"",Table_sql2014a8.sandag.org_ws_FreewaySpeed[[#This Row],[speed_ea]])</f>
        <v>58</v>
      </c>
      <c r="D401">
        <f>IF(ISERROR(Table_sql2014a8.sandag.org_ws_FreewaySpeed[[#This Row],[speed_am]]),"",Table_sql2014a8.sandag.org_ws_FreewaySpeed[[#This Row],[speed_am]])</f>
        <v>56</v>
      </c>
      <c r="E401">
        <f>IF(ISERROR(Table_sql2014a8.sandag.org_ws_FreewaySpeed[[#This Row],[speed_md]]),"",Table_sql2014a8.sandag.org_ws_FreewaySpeed[[#This Row],[speed_md]])</f>
        <v>57</v>
      </c>
      <c r="F401">
        <f>IF(ISERROR(Table_sql2014a8.sandag.org_ws_FreewaySpeed[[#This Row],[speed_pm]]),"",Table_sql2014a8.sandag.org_ws_FreewaySpeed[[#This Row],[speed_pm]])</f>
        <v>50</v>
      </c>
      <c r="G401">
        <f>IF(ISERROR(Table_sql2014a8.sandag.org_ws_FreewaySpeed[[#This Row],[speed_ev]]),"",Table_sql2014a8.sandag.org_ws_FreewaySpeed[[#This Row],[speed_ev]])</f>
        <v>58</v>
      </c>
    </row>
    <row r="402" spans="1:7" x14ac:dyDescent="0.25">
      <c r="A402">
        <f>IF(ISERROR(Table_sql2014a8.sandag.org_ws_FreewaySpeed[[#This Row],[scenario_id]]),"",Table_sql2014a8.sandag.org_ws_FreewaySpeed[[#This Row],[scenario_id]])</f>
        <v>376</v>
      </c>
      <c r="B402">
        <f>IF(ISERROR(Table_sql2014a8.sandag.org_ws_FreewaySpeed[[#This Row],[LinkID]]),"",Table_sql2014a8.sandag.org_ws_FreewaySpeed[[#This Row],[LinkID]])</f>
        <v>27941</v>
      </c>
      <c r="C402">
        <f>IF(ISERROR(Table_sql2014a8.sandag.org_ws_FreewaySpeed[[#This Row],[speed_ea]]),"",Table_sql2014a8.sandag.org_ws_FreewaySpeed[[#This Row],[speed_ea]])</f>
        <v>58</v>
      </c>
      <c r="D402">
        <f>IF(ISERROR(Table_sql2014a8.sandag.org_ws_FreewaySpeed[[#This Row],[speed_am]]),"",Table_sql2014a8.sandag.org_ws_FreewaySpeed[[#This Row],[speed_am]])</f>
        <v>37</v>
      </c>
      <c r="E402">
        <f>IF(ISERROR(Table_sql2014a8.sandag.org_ws_FreewaySpeed[[#This Row],[speed_md]]),"",Table_sql2014a8.sandag.org_ws_FreewaySpeed[[#This Row],[speed_md]])</f>
        <v>53</v>
      </c>
      <c r="F402">
        <f>IF(ISERROR(Table_sql2014a8.sandag.org_ws_FreewaySpeed[[#This Row],[speed_pm]]),"",Table_sql2014a8.sandag.org_ws_FreewaySpeed[[#This Row],[speed_pm]])</f>
        <v>55</v>
      </c>
      <c r="G402">
        <f>IF(ISERROR(Table_sql2014a8.sandag.org_ws_FreewaySpeed[[#This Row],[speed_ev]]),"",Table_sql2014a8.sandag.org_ws_FreewaySpeed[[#This Row],[speed_ev]])</f>
        <v>58</v>
      </c>
    </row>
    <row r="403" spans="1:7" x14ac:dyDescent="0.25">
      <c r="A403">
        <f>IF(ISERROR(Table_sql2014a8.sandag.org_ws_FreewaySpeed[[#This Row],[scenario_id]]),"",Table_sql2014a8.sandag.org_ws_FreewaySpeed[[#This Row],[scenario_id]])</f>
        <v>376</v>
      </c>
      <c r="B403">
        <f>IF(ISERROR(Table_sql2014a8.sandag.org_ws_FreewaySpeed[[#This Row],[LinkID]]),"",Table_sql2014a8.sandag.org_ws_FreewaySpeed[[#This Row],[LinkID]])</f>
        <v>27942</v>
      </c>
      <c r="C403">
        <f>IF(ISERROR(Table_sql2014a8.sandag.org_ws_FreewaySpeed[[#This Row],[speed_ea]]),"",Table_sql2014a8.sandag.org_ws_FreewaySpeed[[#This Row],[speed_ea]])</f>
        <v>57</v>
      </c>
      <c r="D403">
        <f>IF(ISERROR(Table_sql2014a8.sandag.org_ws_FreewaySpeed[[#This Row],[speed_am]]),"",Table_sql2014a8.sandag.org_ws_FreewaySpeed[[#This Row],[speed_am]])</f>
        <v>55</v>
      </c>
      <c r="E403">
        <f>IF(ISERROR(Table_sql2014a8.sandag.org_ws_FreewaySpeed[[#This Row],[speed_md]]),"",Table_sql2014a8.sandag.org_ws_FreewaySpeed[[#This Row],[speed_md]])</f>
        <v>56</v>
      </c>
      <c r="F403">
        <f>IF(ISERROR(Table_sql2014a8.sandag.org_ws_FreewaySpeed[[#This Row],[speed_pm]]),"",Table_sql2014a8.sandag.org_ws_FreewaySpeed[[#This Row],[speed_pm]])</f>
        <v>47</v>
      </c>
      <c r="G403">
        <f>IF(ISERROR(Table_sql2014a8.sandag.org_ws_FreewaySpeed[[#This Row],[speed_ev]]),"",Table_sql2014a8.sandag.org_ws_FreewaySpeed[[#This Row],[speed_ev]])</f>
        <v>57</v>
      </c>
    </row>
    <row r="404" spans="1:7" x14ac:dyDescent="0.25">
      <c r="A404">
        <f>IF(ISERROR(Table_sql2014a8.sandag.org_ws_FreewaySpeed[[#This Row],[scenario_id]]),"",Table_sql2014a8.sandag.org_ws_FreewaySpeed[[#This Row],[scenario_id]])</f>
        <v>376</v>
      </c>
      <c r="B404">
        <f>IF(ISERROR(Table_sql2014a8.sandag.org_ws_FreewaySpeed[[#This Row],[LinkID]]),"",Table_sql2014a8.sandag.org_ws_FreewaySpeed[[#This Row],[LinkID]])</f>
        <v>27951</v>
      </c>
      <c r="C404">
        <f>IF(ISERROR(Table_sql2014a8.sandag.org_ws_FreewaySpeed[[#This Row],[speed_ea]]),"",Table_sql2014a8.sandag.org_ws_FreewaySpeed[[#This Row],[speed_ea]])</f>
        <v>57</v>
      </c>
      <c r="D404">
        <f>IF(ISERROR(Table_sql2014a8.sandag.org_ws_FreewaySpeed[[#This Row],[speed_am]]),"",Table_sql2014a8.sandag.org_ws_FreewaySpeed[[#This Row],[speed_am]])</f>
        <v>57</v>
      </c>
      <c r="E404">
        <f>IF(ISERROR(Table_sql2014a8.sandag.org_ws_FreewaySpeed[[#This Row],[speed_md]]),"",Table_sql2014a8.sandag.org_ws_FreewaySpeed[[#This Row],[speed_md]])</f>
        <v>57</v>
      </c>
      <c r="F404">
        <f>IF(ISERROR(Table_sql2014a8.sandag.org_ws_FreewaySpeed[[#This Row],[speed_pm]]),"",Table_sql2014a8.sandag.org_ws_FreewaySpeed[[#This Row],[speed_pm]])</f>
        <v>50</v>
      </c>
      <c r="G404">
        <f>IF(ISERROR(Table_sql2014a8.sandag.org_ws_FreewaySpeed[[#This Row],[speed_ev]]),"",Table_sql2014a8.sandag.org_ws_FreewaySpeed[[#This Row],[speed_ev]])</f>
        <v>57</v>
      </c>
    </row>
    <row r="405" spans="1:7" x14ac:dyDescent="0.25">
      <c r="A405">
        <f>IF(ISERROR(Table_sql2014a8.sandag.org_ws_FreewaySpeed[[#This Row],[scenario_id]]),"",Table_sql2014a8.sandag.org_ws_FreewaySpeed[[#This Row],[scenario_id]])</f>
        <v>376</v>
      </c>
      <c r="B405">
        <f>IF(ISERROR(Table_sql2014a8.sandag.org_ws_FreewaySpeed[[#This Row],[LinkID]]),"",Table_sql2014a8.sandag.org_ws_FreewaySpeed[[#This Row],[LinkID]])</f>
        <v>28197</v>
      </c>
      <c r="C405">
        <f>IF(ISERROR(Table_sql2014a8.sandag.org_ws_FreewaySpeed[[#This Row],[speed_ea]]),"",Table_sql2014a8.sandag.org_ws_FreewaySpeed[[#This Row],[speed_ea]])</f>
        <v>58</v>
      </c>
      <c r="D405">
        <f>IF(ISERROR(Table_sql2014a8.sandag.org_ws_FreewaySpeed[[#This Row],[speed_am]]),"",Table_sql2014a8.sandag.org_ws_FreewaySpeed[[#This Row],[speed_am]])</f>
        <v>37</v>
      </c>
      <c r="E405">
        <f>IF(ISERROR(Table_sql2014a8.sandag.org_ws_FreewaySpeed[[#This Row],[speed_md]]),"",Table_sql2014a8.sandag.org_ws_FreewaySpeed[[#This Row],[speed_md]])</f>
        <v>51</v>
      </c>
      <c r="F405">
        <f>IF(ISERROR(Table_sql2014a8.sandag.org_ws_FreewaySpeed[[#This Row],[speed_pm]]),"",Table_sql2014a8.sandag.org_ws_FreewaySpeed[[#This Row],[speed_pm]])</f>
        <v>56</v>
      </c>
      <c r="G405">
        <f>IF(ISERROR(Table_sql2014a8.sandag.org_ws_FreewaySpeed[[#This Row],[speed_ev]]),"",Table_sql2014a8.sandag.org_ws_FreewaySpeed[[#This Row],[speed_ev]])</f>
        <v>58</v>
      </c>
    </row>
    <row r="406" spans="1:7" x14ac:dyDescent="0.25">
      <c r="A406">
        <f>IF(ISERROR(Table_sql2014a8.sandag.org_ws_FreewaySpeed[[#This Row],[scenario_id]]),"",Table_sql2014a8.sandag.org_ws_FreewaySpeed[[#This Row],[scenario_id]])</f>
        <v>376</v>
      </c>
      <c r="B406">
        <f>IF(ISERROR(Table_sql2014a8.sandag.org_ws_FreewaySpeed[[#This Row],[LinkID]]),"",Table_sql2014a8.sandag.org_ws_FreewaySpeed[[#This Row],[LinkID]])</f>
        <v>28199</v>
      </c>
      <c r="C406">
        <f>IF(ISERROR(Table_sql2014a8.sandag.org_ws_FreewaySpeed[[#This Row],[speed_ea]]),"",Table_sql2014a8.sandag.org_ws_FreewaySpeed[[#This Row],[speed_ea]])</f>
        <v>58</v>
      </c>
      <c r="D406">
        <f>IF(ISERROR(Table_sql2014a8.sandag.org_ws_FreewaySpeed[[#This Row],[speed_am]]),"",Table_sql2014a8.sandag.org_ws_FreewaySpeed[[#This Row],[speed_am]])</f>
        <v>58</v>
      </c>
      <c r="E406">
        <f>IF(ISERROR(Table_sql2014a8.sandag.org_ws_FreewaySpeed[[#This Row],[speed_md]]),"",Table_sql2014a8.sandag.org_ws_FreewaySpeed[[#This Row],[speed_md]])</f>
        <v>57</v>
      </c>
      <c r="F406">
        <f>IF(ISERROR(Table_sql2014a8.sandag.org_ws_FreewaySpeed[[#This Row],[speed_pm]]),"",Table_sql2014a8.sandag.org_ws_FreewaySpeed[[#This Row],[speed_pm]])</f>
        <v>54</v>
      </c>
      <c r="G406">
        <f>IF(ISERROR(Table_sql2014a8.sandag.org_ws_FreewaySpeed[[#This Row],[speed_ev]]),"",Table_sql2014a8.sandag.org_ws_FreewaySpeed[[#This Row],[speed_ev]])</f>
        <v>58</v>
      </c>
    </row>
    <row r="407" spans="1:7" x14ac:dyDescent="0.25">
      <c r="A407">
        <f>IF(ISERROR(Table_sql2014a8.sandag.org_ws_FreewaySpeed[[#This Row],[scenario_id]]),"",Table_sql2014a8.sandag.org_ws_FreewaySpeed[[#This Row],[scenario_id]])</f>
        <v>376</v>
      </c>
      <c r="B407">
        <f>IF(ISERROR(Table_sql2014a8.sandag.org_ws_FreewaySpeed[[#This Row],[LinkID]]),"",Table_sql2014a8.sandag.org_ws_FreewaySpeed[[#This Row],[LinkID]])</f>
        <v>28200</v>
      </c>
      <c r="C407">
        <f>IF(ISERROR(Table_sql2014a8.sandag.org_ws_FreewaySpeed[[#This Row],[speed_ea]]),"",Table_sql2014a8.sandag.org_ws_FreewaySpeed[[#This Row],[speed_ea]])</f>
        <v>58</v>
      </c>
      <c r="D407">
        <f>IF(ISERROR(Table_sql2014a8.sandag.org_ws_FreewaySpeed[[#This Row],[speed_am]]),"",Table_sql2014a8.sandag.org_ws_FreewaySpeed[[#This Row],[speed_am]])</f>
        <v>47</v>
      </c>
      <c r="E407">
        <f>IF(ISERROR(Table_sql2014a8.sandag.org_ws_FreewaySpeed[[#This Row],[speed_md]]),"",Table_sql2014a8.sandag.org_ws_FreewaySpeed[[#This Row],[speed_md]])</f>
        <v>57</v>
      </c>
      <c r="F407">
        <f>IF(ISERROR(Table_sql2014a8.sandag.org_ws_FreewaySpeed[[#This Row],[speed_pm]]),"",Table_sql2014a8.sandag.org_ws_FreewaySpeed[[#This Row],[speed_pm]])</f>
        <v>58</v>
      </c>
      <c r="G407">
        <f>IF(ISERROR(Table_sql2014a8.sandag.org_ws_FreewaySpeed[[#This Row],[speed_ev]]),"",Table_sql2014a8.sandag.org_ws_FreewaySpeed[[#This Row],[speed_ev]])</f>
        <v>58</v>
      </c>
    </row>
    <row r="408" spans="1:7" x14ac:dyDescent="0.25">
      <c r="A408">
        <f>IF(ISERROR(Table_sql2014a8.sandag.org_ws_FreewaySpeed[[#This Row],[scenario_id]]),"",Table_sql2014a8.sandag.org_ws_FreewaySpeed[[#This Row],[scenario_id]])</f>
        <v>376</v>
      </c>
      <c r="B408">
        <f>IF(ISERROR(Table_sql2014a8.sandag.org_ws_FreewaySpeed[[#This Row],[LinkID]]),"",Table_sql2014a8.sandag.org_ws_FreewaySpeed[[#This Row],[LinkID]])</f>
        <v>28254</v>
      </c>
      <c r="C408">
        <f>IF(ISERROR(Table_sql2014a8.sandag.org_ws_FreewaySpeed[[#This Row],[speed_ea]]),"",Table_sql2014a8.sandag.org_ws_FreewaySpeed[[#This Row],[speed_ea]])</f>
        <v>62</v>
      </c>
      <c r="D408">
        <f>IF(ISERROR(Table_sql2014a8.sandag.org_ws_FreewaySpeed[[#This Row],[speed_am]]),"",Table_sql2014a8.sandag.org_ws_FreewaySpeed[[#This Row],[speed_am]])</f>
        <v>62</v>
      </c>
      <c r="E408">
        <f>IF(ISERROR(Table_sql2014a8.sandag.org_ws_FreewaySpeed[[#This Row],[speed_md]]),"",Table_sql2014a8.sandag.org_ws_FreewaySpeed[[#This Row],[speed_md]])</f>
        <v>62</v>
      </c>
      <c r="F408">
        <f>IF(ISERROR(Table_sql2014a8.sandag.org_ws_FreewaySpeed[[#This Row],[speed_pm]]),"",Table_sql2014a8.sandag.org_ws_FreewaySpeed[[#This Row],[speed_pm]])</f>
        <v>62</v>
      </c>
      <c r="G408">
        <f>IF(ISERROR(Table_sql2014a8.sandag.org_ws_FreewaySpeed[[#This Row],[speed_ev]]),"",Table_sql2014a8.sandag.org_ws_FreewaySpeed[[#This Row],[speed_ev]])</f>
        <v>62</v>
      </c>
    </row>
    <row r="409" spans="1:7" x14ac:dyDescent="0.25">
      <c r="A409">
        <f>IF(ISERROR(Table_sql2014a8.sandag.org_ws_FreewaySpeed[[#This Row],[scenario_id]]),"",Table_sql2014a8.sandag.org_ws_FreewaySpeed[[#This Row],[scenario_id]])</f>
        <v>376</v>
      </c>
      <c r="B409">
        <f>IF(ISERROR(Table_sql2014a8.sandag.org_ws_FreewaySpeed[[#This Row],[LinkID]]),"",Table_sql2014a8.sandag.org_ws_FreewaySpeed[[#This Row],[LinkID]])</f>
        <v>28276</v>
      </c>
      <c r="C409">
        <f>IF(ISERROR(Table_sql2014a8.sandag.org_ws_FreewaySpeed[[#This Row],[speed_ea]]),"",Table_sql2014a8.sandag.org_ws_FreewaySpeed[[#This Row],[speed_ea]])</f>
        <v>62</v>
      </c>
      <c r="D409">
        <f>IF(ISERROR(Table_sql2014a8.sandag.org_ws_FreewaySpeed[[#This Row],[speed_am]]),"",Table_sql2014a8.sandag.org_ws_FreewaySpeed[[#This Row],[speed_am]])</f>
        <v>60</v>
      </c>
      <c r="E409">
        <f>IF(ISERROR(Table_sql2014a8.sandag.org_ws_FreewaySpeed[[#This Row],[speed_md]]),"",Table_sql2014a8.sandag.org_ws_FreewaySpeed[[#This Row],[speed_md]])</f>
        <v>61</v>
      </c>
      <c r="F409">
        <f>IF(ISERROR(Table_sql2014a8.sandag.org_ws_FreewaySpeed[[#This Row],[speed_pm]]),"",Table_sql2014a8.sandag.org_ws_FreewaySpeed[[#This Row],[speed_pm]])</f>
        <v>59</v>
      </c>
      <c r="G409">
        <f>IF(ISERROR(Table_sql2014a8.sandag.org_ws_FreewaySpeed[[#This Row],[speed_ev]]),"",Table_sql2014a8.sandag.org_ws_FreewaySpeed[[#This Row],[speed_ev]])</f>
        <v>62</v>
      </c>
    </row>
    <row r="410" spans="1:7" x14ac:dyDescent="0.25">
      <c r="A410">
        <f>IF(ISERROR(Table_sql2014a8.sandag.org_ws_FreewaySpeed[[#This Row],[scenario_id]]),"",Table_sql2014a8.sandag.org_ws_FreewaySpeed[[#This Row],[scenario_id]])</f>
        <v>376</v>
      </c>
      <c r="B410">
        <f>IF(ISERROR(Table_sql2014a8.sandag.org_ws_FreewaySpeed[[#This Row],[LinkID]]),"",Table_sql2014a8.sandag.org_ws_FreewaySpeed[[#This Row],[LinkID]])</f>
        <v>28284</v>
      </c>
      <c r="C410">
        <f>IF(ISERROR(Table_sql2014a8.sandag.org_ws_FreewaySpeed[[#This Row],[speed_ea]]),"",Table_sql2014a8.sandag.org_ws_FreewaySpeed[[#This Row],[speed_ea]])</f>
        <v>62</v>
      </c>
      <c r="D410">
        <f>IF(ISERROR(Table_sql2014a8.sandag.org_ws_FreewaySpeed[[#This Row],[speed_am]]),"",Table_sql2014a8.sandag.org_ws_FreewaySpeed[[#This Row],[speed_am]])</f>
        <v>54</v>
      </c>
      <c r="E410">
        <f>IF(ISERROR(Table_sql2014a8.sandag.org_ws_FreewaySpeed[[#This Row],[speed_md]]),"",Table_sql2014a8.sandag.org_ws_FreewaySpeed[[#This Row],[speed_md]])</f>
        <v>60</v>
      </c>
      <c r="F410">
        <f>IF(ISERROR(Table_sql2014a8.sandag.org_ws_FreewaySpeed[[#This Row],[speed_pm]]),"",Table_sql2014a8.sandag.org_ws_FreewaySpeed[[#This Row],[speed_pm]])</f>
        <v>58</v>
      </c>
      <c r="G410">
        <f>IF(ISERROR(Table_sql2014a8.sandag.org_ws_FreewaySpeed[[#This Row],[speed_ev]]),"",Table_sql2014a8.sandag.org_ws_FreewaySpeed[[#This Row],[speed_ev]])</f>
        <v>62</v>
      </c>
    </row>
    <row r="411" spans="1:7" x14ac:dyDescent="0.25">
      <c r="A411">
        <f>IF(ISERROR(Table_sql2014a8.sandag.org_ws_FreewaySpeed[[#This Row],[scenario_id]]),"",Table_sql2014a8.sandag.org_ws_FreewaySpeed[[#This Row],[scenario_id]])</f>
        <v>376</v>
      </c>
      <c r="B411">
        <f>IF(ISERROR(Table_sql2014a8.sandag.org_ws_FreewaySpeed[[#This Row],[LinkID]]),"",Table_sql2014a8.sandag.org_ws_FreewaySpeed[[#This Row],[LinkID]])</f>
        <v>28473</v>
      </c>
      <c r="C411">
        <f>IF(ISERROR(Table_sql2014a8.sandag.org_ws_FreewaySpeed[[#This Row],[speed_ea]]),"",Table_sql2014a8.sandag.org_ws_FreewaySpeed[[#This Row],[speed_ea]])</f>
        <v>62</v>
      </c>
      <c r="D411">
        <f>IF(ISERROR(Table_sql2014a8.sandag.org_ws_FreewaySpeed[[#This Row],[speed_am]]),"",Table_sql2014a8.sandag.org_ws_FreewaySpeed[[#This Row],[speed_am]])</f>
        <v>53</v>
      </c>
      <c r="E411">
        <f>IF(ISERROR(Table_sql2014a8.sandag.org_ws_FreewaySpeed[[#This Row],[speed_md]]),"",Table_sql2014a8.sandag.org_ws_FreewaySpeed[[#This Row],[speed_md]])</f>
        <v>60</v>
      </c>
      <c r="F411">
        <f>IF(ISERROR(Table_sql2014a8.sandag.org_ws_FreewaySpeed[[#This Row],[speed_pm]]),"",Table_sql2014a8.sandag.org_ws_FreewaySpeed[[#This Row],[speed_pm]])</f>
        <v>61</v>
      </c>
      <c r="G411">
        <f>IF(ISERROR(Table_sql2014a8.sandag.org_ws_FreewaySpeed[[#This Row],[speed_ev]]),"",Table_sql2014a8.sandag.org_ws_FreewaySpeed[[#This Row],[speed_ev]])</f>
        <v>62</v>
      </c>
    </row>
    <row r="412" spans="1:7" x14ac:dyDescent="0.25">
      <c r="A412">
        <f>IF(ISERROR(Table_sql2014a8.sandag.org_ws_FreewaySpeed[[#This Row],[scenario_id]]),"",Table_sql2014a8.sandag.org_ws_FreewaySpeed[[#This Row],[scenario_id]])</f>
        <v>376</v>
      </c>
      <c r="B412">
        <f>IF(ISERROR(Table_sql2014a8.sandag.org_ws_FreewaySpeed[[#This Row],[LinkID]]),"",Table_sql2014a8.sandag.org_ws_FreewaySpeed[[#This Row],[LinkID]])</f>
        <v>28479</v>
      </c>
      <c r="C412">
        <f>IF(ISERROR(Table_sql2014a8.sandag.org_ws_FreewaySpeed[[#This Row],[speed_ea]]),"",Table_sql2014a8.sandag.org_ws_FreewaySpeed[[#This Row],[speed_ea]])</f>
        <v>53</v>
      </c>
      <c r="D412">
        <f>IF(ISERROR(Table_sql2014a8.sandag.org_ws_FreewaySpeed[[#This Row],[speed_am]]),"",Table_sql2014a8.sandag.org_ws_FreewaySpeed[[#This Row],[speed_am]])</f>
        <v>44</v>
      </c>
      <c r="E412">
        <f>IF(ISERROR(Table_sql2014a8.sandag.org_ws_FreewaySpeed[[#This Row],[speed_md]]),"",Table_sql2014a8.sandag.org_ws_FreewaySpeed[[#This Row],[speed_md]])</f>
        <v>52</v>
      </c>
      <c r="F412">
        <f>IF(ISERROR(Table_sql2014a8.sandag.org_ws_FreewaySpeed[[#This Row],[speed_pm]]),"",Table_sql2014a8.sandag.org_ws_FreewaySpeed[[#This Row],[speed_pm]])</f>
        <v>49</v>
      </c>
      <c r="G412">
        <f>IF(ISERROR(Table_sql2014a8.sandag.org_ws_FreewaySpeed[[#This Row],[speed_ev]]),"",Table_sql2014a8.sandag.org_ws_FreewaySpeed[[#This Row],[speed_ev]])</f>
        <v>53</v>
      </c>
    </row>
    <row r="413" spans="1:7" x14ac:dyDescent="0.25">
      <c r="A413">
        <f>IF(ISERROR(Table_sql2014a8.sandag.org_ws_FreewaySpeed[[#This Row],[scenario_id]]),"",Table_sql2014a8.sandag.org_ws_FreewaySpeed[[#This Row],[scenario_id]])</f>
        <v>376</v>
      </c>
      <c r="B413">
        <f>IF(ISERROR(Table_sql2014a8.sandag.org_ws_FreewaySpeed[[#This Row],[LinkID]]),"",Table_sql2014a8.sandag.org_ws_FreewaySpeed[[#This Row],[LinkID]])</f>
        <v>28486</v>
      </c>
      <c r="C413">
        <f>IF(ISERROR(Table_sql2014a8.sandag.org_ws_FreewaySpeed[[#This Row],[speed_ea]]),"",Table_sql2014a8.sandag.org_ws_FreewaySpeed[[#This Row],[speed_ea]])</f>
        <v>58</v>
      </c>
      <c r="D413">
        <f>IF(ISERROR(Table_sql2014a8.sandag.org_ws_FreewaySpeed[[#This Row],[speed_am]]),"",Table_sql2014a8.sandag.org_ws_FreewaySpeed[[#This Row],[speed_am]])</f>
        <v>57</v>
      </c>
      <c r="E413">
        <f>IF(ISERROR(Table_sql2014a8.sandag.org_ws_FreewaySpeed[[#This Row],[speed_md]]),"",Table_sql2014a8.sandag.org_ws_FreewaySpeed[[#This Row],[speed_md]])</f>
        <v>57</v>
      </c>
      <c r="F413">
        <f>IF(ISERROR(Table_sql2014a8.sandag.org_ws_FreewaySpeed[[#This Row],[speed_pm]]),"",Table_sql2014a8.sandag.org_ws_FreewaySpeed[[#This Row],[speed_pm]])</f>
        <v>57</v>
      </c>
      <c r="G413">
        <f>IF(ISERROR(Table_sql2014a8.sandag.org_ws_FreewaySpeed[[#This Row],[speed_ev]]),"",Table_sql2014a8.sandag.org_ws_FreewaySpeed[[#This Row],[speed_ev]])</f>
        <v>58</v>
      </c>
    </row>
    <row r="414" spans="1:7" x14ac:dyDescent="0.25">
      <c r="A414">
        <f>IF(ISERROR(Table_sql2014a8.sandag.org_ws_FreewaySpeed[[#This Row],[scenario_id]]),"",Table_sql2014a8.sandag.org_ws_FreewaySpeed[[#This Row],[scenario_id]])</f>
        <v>376</v>
      </c>
      <c r="B414">
        <f>IF(ISERROR(Table_sql2014a8.sandag.org_ws_FreewaySpeed[[#This Row],[LinkID]]),"",Table_sql2014a8.sandag.org_ws_FreewaySpeed[[#This Row],[LinkID]])</f>
        <v>28490</v>
      </c>
      <c r="C414">
        <f>IF(ISERROR(Table_sql2014a8.sandag.org_ws_FreewaySpeed[[#This Row],[speed_ea]]),"",Table_sql2014a8.sandag.org_ws_FreewaySpeed[[#This Row],[speed_ea]])</f>
        <v>58</v>
      </c>
      <c r="D414">
        <f>IF(ISERROR(Table_sql2014a8.sandag.org_ws_FreewaySpeed[[#This Row],[speed_am]]),"",Table_sql2014a8.sandag.org_ws_FreewaySpeed[[#This Row],[speed_am]])</f>
        <v>53</v>
      </c>
      <c r="E414">
        <f>IF(ISERROR(Table_sql2014a8.sandag.org_ws_FreewaySpeed[[#This Row],[speed_md]]),"",Table_sql2014a8.sandag.org_ws_FreewaySpeed[[#This Row],[speed_md]])</f>
        <v>57</v>
      </c>
      <c r="F414">
        <f>IF(ISERROR(Table_sql2014a8.sandag.org_ws_FreewaySpeed[[#This Row],[speed_pm]]),"",Table_sql2014a8.sandag.org_ws_FreewaySpeed[[#This Row],[speed_pm]])</f>
        <v>57</v>
      </c>
      <c r="G414">
        <f>IF(ISERROR(Table_sql2014a8.sandag.org_ws_FreewaySpeed[[#This Row],[speed_ev]]),"",Table_sql2014a8.sandag.org_ws_FreewaySpeed[[#This Row],[speed_ev]])</f>
        <v>58</v>
      </c>
    </row>
    <row r="415" spans="1:7" x14ac:dyDescent="0.25">
      <c r="A415">
        <f>IF(ISERROR(Table_sql2014a8.sandag.org_ws_FreewaySpeed[[#This Row],[scenario_id]]),"",Table_sql2014a8.sandag.org_ws_FreewaySpeed[[#This Row],[scenario_id]])</f>
        <v>376</v>
      </c>
      <c r="B415">
        <f>IF(ISERROR(Table_sql2014a8.sandag.org_ws_FreewaySpeed[[#This Row],[LinkID]]),"",Table_sql2014a8.sandag.org_ws_FreewaySpeed[[#This Row],[LinkID]])</f>
        <v>28492</v>
      </c>
      <c r="C415">
        <f>IF(ISERROR(Table_sql2014a8.sandag.org_ws_FreewaySpeed[[#This Row],[speed_ea]]),"",Table_sql2014a8.sandag.org_ws_FreewaySpeed[[#This Row],[speed_ea]])</f>
        <v>58</v>
      </c>
      <c r="D415">
        <f>IF(ISERROR(Table_sql2014a8.sandag.org_ws_FreewaySpeed[[#This Row],[speed_am]]),"",Table_sql2014a8.sandag.org_ws_FreewaySpeed[[#This Row],[speed_am]])</f>
        <v>45</v>
      </c>
      <c r="E415">
        <f>IF(ISERROR(Table_sql2014a8.sandag.org_ws_FreewaySpeed[[#This Row],[speed_md]]),"",Table_sql2014a8.sandag.org_ws_FreewaySpeed[[#This Row],[speed_md]])</f>
        <v>53</v>
      </c>
      <c r="F415">
        <f>IF(ISERROR(Table_sql2014a8.sandag.org_ws_FreewaySpeed[[#This Row],[speed_pm]]),"",Table_sql2014a8.sandag.org_ws_FreewaySpeed[[#This Row],[speed_pm]])</f>
        <v>55</v>
      </c>
      <c r="G415">
        <f>IF(ISERROR(Table_sql2014a8.sandag.org_ws_FreewaySpeed[[#This Row],[speed_ev]]),"",Table_sql2014a8.sandag.org_ws_FreewaySpeed[[#This Row],[speed_ev]])</f>
        <v>58</v>
      </c>
    </row>
    <row r="416" spans="1:7" x14ac:dyDescent="0.25">
      <c r="A416">
        <f>IF(ISERROR(Table_sql2014a8.sandag.org_ws_FreewaySpeed[[#This Row],[scenario_id]]),"",Table_sql2014a8.sandag.org_ws_FreewaySpeed[[#This Row],[scenario_id]])</f>
        <v>376</v>
      </c>
      <c r="B416">
        <f>IF(ISERROR(Table_sql2014a8.sandag.org_ws_FreewaySpeed[[#This Row],[LinkID]]),"",Table_sql2014a8.sandag.org_ws_FreewaySpeed[[#This Row],[LinkID]])</f>
        <v>28564</v>
      </c>
      <c r="C416">
        <f>IF(ISERROR(Table_sql2014a8.sandag.org_ws_FreewaySpeed[[#This Row],[speed_ea]]),"",Table_sql2014a8.sandag.org_ws_FreewaySpeed[[#This Row],[speed_ea]])</f>
        <v>62</v>
      </c>
      <c r="D416">
        <f>IF(ISERROR(Table_sql2014a8.sandag.org_ws_FreewaySpeed[[#This Row],[speed_am]]),"",Table_sql2014a8.sandag.org_ws_FreewaySpeed[[#This Row],[speed_am]])</f>
        <v>61</v>
      </c>
      <c r="E416">
        <f>IF(ISERROR(Table_sql2014a8.sandag.org_ws_FreewaySpeed[[#This Row],[speed_md]]),"",Table_sql2014a8.sandag.org_ws_FreewaySpeed[[#This Row],[speed_md]])</f>
        <v>62</v>
      </c>
      <c r="F416">
        <f>IF(ISERROR(Table_sql2014a8.sandag.org_ws_FreewaySpeed[[#This Row],[speed_pm]]),"",Table_sql2014a8.sandag.org_ws_FreewaySpeed[[#This Row],[speed_pm]])</f>
        <v>62</v>
      </c>
      <c r="G416">
        <f>IF(ISERROR(Table_sql2014a8.sandag.org_ws_FreewaySpeed[[#This Row],[speed_ev]]),"",Table_sql2014a8.sandag.org_ws_FreewaySpeed[[#This Row],[speed_ev]])</f>
        <v>62</v>
      </c>
    </row>
    <row r="417" spans="1:7" x14ac:dyDescent="0.25">
      <c r="A417">
        <f>IF(ISERROR(Table_sql2014a8.sandag.org_ws_FreewaySpeed[[#This Row],[scenario_id]]),"",Table_sql2014a8.sandag.org_ws_FreewaySpeed[[#This Row],[scenario_id]])</f>
        <v>376</v>
      </c>
      <c r="B417">
        <f>IF(ISERROR(Table_sql2014a8.sandag.org_ws_FreewaySpeed[[#This Row],[LinkID]]),"",Table_sql2014a8.sandag.org_ws_FreewaySpeed[[#This Row],[LinkID]])</f>
        <v>28568</v>
      </c>
      <c r="C417">
        <f>IF(ISERROR(Table_sql2014a8.sandag.org_ws_FreewaySpeed[[#This Row],[speed_ea]]),"",Table_sql2014a8.sandag.org_ws_FreewaySpeed[[#This Row],[speed_ea]])</f>
        <v>57</v>
      </c>
      <c r="D417">
        <f>IF(ISERROR(Table_sql2014a8.sandag.org_ws_FreewaySpeed[[#This Row],[speed_am]]),"",Table_sql2014a8.sandag.org_ws_FreewaySpeed[[#This Row],[speed_am]])</f>
        <v>57</v>
      </c>
      <c r="E417">
        <f>IF(ISERROR(Table_sql2014a8.sandag.org_ws_FreewaySpeed[[#This Row],[speed_md]]),"",Table_sql2014a8.sandag.org_ws_FreewaySpeed[[#This Row],[speed_md]])</f>
        <v>57</v>
      </c>
      <c r="F417">
        <f>IF(ISERROR(Table_sql2014a8.sandag.org_ws_FreewaySpeed[[#This Row],[speed_pm]]),"",Table_sql2014a8.sandag.org_ws_FreewaySpeed[[#This Row],[speed_pm]])</f>
        <v>55</v>
      </c>
      <c r="G417">
        <f>IF(ISERROR(Table_sql2014a8.sandag.org_ws_FreewaySpeed[[#This Row],[speed_ev]]),"",Table_sql2014a8.sandag.org_ws_FreewaySpeed[[#This Row],[speed_ev]])</f>
        <v>57</v>
      </c>
    </row>
    <row r="418" spans="1:7" x14ac:dyDescent="0.25">
      <c r="A418">
        <f>IF(ISERROR(Table_sql2014a8.sandag.org_ws_FreewaySpeed[[#This Row],[scenario_id]]),"",Table_sql2014a8.sandag.org_ws_FreewaySpeed[[#This Row],[scenario_id]])</f>
        <v>376</v>
      </c>
      <c r="B418">
        <f>IF(ISERROR(Table_sql2014a8.sandag.org_ws_FreewaySpeed[[#This Row],[LinkID]]),"",Table_sql2014a8.sandag.org_ws_FreewaySpeed[[#This Row],[LinkID]])</f>
        <v>28569</v>
      </c>
      <c r="C418">
        <f>IF(ISERROR(Table_sql2014a8.sandag.org_ws_FreewaySpeed[[#This Row],[speed_ea]]),"",Table_sql2014a8.sandag.org_ws_FreewaySpeed[[#This Row],[speed_ea]])</f>
        <v>58</v>
      </c>
      <c r="D418">
        <f>IF(ISERROR(Table_sql2014a8.sandag.org_ws_FreewaySpeed[[#This Row],[speed_am]]),"",Table_sql2014a8.sandag.org_ws_FreewaySpeed[[#This Row],[speed_am]])</f>
        <v>56</v>
      </c>
      <c r="E418">
        <f>IF(ISERROR(Table_sql2014a8.sandag.org_ws_FreewaySpeed[[#This Row],[speed_md]]),"",Table_sql2014a8.sandag.org_ws_FreewaySpeed[[#This Row],[speed_md]])</f>
        <v>57</v>
      </c>
      <c r="F418">
        <f>IF(ISERROR(Table_sql2014a8.sandag.org_ws_FreewaySpeed[[#This Row],[speed_pm]]),"",Table_sql2014a8.sandag.org_ws_FreewaySpeed[[#This Row],[speed_pm]])</f>
        <v>58</v>
      </c>
      <c r="G418">
        <f>IF(ISERROR(Table_sql2014a8.sandag.org_ws_FreewaySpeed[[#This Row],[speed_ev]]),"",Table_sql2014a8.sandag.org_ws_FreewaySpeed[[#This Row],[speed_ev]])</f>
        <v>58</v>
      </c>
    </row>
    <row r="419" spans="1:7" x14ac:dyDescent="0.25">
      <c r="A419">
        <f>IF(ISERROR(Table_sql2014a8.sandag.org_ws_FreewaySpeed[[#This Row],[scenario_id]]),"",Table_sql2014a8.sandag.org_ws_FreewaySpeed[[#This Row],[scenario_id]])</f>
        <v>376</v>
      </c>
      <c r="B419">
        <f>IF(ISERROR(Table_sql2014a8.sandag.org_ws_FreewaySpeed[[#This Row],[LinkID]]),"",Table_sql2014a8.sandag.org_ws_FreewaySpeed[[#This Row],[LinkID]])</f>
        <v>28636</v>
      </c>
      <c r="C419">
        <f>IF(ISERROR(Table_sql2014a8.sandag.org_ws_FreewaySpeed[[#This Row],[speed_ea]]),"",Table_sql2014a8.sandag.org_ws_FreewaySpeed[[#This Row],[speed_ea]])</f>
        <v>58</v>
      </c>
      <c r="D419">
        <f>IF(ISERROR(Table_sql2014a8.sandag.org_ws_FreewaySpeed[[#This Row],[speed_am]]),"",Table_sql2014a8.sandag.org_ws_FreewaySpeed[[#This Row],[speed_am]])</f>
        <v>58</v>
      </c>
      <c r="E419">
        <f>IF(ISERROR(Table_sql2014a8.sandag.org_ws_FreewaySpeed[[#This Row],[speed_md]]),"",Table_sql2014a8.sandag.org_ws_FreewaySpeed[[#This Row],[speed_md]])</f>
        <v>57</v>
      </c>
      <c r="F419">
        <f>IF(ISERROR(Table_sql2014a8.sandag.org_ws_FreewaySpeed[[#This Row],[speed_pm]]),"",Table_sql2014a8.sandag.org_ws_FreewaySpeed[[#This Row],[speed_pm]])</f>
        <v>50</v>
      </c>
      <c r="G419">
        <f>IF(ISERROR(Table_sql2014a8.sandag.org_ws_FreewaySpeed[[#This Row],[speed_ev]]),"",Table_sql2014a8.sandag.org_ws_FreewaySpeed[[#This Row],[speed_ev]])</f>
        <v>58</v>
      </c>
    </row>
    <row r="420" spans="1:7" x14ac:dyDescent="0.25">
      <c r="A420">
        <f>IF(ISERROR(Table_sql2014a8.sandag.org_ws_FreewaySpeed[[#This Row],[scenario_id]]),"",Table_sql2014a8.sandag.org_ws_FreewaySpeed[[#This Row],[scenario_id]])</f>
        <v>376</v>
      </c>
      <c r="B420">
        <f>IF(ISERROR(Table_sql2014a8.sandag.org_ws_FreewaySpeed[[#This Row],[LinkID]]),"",Table_sql2014a8.sandag.org_ws_FreewaySpeed[[#This Row],[LinkID]])</f>
        <v>28696</v>
      </c>
      <c r="C420">
        <f>IF(ISERROR(Table_sql2014a8.sandag.org_ws_FreewaySpeed[[#This Row],[speed_ea]]),"",Table_sql2014a8.sandag.org_ws_FreewaySpeed[[#This Row],[speed_ea]])</f>
        <v>57</v>
      </c>
      <c r="D420">
        <f>IF(ISERROR(Table_sql2014a8.sandag.org_ws_FreewaySpeed[[#This Row],[speed_am]]),"",Table_sql2014a8.sandag.org_ws_FreewaySpeed[[#This Row],[speed_am]])</f>
        <v>42</v>
      </c>
      <c r="E420">
        <f>IF(ISERROR(Table_sql2014a8.sandag.org_ws_FreewaySpeed[[#This Row],[speed_md]]),"",Table_sql2014a8.sandag.org_ws_FreewaySpeed[[#This Row],[speed_md]])</f>
        <v>56</v>
      </c>
      <c r="F420">
        <f>IF(ISERROR(Table_sql2014a8.sandag.org_ws_FreewaySpeed[[#This Row],[speed_pm]]),"",Table_sql2014a8.sandag.org_ws_FreewaySpeed[[#This Row],[speed_pm]])</f>
        <v>56</v>
      </c>
      <c r="G420">
        <f>IF(ISERROR(Table_sql2014a8.sandag.org_ws_FreewaySpeed[[#This Row],[speed_ev]]),"",Table_sql2014a8.sandag.org_ws_FreewaySpeed[[#This Row],[speed_ev]])</f>
        <v>57</v>
      </c>
    </row>
    <row r="421" spans="1:7" x14ac:dyDescent="0.25">
      <c r="A421">
        <f>IF(ISERROR(Table_sql2014a8.sandag.org_ws_FreewaySpeed[[#This Row],[scenario_id]]),"",Table_sql2014a8.sandag.org_ws_FreewaySpeed[[#This Row],[scenario_id]])</f>
        <v>376</v>
      </c>
      <c r="B421">
        <f>IF(ISERROR(Table_sql2014a8.sandag.org_ws_FreewaySpeed[[#This Row],[LinkID]]),"",Table_sql2014a8.sandag.org_ws_FreewaySpeed[[#This Row],[LinkID]])</f>
        <v>28700</v>
      </c>
      <c r="C421">
        <f>IF(ISERROR(Table_sql2014a8.sandag.org_ws_FreewaySpeed[[#This Row],[speed_ea]]),"",Table_sql2014a8.sandag.org_ws_FreewaySpeed[[#This Row],[speed_ea]])</f>
        <v>57</v>
      </c>
      <c r="D421">
        <f>IF(ISERROR(Table_sql2014a8.sandag.org_ws_FreewaySpeed[[#This Row],[speed_am]]),"",Table_sql2014a8.sandag.org_ws_FreewaySpeed[[#This Row],[speed_am]])</f>
        <v>56</v>
      </c>
      <c r="E421">
        <f>IF(ISERROR(Table_sql2014a8.sandag.org_ws_FreewaySpeed[[#This Row],[speed_md]]),"",Table_sql2014a8.sandag.org_ws_FreewaySpeed[[#This Row],[speed_md]])</f>
        <v>56</v>
      </c>
      <c r="F421">
        <f>IF(ISERROR(Table_sql2014a8.sandag.org_ws_FreewaySpeed[[#This Row],[speed_pm]]),"",Table_sql2014a8.sandag.org_ws_FreewaySpeed[[#This Row],[speed_pm]])</f>
        <v>53</v>
      </c>
      <c r="G421">
        <f>IF(ISERROR(Table_sql2014a8.sandag.org_ws_FreewaySpeed[[#This Row],[speed_ev]]),"",Table_sql2014a8.sandag.org_ws_FreewaySpeed[[#This Row],[speed_ev]])</f>
        <v>57</v>
      </c>
    </row>
    <row r="422" spans="1:7" x14ac:dyDescent="0.25">
      <c r="A422">
        <f>IF(ISERROR(Table_sql2014a8.sandag.org_ws_FreewaySpeed[[#This Row],[scenario_id]]),"",Table_sql2014a8.sandag.org_ws_FreewaySpeed[[#This Row],[scenario_id]])</f>
        <v>376</v>
      </c>
      <c r="B422">
        <f>IF(ISERROR(Table_sql2014a8.sandag.org_ws_FreewaySpeed[[#This Row],[LinkID]]),"",Table_sql2014a8.sandag.org_ws_FreewaySpeed[[#This Row],[LinkID]])</f>
        <v>28701</v>
      </c>
      <c r="C422">
        <f>IF(ISERROR(Table_sql2014a8.sandag.org_ws_FreewaySpeed[[#This Row],[speed_ea]]),"",Table_sql2014a8.sandag.org_ws_FreewaySpeed[[#This Row],[speed_ea]])</f>
        <v>53</v>
      </c>
      <c r="D422">
        <f>IF(ISERROR(Table_sql2014a8.sandag.org_ws_FreewaySpeed[[#This Row],[speed_am]]),"",Table_sql2014a8.sandag.org_ws_FreewaySpeed[[#This Row],[speed_am]])</f>
        <v>52</v>
      </c>
      <c r="E422">
        <f>IF(ISERROR(Table_sql2014a8.sandag.org_ws_FreewaySpeed[[#This Row],[speed_md]]),"",Table_sql2014a8.sandag.org_ws_FreewaySpeed[[#This Row],[speed_md]])</f>
        <v>52</v>
      </c>
      <c r="F422">
        <f>IF(ISERROR(Table_sql2014a8.sandag.org_ws_FreewaySpeed[[#This Row],[speed_pm]]),"",Table_sql2014a8.sandag.org_ws_FreewaySpeed[[#This Row],[speed_pm]])</f>
        <v>45</v>
      </c>
      <c r="G422">
        <f>IF(ISERROR(Table_sql2014a8.sandag.org_ws_FreewaySpeed[[#This Row],[speed_ev]]),"",Table_sql2014a8.sandag.org_ws_FreewaySpeed[[#This Row],[speed_ev]])</f>
        <v>53</v>
      </c>
    </row>
    <row r="423" spans="1:7" x14ac:dyDescent="0.25">
      <c r="A423">
        <f>IF(ISERROR(Table_sql2014a8.sandag.org_ws_FreewaySpeed[[#This Row],[scenario_id]]),"",Table_sql2014a8.sandag.org_ws_FreewaySpeed[[#This Row],[scenario_id]])</f>
        <v>376</v>
      </c>
      <c r="B423">
        <f>IF(ISERROR(Table_sql2014a8.sandag.org_ws_FreewaySpeed[[#This Row],[LinkID]]),"",Table_sql2014a8.sandag.org_ws_FreewaySpeed[[#This Row],[LinkID]])</f>
        <v>28705</v>
      </c>
      <c r="C423">
        <f>IF(ISERROR(Table_sql2014a8.sandag.org_ws_FreewaySpeed[[#This Row],[speed_ea]]),"",Table_sql2014a8.sandag.org_ws_FreewaySpeed[[#This Row],[speed_ea]])</f>
        <v>53</v>
      </c>
      <c r="D423">
        <f>IF(ISERROR(Table_sql2014a8.sandag.org_ws_FreewaySpeed[[#This Row],[speed_am]]),"",Table_sql2014a8.sandag.org_ws_FreewaySpeed[[#This Row],[speed_am]])</f>
        <v>53</v>
      </c>
      <c r="E423">
        <f>IF(ISERROR(Table_sql2014a8.sandag.org_ws_FreewaySpeed[[#This Row],[speed_md]]),"",Table_sql2014a8.sandag.org_ws_FreewaySpeed[[#This Row],[speed_md]])</f>
        <v>52</v>
      </c>
      <c r="F423">
        <f>IF(ISERROR(Table_sql2014a8.sandag.org_ws_FreewaySpeed[[#This Row],[speed_pm]]),"",Table_sql2014a8.sandag.org_ws_FreewaySpeed[[#This Row],[speed_pm]])</f>
        <v>42</v>
      </c>
      <c r="G423">
        <f>IF(ISERROR(Table_sql2014a8.sandag.org_ws_FreewaySpeed[[#This Row],[speed_ev]]),"",Table_sql2014a8.sandag.org_ws_FreewaySpeed[[#This Row],[speed_ev]])</f>
        <v>53</v>
      </c>
    </row>
    <row r="424" spans="1:7" x14ac:dyDescent="0.25">
      <c r="A424">
        <f>IF(ISERROR(Table_sql2014a8.sandag.org_ws_FreewaySpeed[[#This Row],[scenario_id]]),"",Table_sql2014a8.sandag.org_ws_FreewaySpeed[[#This Row],[scenario_id]])</f>
        <v>376</v>
      </c>
      <c r="B424">
        <f>IF(ISERROR(Table_sql2014a8.sandag.org_ws_FreewaySpeed[[#This Row],[LinkID]]),"",Table_sql2014a8.sandag.org_ws_FreewaySpeed[[#This Row],[LinkID]])</f>
        <v>28706</v>
      </c>
      <c r="C424">
        <f>IF(ISERROR(Table_sql2014a8.sandag.org_ws_FreewaySpeed[[#This Row],[speed_ea]]),"",Table_sql2014a8.sandag.org_ws_FreewaySpeed[[#This Row],[speed_ea]])</f>
        <v>53</v>
      </c>
      <c r="D424">
        <f>IF(ISERROR(Table_sql2014a8.sandag.org_ws_FreewaySpeed[[#This Row],[speed_am]]),"",Table_sql2014a8.sandag.org_ws_FreewaySpeed[[#This Row],[speed_am]])</f>
        <v>53</v>
      </c>
      <c r="E424">
        <f>IF(ISERROR(Table_sql2014a8.sandag.org_ws_FreewaySpeed[[#This Row],[speed_md]]),"",Table_sql2014a8.sandag.org_ws_FreewaySpeed[[#This Row],[speed_md]])</f>
        <v>53</v>
      </c>
      <c r="F424">
        <f>IF(ISERROR(Table_sql2014a8.sandag.org_ws_FreewaySpeed[[#This Row],[speed_pm]]),"",Table_sql2014a8.sandag.org_ws_FreewaySpeed[[#This Row],[speed_pm]])</f>
        <v>44</v>
      </c>
      <c r="G424">
        <f>IF(ISERROR(Table_sql2014a8.sandag.org_ws_FreewaySpeed[[#This Row],[speed_ev]]),"",Table_sql2014a8.sandag.org_ws_FreewaySpeed[[#This Row],[speed_ev]])</f>
        <v>53</v>
      </c>
    </row>
    <row r="425" spans="1:7" x14ac:dyDescent="0.25">
      <c r="A425">
        <f>IF(ISERROR(Table_sql2014a8.sandag.org_ws_FreewaySpeed[[#This Row],[scenario_id]]),"",Table_sql2014a8.sandag.org_ws_FreewaySpeed[[#This Row],[scenario_id]])</f>
        <v>376</v>
      </c>
      <c r="B425">
        <f>IF(ISERROR(Table_sql2014a8.sandag.org_ws_FreewaySpeed[[#This Row],[LinkID]]),"",Table_sql2014a8.sandag.org_ws_FreewaySpeed[[#This Row],[LinkID]])</f>
        <v>28716</v>
      </c>
      <c r="C425">
        <f>IF(ISERROR(Table_sql2014a8.sandag.org_ws_FreewaySpeed[[#This Row],[speed_ea]]),"",Table_sql2014a8.sandag.org_ws_FreewaySpeed[[#This Row],[speed_ea]])</f>
        <v>53</v>
      </c>
      <c r="D425">
        <f>IF(ISERROR(Table_sql2014a8.sandag.org_ws_FreewaySpeed[[#This Row],[speed_am]]),"",Table_sql2014a8.sandag.org_ws_FreewaySpeed[[#This Row],[speed_am]])</f>
        <v>51</v>
      </c>
      <c r="E425">
        <f>IF(ISERROR(Table_sql2014a8.sandag.org_ws_FreewaySpeed[[#This Row],[speed_md]]),"",Table_sql2014a8.sandag.org_ws_FreewaySpeed[[#This Row],[speed_md]])</f>
        <v>50</v>
      </c>
      <c r="F425">
        <f>IF(ISERROR(Table_sql2014a8.sandag.org_ws_FreewaySpeed[[#This Row],[speed_pm]]),"",Table_sql2014a8.sandag.org_ws_FreewaySpeed[[#This Row],[speed_pm]])</f>
        <v>33</v>
      </c>
      <c r="G425">
        <f>IF(ISERROR(Table_sql2014a8.sandag.org_ws_FreewaySpeed[[#This Row],[speed_ev]]),"",Table_sql2014a8.sandag.org_ws_FreewaySpeed[[#This Row],[speed_ev]])</f>
        <v>53</v>
      </c>
    </row>
    <row r="426" spans="1:7" x14ac:dyDescent="0.25">
      <c r="A426">
        <f>IF(ISERROR(Table_sql2014a8.sandag.org_ws_FreewaySpeed[[#This Row],[scenario_id]]),"",Table_sql2014a8.sandag.org_ws_FreewaySpeed[[#This Row],[scenario_id]])</f>
        <v>376</v>
      </c>
      <c r="B426">
        <f>IF(ISERROR(Table_sql2014a8.sandag.org_ws_FreewaySpeed[[#This Row],[LinkID]]),"",Table_sql2014a8.sandag.org_ws_FreewaySpeed[[#This Row],[LinkID]])</f>
        <v>28718</v>
      </c>
      <c r="C426">
        <f>IF(ISERROR(Table_sql2014a8.sandag.org_ws_FreewaySpeed[[#This Row],[speed_ea]]),"",Table_sql2014a8.sandag.org_ws_FreewaySpeed[[#This Row],[speed_ea]])</f>
        <v>58</v>
      </c>
      <c r="D426">
        <f>IF(ISERROR(Table_sql2014a8.sandag.org_ws_FreewaySpeed[[#This Row],[speed_am]]),"",Table_sql2014a8.sandag.org_ws_FreewaySpeed[[#This Row],[speed_am]])</f>
        <v>33</v>
      </c>
      <c r="E426">
        <f>IF(ISERROR(Table_sql2014a8.sandag.org_ws_FreewaySpeed[[#This Row],[speed_md]]),"",Table_sql2014a8.sandag.org_ws_FreewaySpeed[[#This Row],[speed_md]])</f>
        <v>51</v>
      </c>
      <c r="F426">
        <f>IF(ISERROR(Table_sql2014a8.sandag.org_ws_FreewaySpeed[[#This Row],[speed_pm]]),"",Table_sql2014a8.sandag.org_ws_FreewaySpeed[[#This Row],[speed_pm]])</f>
        <v>53</v>
      </c>
      <c r="G426">
        <f>IF(ISERROR(Table_sql2014a8.sandag.org_ws_FreewaySpeed[[#This Row],[speed_ev]]),"",Table_sql2014a8.sandag.org_ws_FreewaySpeed[[#This Row],[speed_ev]])</f>
        <v>58</v>
      </c>
    </row>
    <row r="427" spans="1:7" x14ac:dyDescent="0.25">
      <c r="A427">
        <f>IF(ISERROR(Table_sql2014a8.sandag.org_ws_FreewaySpeed[[#This Row],[scenario_id]]),"",Table_sql2014a8.sandag.org_ws_FreewaySpeed[[#This Row],[scenario_id]])</f>
        <v>376</v>
      </c>
      <c r="B427">
        <f>IF(ISERROR(Table_sql2014a8.sandag.org_ws_FreewaySpeed[[#This Row],[LinkID]]),"",Table_sql2014a8.sandag.org_ws_FreewaySpeed[[#This Row],[LinkID]])</f>
        <v>28722</v>
      </c>
      <c r="C427">
        <f>IF(ISERROR(Table_sql2014a8.sandag.org_ws_FreewaySpeed[[#This Row],[speed_ea]]),"",Table_sql2014a8.sandag.org_ws_FreewaySpeed[[#This Row],[speed_ea]])</f>
        <v>53</v>
      </c>
      <c r="D427">
        <f>IF(ISERROR(Table_sql2014a8.sandag.org_ws_FreewaySpeed[[#This Row],[speed_am]]),"",Table_sql2014a8.sandag.org_ws_FreewaySpeed[[#This Row],[speed_am]])</f>
        <v>50</v>
      </c>
      <c r="E427">
        <f>IF(ISERROR(Table_sql2014a8.sandag.org_ws_FreewaySpeed[[#This Row],[speed_md]]),"",Table_sql2014a8.sandag.org_ws_FreewaySpeed[[#This Row],[speed_md]])</f>
        <v>48</v>
      </c>
      <c r="F427">
        <f>IF(ISERROR(Table_sql2014a8.sandag.org_ws_FreewaySpeed[[#This Row],[speed_pm]]),"",Table_sql2014a8.sandag.org_ws_FreewaySpeed[[#This Row],[speed_pm]])</f>
        <v>33</v>
      </c>
      <c r="G427">
        <f>IF(ISERROR(Table_sql2014a8.sandag.org_ws_FreewaySpeed[[#This Row],[speed_ev]]),"",Table_sql2014a8.sandag.org_ws_FreewaySpeed[[#This Row],[speed_ev]])</f>
        <v>53</v>
      </c>
    </row>
    <row r="428" spans="1:7" x14ac:dyDescent="0.25">
      <c r="A428">
        <f>IF(ISERROR(Table_sql2014a8.sandag.org_ws_FreewaySpeed[[#This Row],[scenario_id]]),"",Table_sql2014a8.sandag.org_ws_FreewaySpeed[[#This Row],[scenario_id]])</f>
        <v>376</v>
      </c>
      <c r="B428">
        <f>IF(ISERROR(Table_sql2014a8.sandag.org_ws_FreewaySpeed[[#This Row],[LinkID]]),"",Table_sql2014a8.sandag.org_ws_FreewaySpeed[[#This Row],[LinkID]])</f>
        <v>28726</v>
      </c>
      <c r="C428">
        <f>IF(ISERROR(Table_sql2014a8.sandag.org_ws_FreewaySpeed[[#This Row],[speed_ea]]),"",Table_sql2014a8.sandag.org_ws_FreewaySpeed[[#This Row],[speed_ea]])</f>
        <v>53</v>
      </c>
      <c r="D428">
        <f>IF(ISERROR(Table_sql2014a8.sandag.org_ws_FreewaySpeed[[#This Row],[speed_am]]),"",Table_sql2014a8.sandag.org_ws_FreewaySpeed[[#This Row],[speed_am]])</f>
        <v>50</v>
      </c>
      <c r="E428">
        <f>IF(ISERROR(Table_sql2014a8.sandag.org_ws_FreewaySpeed[[#This Row],[speed_md]]),"",Table_sql2014a8.sandag.org_ws_FreewaySpeed[[#This Row],[speed_md]])</f>
        <v>49</v>
      </c>
      <c r="F428">
        <f>IF(ISERROR(Table_sql2014a8.sandag.org_ws_FreewaySpeed[[#This Row],[speed_pm]]),"",Table_sql2014a8.sandag.org_ws_FreewaySpeed[[#This Row],[speed_pm]])</f>
        <v>34</v>
      </c>
      <c r="G428">
        <f>IF(ISERROR(Table_sql2014a8.sandag.org_ws_FreewaySpeed[[#This Row],[speed_ev]]),"",Table_sql2014a8.sandag.org_ws_FreewaySpeed[[#This Row],[speed_ev]])</f>
        <v>53</v>
      </c>
    </row>
    <row r="429" spans="1:7" x14ac:dyDescent="0.25">
      <c r="A429">
        <f>IF(ISERROR(Table_sql2014a8.sandag.org_ws_FreewaySpeed[[#This Row],[scenario_id]]),"",Table_sql2014a8.sandag.org_ws_FreewaySpeed[[#This Row],[scenario_id]])</f>
        <v>376</v>
      </c>
      <c r="B429">
        <f>IF(ISERROR(Table_sql2014a8.sandag.org_ws_FreewaySpeed[[#This Row],[LinkID]]),"",Table_sql2014a8.sandag.org_ws_FreewaySpeed[[#This Row],[LinkID]])</f>
        <v>28727</v>
      </c>
      <c r="C429">
        <f>IF(ISERROR(Table_sql2014a8.sandag.org_ws_FreewaySpeed[[#This Row],[speed_ea]]),"",Table_sql2014a8.sandag.org_ws_FreewaySpeed[[#This Row],[speed_ea]])</f>
        <v>58</v>
      </c>
      <c r="D429">
        <f>IF(ISERROR(Table_sql2014a8.sandag.org_ws_FreewaySpeed[[#This Row],[speed_am]]),"",Table_sql2014a8.sandag.org_ws_FreewaySpeed[[#This Row],[speed_am]])</f>
        <v>18</v>
      </c>
      <c r="E429">
        <f>IF(ISERROR(Table_sql2014a8.sandag.org_ws_FreewaySpeed[[#This Row],[speed_md]]),"",Table_sql2014a8.sandag.org_ws_FreewaySpeed[[#This Row],[speed_md]])</f>
        <v>40</v>
      </c>
      <c r="F429">
        <f>IF(ISERROR(Table_sql2014a8.sandag.org_ws_FreewaySpeed[[#This Row],[speed_pm]]),"",Table_sql2014a8.sandag.org_ws_FreewaySpeed[[#This Row],[speed_pm]])</f>
        <v>41</v>
      </c>
      <c r="G429">
        <f>IF(ISERROR(Table_sql2014a8.sandag.org_ws_FreewaySpeed[[#This Row],[speed_ev]]),"",Table_sql2014a8.sandag.org_ws_FreewaySpeed[[#This Row],[speed_ev]])</f>
        <v>58</v>
      </c>
    </row>
    <row r="430" spans="1:7" x14ac:dyDescent="0.25">
      <c r="A430">
        <f>IF(ISERROR(Table_sql2014a8.sandag.org_ws_FreewaySpeed[[#This Row],[scenario_id]]),"",Table_sql2014a8.sandag.org_ws_FreewaySpeed[[#This Row],[scenario_id]])</f>
        <v>376</v>
      </c>
      <c r="B430">
        <f>IF(ISERROR(Table_sql2014a8.sandag.org_ws_FreewaySpeed[[#This Row],[LinkID]]),"",Table_sql2014a8.sandag.org_ws_FreewaySpeed[[#This Row],[LinkID]])</f>
        <v>28730</v>
      </c>
      <c r="C430">
        <f>IF(ISERROR(Table_sql2014a8.sandag.org_ws_FreewaySpeed[[#This Row],[speed_ea]]),"",Table_sql2014a8.sandag.org_ws_FreewaySpeed[[#This Row],[speed_ea]])</f>
        <v>58</v>
      </c>
      <c r="D430">
        <f>IF(ISERROR(Table_sql2014a8.sandag.org_ws_FreewaySpeed[[#This Row],[speed_am]]),"",Table_sql2014a8.sandag.org_ws_FreewaySpeed[[#This Row],[speed_am]])</f>
        <v>34</v>
      </c>
      <c r="E430">
        <f>IF(ISERROR(Table_sql2014a8.sandag.org_ws_FreewaySpeed[[#This Row],[speed_md]]),"",Table_sql2014a8.sandag.org_ws_FreewaySpeed[[#This Row],[speed_md]])</f>
        <v>49</v>
      </c>
      <c r="F430">
        <f>IF(ISERROR(Table_sql2014a8.sandag.org_ws_FreewaySpeed[[#This Row],[speed_pm]]),"",Table_sql2014a8.sandag.org_ws_FreewaySpeed[[#This Row],[speed_pm]])</f>
        <v>50</v>
      </c>
      <c r="G430">
        <f>IF(ISERROR(Table_sql2014a8.sandag.org_ws_FreewaySpeed[[#This Row],[speed_ev]]),"",Table_sql2014a8.sandag.org_ws_FreewaySpeed[[#This Row],[speed_ev]])</f>
        <v>58</v>
      </c>
    </row>
    <row r="431" spans="1:7" x14ac:dyDescent="0.25">
      <c r="A431">
        <f>IF(ISERROR(Table_sql2014a8.sandag.org_ws_FreewaySpeed[[#This Row],[scenario_id]]),"",Table_sql2014a8.sandag.org_ws_FreewaySpeed[[#This Row],[scenario_id]])</f>
        <v>376</v>
      </c>
      <c r="B431">
        <f>IF(ISERROR(Table_sql2014a8.sandag.org_ws_FreewaySpeed[[#This Row],[LinkID]]),"",Table_sql2014a8.sandag.org_ws_FreewaySpeed[[#This Row],[LinkID]])</f>
        <v>28746</v>
      </c>
      <c r="C431">
        <f>IF(ISERROR(Table_sql2014a8.sandag.org_ws_FreewaySpeed[[#This Row],[speed_ea]]),"",Table_sql2014a8.sandag.org_ws_FreewaySpeed[[#This Row],[speed_ea]])</f>
        <v>57</v>
      </c>
      <c r="D431">
        <f>IF(ISERROR(Table_sql2014a8.sandag.org_ws_FreewaySpeed[[#This Row],[speed_am]]),"",Table_sql2014a8.sandag.org_ws_FreewaySpeed[[#This Row],[speed_am]])</f>
        <v>34</v>
      </c>
      <c r="E431">
        <f>IF(ISERROR(Table_sql2014a8.sandag.org_ws_FreewaySpeed[[#This Row],[speed_md]]),"",Table_sql2014a8.sandag.org_ws_FreewaySpeed[[#This Row],[speed_md]])</f>
        <v>53</v>
      </c>
      <c r="F431">
        <f>IF(ISERROR(Table_sql2014a8.sandag.org_ws_FreewaySpeed[[#This Row],[speed_pm]]),"",Table_sql2014a8.sandag.org_ws_FreewaySpeed[[#This Row],[speed_pm]])</f>
        <v>54</v>
      </c>
      <c r="G431">
        <f>IF(ISERROR(Table_sql2014a8.sandag.org_ws_FreewaySpeed[[#This Row],[speed_ev]]),"",Table_sql2014a8.sandag.org_ws_FreewaySpeed[[#This Row],[speed_ev]])</f>
        <v>57</v>
      </c>
    </row>
    <row r="432" spans="1:7" x14ac:dyDescent="0.25">
      <c r="A432">
        <f>IF(ISERROR(Table_sql2014a8.sandag.org_ws_FreewaySpeed[[#This Row],[scenario_id]]),"",Table_sql2014a8.sandag.org_ws_FreewaySpeed[[#This Row],[scenario_id]])</f>
        <v>376</v>
      </c>
      <c r="B432">
        <f>IF(ISERROR(Table_sql2014a8.sandag.org_ws_FreewaySpeed[[#This Row],[LinkID]]),"",Table_sql2014a8.sandag.org_ws_FreewaySpeed[[#This Row],[LinkID]])</f>
        <v>28747</v>
      </c>
      <c r="C432">
        <f>IF(ISERROR(Table_sql2014a8.sandag.org_ws_FreewaySpeed[[#This Row],[speed_ea]]),"",Table_sql2014a8.sandag.org_ws_FreewaySpeed[[#This Row],[speed_ea]])</f>
        <v>57</v>
      </c>
      <c r="D432">
        <f>IF(ISERROR(Table_sql2014a8.sandag.org_ws_FreewaySpeed[[#This Row],[speed_am]]),"",Table_sql2014a8.sandag.org_ws_FreewaySpeed[[#This Row],[speed_am]])</f>
        <v>39</v>
      </c>
      <c r="E432">
        <f>IF(ISERROR(Table_sql2014a8.sandag.org_ws_FreewaySpeed[[#This Row],[speed_md]]),"",Table_sql2014a8.sandag.org_ws_FreewaySpeed[[#This Row],[speed_md]])</f>
        <v>55</v>
      </c>
      <c r="F432">
        <f>IF(ISERROR(Table_sql2014a8.sandag.org_ws_FreewaySpeed[[#This Row],[speed_pm]]),"",Table_sql2014a8.sandag.org_ws_FreewaySpeed[[#This Row],[speed_pm]])</f>
        <v>55</v>
      </c>
      <c r="G432">
        <f>IF(ISERROR(Table_sql2014a8.sandag.org_ws_FreewaySpeed[[#This Row],[speed_ev]]),"",Table_sql2014a8.sandag.org_ws_FreewaySpeed[[#This Row],[speed_ev]])</f>
        <v>57</v>
      </c>
    </row>
    <row r="433" spans="1:7" x14ac:dyDescent="0.25">
      <c r="A433">
        <f>IF(ISERROR(Table_sql2014a8.sandag.org_ws_FreewaySpeed[[#This Row],[scenario_id]]),"",Table_sql2014a8.sandag.org_ws_FreewaySpeed[[#This Row],[scenario_id]])</f>
        <v>376</v>
      </c>
      <c r="B433">
        <f>IF(ISERROR(Table_sql2014a8.sandag.org_ws_FreewaySpeed[[#This Row],[LinkID]]),"",Table_sql2014a8.sandag.org_ws_FreewaySpeed[[#This Row],[LinkID]])</f>
        <v>28798</v>
      </c>
      <c r="C433">
        <f>IF(ISERROR(Table_sql2014a8.sandag.org_ws_FreewaySpeed[[#This Row],[speed_ea]]),"",Table_sql2014a8.sandag.org_ws_FreewaySpeed[[#This Row],[speed_ea]])</f>
        <v>53</v>
      </c>
      <c r="D433">
        <f>IF(ISERROR(Table_sql2014a8.sandag.org_ws_FreewaySpeed[[#This Row],[speed_am]]),"",Table_sql2014a8.sandag.org_ws_FreewaySpeed[[#This Row],[speed_am]])</f>
        <v>34</v>
      </c>
      <c r="E433">
        <f>IF(ISERROR(Table_sql2014a8.sandag.org_ws_FreewaySpeed[[#This Row],[speed_md]]),"",Table_sql2014a8.sandag.org_ws_FreewaySpeed[[#This Row],[speed_md]])</f>
        <v>52</v>
      </c>
      <c r="F433">
        <f>IF(ISERROR(Table_sql2014a8.sandag.org_ws_FreewaySpeed[[#This Row],[speed_pm]]),"",Table_sql2014a8.sandag.org_ws_FreewaySpeed[[#This Row],[speed_pm]])</f>
        <v>49</v>
      </c>
      <c r="G433">
        <f>IF(ISERROR(Table_sql2014a8.sandag.org_ws_FreewaySpeed[[#This Row],[speed_ev]]),"",Table_sql2014a8.sandag.org_ws_FreewaySpeed[[#This Row],[speed_ev]])</f>
        <v>53</v>
      </c>
    </row>
    <row r="434" spans="1:7" x14ac:dyDescent="0.25">
      <c r="A434">
        <f>IF(ISERROR(Table_sql2014a8.sandag.org_ws_FreewaySpeed[[#This Row],[scenario_id]]),"",Table_sql2014a8.sandag.org_ws_FreewaySpeed[[#This Row],[scenario_id]])</f>
        <v>376</v>
      </c>
      <c r="B434">
        <f>IF(ISERROR(Table_sql2014a8.sandag.org_ws_FreewaySpeed[[#This Row],[LinkID]]),"",Table_sql2014a8.sandag.org_ws_FreewaySpeed[[#This Row],[LinkID]])</f>
        <v>28805</v>
      </c>
      <c r="C434">
        <f>IF(ISERROR(Table_sql2014a8.sandag.org_ws_FreewaySpeed[[#This Row],[speed_ea]]),"",Table_sql2014a8.sandag.org_ws_FreewaySpeed[[#This Row],[speed_ea]])</f>
        <v>53</v>
      </c>
      <c r="D434">
        <f>IF(ISERROR(Table_sql2014a8.sandag.org_ws_FreewaySpeed[[#This Row],[speed_am]]),"",Table_sql2014a8.sandag.org_ws_FreewaySpeed[[#This Row],[speed_am]])</f>
        <v>50</v>
      </c>
      <c r="E434">
        <f>IF(ISERROR(Table_sql2014a8.sandag.org_ws_FreewaySpeed[[#This Row],[speed_md]]),"",Table_sql2014a8.sandag.org_ws_FreewaySpeed[[#This Row],[speed_md]])</f>
        <v>52</v>
      </c>
      <c r="F434">
        <f>IF(ISERROR(Table_sql2014a8.sandag.org_ws_FreewaySpeed[[#This Row],[speed_pm]]),"",Table_sql2014a8.sandag.org_ws_FreewaySpeed[[#This Row],[speed_pm]])</f>
        <v>49</v>
      </c>
      <c r="G434">
        <f>IF(ISERROR(Table_sql2014a8.sandag.org_ws_FreewaySpeed[[#This Row],[speed_ev]]),"",Table_sql2014a8.sandag.org_ws_FreewaySpeed[[#This Row],[speed_ev]])</f>
        <v>53</v>
      </c>
    </row>
    <row r="435" spans="1:7" x14ac:dyDescent="0.25">
      <c r="A435">
        <f>IF(ISERROR(Table_sql2014a8.sandag.org_ws_FreewaySpeed[[#This Row],[scenario_id]]),"",Table_sql2014a8.sandag.org_ws_FreewaySpeed[[#This Row],[scenario_id]])</f>
        <v>376</v>
      </c>
      <c r="B435">
        <f>IF(ISERROR(Table_sql2014a8.sandag.org_ws_FreewaySpeed[[#This Row],[LinkID]]),"",Table_sql2014a8.sandag.org_ws_FreewaySpeed[[#This Row],[LinkID]])</f>
        <v>28806</v>
      </c>
      <c r="C435">
        <f>IF(ISERROR(Table_sql2014a8.sandag.org_ws_FreewaySpeed[[#This Row],[speed_ea]]),"",Table_sql2014a8.sandag.org_ws_FreewaySpeed[[#This Row],[speed_ea]])</f>
        <v>53</v>
      </c>
      <c r="D435">
        <f>IF(ISERROR(Table_sql2014a8.sandag.org_ws_FreewaySpeed[[#This Row],[speed_am]]),"",Table_sql2014a8.sandag.org_ws_FreewaySpeed[[#This Row],[speed_am]])</f>
        <v>53</v>
      </c>
      <c r="E435">
        <f>IF(ISERROR(Table_sql2014a8.sandag.org_ws_FreewaySpeed[[#This Row],[speed_md]]),"",Table_sql2014a8.sandag.org_ws_FreewaySpeed[[#This Row],[speed_md]])</f>
        <v>53</v>
      </c>
      <c r="F435">
        <f>IF(ISERROR(Table_sql2014a8.sandag.org_ws_FreewaySpeed[[#This Row],[speed_pm]]),"",Table_sql2014a8.sandag.org_ws_FreewaySpeed[[#This Row],[speed_pm]])</f>
        <v>51</v>
      </c>
      <c r="G435">
        <f>IF(ISERROR(Table_sql2014a8.sandag.org_ws_FreewaySpeed[[#This Row],[speed_ev]]),"",Table_sql2014a8.sandag.org_ws_FreewaySpeed[[#This Row],[speed_ev]])</f>
        <v>54</v>
      </c>
    </row>
    <row r="436" spans="1:7" x14ac:dyDescent="0.25">
      <c r="A436">
        <f>IF(ISERROR(Table_sql2014a8.sandag.org_ws_FreewaySpeed[[#This Row],[scenario_id]]),"",Table_sql2014a8.sandag.org_ws_FreewaySpeed[[#This Row],[scenario_id]])</f>
        <v>376</v>
      </c>
      <c r="B436">
        <f>IF(ISERROR(Table_sql2014a8.sandag.org_ws_FreewaySpeed[[#This Row],[LinkID]]),"",Table_sql2014a8.sandag.org_ws_FreewaySpeed[[#This Row],[LinkID]])</f>
        <v>28810</v>
      </c>
      <c r="C436">
        <f>IF(ISERROR(Table_sql2014a8.sandag.org_ws_FreewaySpeed[[#This Row],[speed_ea]]),"",Table_sql2014a8.sandag.org_ws_FreewaySpeed[[#This Row],[speed_ea]])</f>
        <v>58</v>
      </c>
      <c r="D436">
        <f>IF(ISERROR(Table_sql2014a8.sandag.org_ws_FreewaySpeed[[#This Row],[speed_am]]),"",Table_sql2014a8.sandag.org_ws_FreewaySpeed[[#This Row],[speed_am]])</f>
        <v>56</v>
      </c>
      <c r="E436">
        <f>IF(ISERROR(Table_sql2014a8.sandag.org_ws_FreewaySpeed[[#This Row],[speed_md]]),"",Table_sql2014a8.sandag.org_ws_FreewaySpeed[[#This Row],[speed_md]])</f>
        <v>56</v>
      </c>
      <c r="F436">
        <f>IF(ISERROR(Table_sql2014a8.sandag.org_ws_FreewaySpeed[[#This Row],[speed_pm]]),"",Table_sql2014a8.sandag.org_ws_FreewaySpeed[[#This Row],[speed_pm]])</f>
        <v>40</v>
      </c>
      <c r="G436">
        <f>IF(ISERROR(Table_sql2014a8.sandag.org_ws_FreewaySpeed[[#This Row],[speed_ev]]),"",Table_sql2014a8.sandag.org_ws_FreewaySpeed[[#This Row],[speed_ev]])</f>
        <v>58</v>
      </c>
    </row>
    <row r="437" spans="1:7" x14ac:dyDescent="0.25">
      <c r="A437">
        <f>IF(ISERROR(Table_sql2014a8.sandag.org_ws_FreewaySpeed[[#This Row],[scenario_id]]),"",Table_sql2014a8.sandag.org_ws_FreewaySpeed[[#This Row],[scenario_id]])</f>
        <v>376</v>
      </c>
      <c r="B437">
        <f>IF(ISERROR(Table_sql2014a8.sandag.org_ws_FreewaySpeed[[#This Row],[LinkID]]),"",Table_sql2014a8.sandag.org_ws_FreewaySpeed[[#This Row],[LinkID]])</f>
        <v>28839</v>
      </c>
      <c r="C437">
        <f>IF(ISERROR(Table_sql2014a8.sandag.org_ws_FreewaySpeed[[#This Row],[speed_ea]]),"",Table_sql2014a8.sandag.org_ws_FreewaySpeed[[#This Row],[speed_ea]])</f>
        <v>58</v>
      </c>
      <c r="D437">
        <f>IF(ISERROR(Table_sql2014a8.sandag.org_ws_FreewaySpeed[[#This Row],[speed_am]]),"",Table_sql2014a8.sandag.org_ws_FreewaySpeed[[#This Row],[speed_am]])</f>
        <v>54</v>
      </c>
      <c r="E437">
        <f>IF(ISERROR(Table_sql2014a8.sandag.org_ws_FreewaySpeed[[#This Row],[speed_md]]),"",Table_sql2014a8.sandag.org_ws_FreewaySpeed[[#This Row],[speed_md]])</f>
        <v>56</v>
      </c>
      <c r="F437">
        <f>IF(ISERROR(Table_sql2014a8.sandag.org_ws_FreewaySpeed[[#This Row],[speed_pm]]),"",Table_sql2014a8.sandag.org_ws_FreewaySpeed[[#This Row],[speed_pm]])</f>
        <v>57</v>
      </c>
      <c r="G437">
        <f>IF(ISERROR(Table_sql2014a8.sandag.org_ws_FreewaySpeed[[#This Row],[speed_ev]]),"",Table_sql2014a8.sandag.org_ws_FreewaySpeed[[#This Row],[speed_ev]])</f>
        <v>58</v>
      </c>
    </row>
    <row r="438" spans="1:7" x14ac:dyDescent="0.25">
      <c r="A438">
        <f>IF(ISERROR(Table_sql2014a8.sandag.org_ws_FreewaySpeed[[#This Row],[scenario_id]]),"",Table_sql2014a8.sandag.org_ws_FreewaySpeed[[#This Row],[scenario_id]])</f>
        <v>376</v>
      </c>
      <c r="B438">
        <f>IF(ISERROR(Table_sql2014a8.sandag.org_ws_FreewaySpeed[[#This Row],[LinkID]]),"",Table_sql2014a8.sandag.org_ws_FreewaySpeed[[#This Row],[LinkID]])</f>
        <v>28849</v>
      </c>
      <c r="C438">
        <f>IF(ISERROR(Table_sql2014a8.sandag.org_ws_FreewaySpeed[[#This Row],[speed_ea]]),"",Table_sql2014a8.sandag.org_ws_FreewaySpeed[[#This Row],[speed_ea]])</f>
        <v>58</v>
      </c>
      <c r="D438">
        <f>IF(ISERROR(Table_sql2014a8.sandag.org_ws_FreewaySpeed[[#This Row],[speed_am]]),"",Table_sql2014a8.sandag.org_ws_FreewaySpeed[[#This Row],[speed_am]])</f>
        <v>51</v>
      </c>
      <c r="E438">
        <f>IF(ISERROR(Table_sql2014a8.sandag.org_ws_FreewaySpeed[[#This Row],[speed_md]]),"",Table_sql2014a8.sandag.org_ws_FreewaySpeed[[#This Row],[speed_md]])</f>
        <v>52</v>
      </c>
      <c r="F438">
        <f>IF(ISERROR(Table_sql2014a8.sandag.org_ws_FreewaySpeed[[#This Row],[speed_pm]]),"",Table_sql2014a8.sandag.org_ws_FreewaySpeed[[#This Row],[speed_pm]])</f>
        <v>54</v>
      </c>
      <c r="G438">
        <f>IF(ISERROR(Table_sql2014a8.sandag.org_ws_FreewaySpeed[[#This Row],[speed_ev]]),"",Table_sql2014a8.sandag.org_ws_FreewaySpeed[[#This Row],[speed_ev]])</f>
        <v>58</v>
      </c>
    </row>
    <row r="439" spans="1:7" x14ac:dyDescent="0.25">
      <c r="A439">
        <f>IF(ISERROR(Table_sql2014a8.sandag.org_ws_FreewaySpeed[[#This Row],[scenario_id]]),"",Table_sql2014a8.sandag.org_ws_FreewaySpeed[[#This Row],[scenario_id]])</f>
        <v>376</v>
      </c>
      <c r="B439">
        <f>IF(ISERROR(Table_sql2014a8.sandag.org_ws_FreewaySpeed[[#This Row],[LinkID]]),"",Table_sql2014a8.sandag.org_ws_FreewaySpeed[[#This Row],[LinkID]])</f>
        <v>28899</v>
      </c>
      <c r="C439">
        <f>IF(ISERROR(Table_sql2014a8.sandag.org_ws_FreewaySpeed[[#This Row],[speed_ea]]),"",Table_sql2014a8.sandag.org_ws_FreewaySpeed[[#This Row],[speed_ea]])</f>
        <v>58</v>
      </c>
      <c r="D439">
        <f>IF(ISERROR(Table_sql2014a8.sandag.org_ws_FreewaySpeed[[#This Row],[speed_am]]),"",Table_sql2014a8.sandag.org_ws_FreewaySpeed[[#This Row],[speed_am]])</f>
        <v>52</v>
      </c>
      <c r="E439">
        <f>IF(ISERROR(Table_sql2014a8.sandag.org_ws_FreewaySpeed[[#This Row],[speed_md]]),"",Table_sql2014a8.sandag.org_ws_FreewaySpeed[[#This Row],[speed_md]])</f>
        <v>57</v>
      </c>
      <c r="F439">
        <f>IF(ISERROR(Table_sql2014a8.sandag.org_ws_FreewaySpeed[[#This Row],[speed_pm]]),"",Table_sql2014a8.sandag.org_ws_FreewaySpeed[[#This Row],[speed_pm]])</f>
        <v>56</v>
      </c>
      <c r="G439">
        <f>IF(ISERROR(Table_sql2014a8.sandag.org_ws_FreewaySpeed[[#This Row],[speed_ev]]),"",Table_sql2014a8.sandag.org_ws_FreewaySpeed[[#This Row],[speed_ev]])</f>
        <v>58</v>
      </c>
    </row>
    <row r="440" spans="1:7" x14ac:dyDescent="0.25">
      <c r="A440">
        <f>IF(ISERROR(Table_sql2014a8.sandag.org_ws_FreewaySpeed[[#This Row],[scenario_id]]),"",Table_sql2014a8.sandag.org_ws_FreewaySpeed[[#This Row],[scenario_id]])</f>
        <v>376</v>
      </c>
      <c r="B440">
        <f>IF(ISERROR(Table_sql2014a8.sandag.org_ws_FreewaySpeed[[#This Row],[LinkID]]),"",Table_sql2014a8.sandag.org_ws_FreewaySpeed[[#This Row],[LinkID]])</f>
        <v>28902</v>
      </c>
      <c r="C440">
        <f>IF(ISERROR(Table_sql2014a8.sandag.org_ws_FreewaySpeed[[#This Row],[speed_ea]]),"",Table_sql2014a8.sandag.org_ws_FreewaySpeed[[#This Row],[speed_ea]])</f>
        <v>60</v>
      </c>
      <c r="D440">
        <f>IF(ISERROR(Table_sql2014a8.sandag.org_ws_FreewaySpeed[[#This Row],[speed_am]]),"",Table_sql2014a8.sandag.org_ws_FreewaySpeed[[#This Row],[speed_am]])</f>
        <v>60</v>
      </c>
      <c r="E440">
        <f>IF(ISERROR(Table_sql2014a8.sandag.org_ws_FreewaySpeed[[#This Row],[speed_md]]),"",Table_sql2014a8.sandag.org_ws_FreewaySpeed[[#This Row],[speed_md]])</f>
        <v>60</v>
      </c>
      <c r="F440">
        <f>IF(ISERROR(Table_sql2014a8.sandag.org_ws_FreewaySpeed[[#This Row],[speed_pm]]),"",Table_sql2014a8.sandag.org_ws_FreewaySpeed[[#This Row],[speed_pm]])</f>
        <v>57</v>
      </c>
      <c r="G440">
        <f>IF(ISERROR(Table_sql2014a8.sandag.org_ws_FreewaySpeed[[#This Row],[speed_ev]]),"",Table_sql2014a8.sandag.org_ws_FreewaySpeed[[#This Row],[speed_ev]])</f>
        <v>60</v>
      </c>
    </row>
    <row r="441" spans="1:7" x14ac:dyDescent="0.25">
      <c r="A441">
        <f>IF(ISERROR(Table_sql2014a8.sandag.org_ws_FreewaySpeed[[#This Row],[scenario_id]]),"",Table_sql2014a8.sandag.org_ws_FreewaySpeed[[#This Row],[scenario_id]])</f>
        <v>376</v>
      </c>
      <c r="B441">
        <f>IF(ISERROR(Table_sql2014a8.sandag.org_ws_FreewaySpeed[[#This Row],[LinkID]]),"",Table_sql2014a8.sandag.org_ws_FreewaySpeed[[#This Row],[LinkID]])</f>
        <v>28920</v>
      </c>
      <c r="C441">
        <f>IF(ISERROR(Table_sql2014a8.sandag.org_ws_FreewaySpeed[[#This Row],[speed_ea]]),"",Table_sql2014a8.sandag.org_ws_FreewaySpeed[[#This Row],[speed_ea]])</f>
        <v>61</v>
      </c>
      <c r="D441">
        <f>IF(ISERROR(Table_sql2014a8.sandag.org_ws_FreewaySpeed[[#This Row],[speed_am]]),"",Table_sql2014a8.sandag.org_ws_FreewaySpeed[[#This Row],[speed_am]])</f>
        <v>61</v>
      </c>
      <c r="E441">
        <f>IF(ISERROR(Table_sql2014a8.sandag.org_ws_FreewaySpeed[[#This Row],[speed_md]]),"",Table_sql2014a8.sandag.org_ws_FreewaySpeed[[#This Row],[speed_md]])</f>
        <v>61</v>
      </c>
      <c r="F441">
        <f>IF(ISERROR(Table_sql2014a8.sandag.org_ws_FreewaySpeed[[#This Row],[speed_pm]]),"",Table_sql2014a8.sandag.org_ws_FreewaySpeed[[#This Row],[speed_pm]])</f>
        <v>61</v>
      </c>
      <c r="G441">
        <f>IF(ISERROR(Table_sql2014a8.sandag.org_ws_FreewaySpeed[[#This Row],[speed_ev]]),"",Table_sql2014a8.sandag.org_ws_FreewaySpeed[[#This Row],[speed_ev]])</f>
        <v>61</v>
      </c>
    </row>
    <row r="442" spans="1:7" x14ac:dyDescent="0.25">
      <c r="A442">
        <f>IF(ISERROR(Table_sql2014a8.sandag.org_ws_FreewaySpeed[[#This Row],[scenario_id]]),"",Table_sql2014a8.sandag.org_ws_FreewaySpeed[[#This Row],[scenario_id]])</f>
        <v>376</v>
      </c>
      <c r="B442">
        <f>IF(ISERROR(Table_sql2014a8.sandag.org_ws_FreewaySpeed[[#This Row],[LinkID]]),"",Table_sql2014a8.sandag.org_ws_FreewaySpeed[[#This Row],[LinkID]])</f>
        <v>28923</v>
      </c>
      <c r="C442">
        <f>IF(ISERROR(Table_sql2014a8.sandag.org_ws_FreewaySpeed[[#This Row],[speed_ea]]),"",Table_sql2014a8.sandag.org_ws_FreewaySpeed[[#This Row],[speed_ea]])</f>
        <v>58</v>
      </c>
      <c r="D442">
        <f>IF(ISERROR(Table_sql2014a8.sandag.org_ws_FreewaySpeed[[#This Row],[speed_am]]),"",Table_sql2014a8.sandag.org_ws_FreewaySpeed[[#This Row],[speed_am]])</f>
        <v>56</v>
      </c>
      <c r="E442">
        <f>IF(ISERROR(Table_sql2014a8.sandag.org_ws_FreewaySpeed[[#This Row],[speed_md]]),"",Table_sql2014a8.sandag.org_ws_FreewaySpeed[[#This Row],[speed_md]])</f>
        <v>56</v>
      </c>
      <c r="F442">
        <f>IF(ISERROR(Table_sql2014a8.sandag.org_ws_FreewaySpeed[[#This Row],[speed_pm]]),"",Table_sql2014a8.sandag.org_ws_FreewaySpeed[[#This Row],[speed_pm]])</f>
        <v>55</v>
      </c>
      <c r="G442">
        <f>IF(ISERROR(Table_sql2014a8.sandag.org_ws_FreewaySpeed[[#This Row],[speed_ev]]),"",Table_sql2014a8.sandag.org_ws_FreewaySpeed[[#This Row],[speed_ev]])</f>
        <v>58</v>
      </c>
    </row>
    <row r="443" spans="1:7" x14ac:dyDescent="0.25">
      <c r="A443">
        <f>IF(ISERROR(Table_sql2014a8.sandag.org_ws_FreewaySpeed[[#This Row],[scenario_id]]),"",Table_sql2014a8.sandag.org_ws_FreewaySpeed[[#This Row],[scenario_id]])</f>
        <v>376</v>
      </c>
      <c r="B443">
        <f>IF(ISERROR(Table_sql2014a8.sandag.org_ws_FreewaySpeed[[#This Row],[LinkID]]),"",Table_sql2014a8.sandag.org_ws_FreewaySpeed[[#This Row],[LinkID]])</f>
        <v>28925</v>
      </c>
      <c r="C443">
        <f>IF(ISERROR(Table_sql2014a8.sandag.org_ws_FreewaySpeed[[#This Row],[speed_ea]]),"",Table_sql2014a8.sandag.org_ws_FreewaySpeed[[#This Row],[speed_ea]])</f>
        <v>62</v>
      </c>
      <c r="D443">
        <f>IF(ISERROR(Table_sql2014a8.sandag.org_ws_FreewaySpeed[[#This Row],[speed_am]]),"",Table_sql2014a8.sandag.org_ws_FreewaySpeed[[#This Row],[speed_am]])</f>
        <v>62</v>
      </c>
      <c r="E443">
        <f>IF(ISERROR(Table_sql2014a8.sandag.org_ws_FreewaySpeed[[#This Row],[speed_md]]),"",Table_sql2014a8.sandag.org_ws_FreewaySpeed[[#This Row],[speed_md]])</f>
        <v>62</v>
      </c>
      <c r="F443">
        <f>IF(ISERROR(Table_sql2014a8.sandag.org_ws_FreewaySpeed[[#This Row],[speed_pm]]),"",Table_sql2014a8.sandag.org_ws_FreewaySpeed[[#This Row],[speed_pm]])</f>
        <v>62</v>
      </c>
      <c r="G443">
        <f>IF(ISERROR(Table_sql2014a8.sandag.org_ws_FreewaySpeed[[#This Row],[speed_ev]]),"",Table_sql2014a8.sandag.org_ws_FreewaySpeed[[#This Row],[speed_ev]])</f>
        <v>62</v>
      </c>
    </row>
    <row r="444" spans="1:7" x14ac:dyDescent="0.25">
      <c r="A444">
        <f>IF(ISERROR(Table_sql2014a8.sandag.org_ws_FreewaySpeed[[#This Row],[scenario_id]]),"",Table_sql2014a8.sandag.org_ws_FreewaySpeed[[#This Row],[scenario_id]])</f>
        <v>376</v>
      </c>
      <c r="B444">
        <f>IF(ISERROR(Table_sql2014a8.sandag.org_ws_FreewaySpeed[[#This Row],[LinkID]]),"",Table_sql2014a8.sandag.org_ws_FreewaySpeed[[#This Row],[LinkID]])</f>
        <v>28945</v>
      </c>
      <c r="C444">
        <f>IF(ISERROR(Table_sql2014a8.sandag.org_ws_FreewaySpeed[[#This Row],[speed_ea]]),"",Table_sql2014a8.sandag.org_ws_FreewaySpeed[[#This Row],[speed_ea]])</f>
        <v>58</v>
      </c>
      <c r="D444">
        <f>IF(ISERROR(Table_sql2014a8.sandag.org_ws_FreewaySpeed[[#This Row],[speed_am]]),"",Table_sql2014a8.sandag.org_ws_FreewaySpeed[[#This Row],[speed_am]])</f>
        <v>58</v>
      </c>
      <c r="E444">
        <f>IF(ISERROR(Table_sql2014a8.sandag.org_ws_FreewaySpeed[[#This Row],[speed_md]]),"",Table_sql2014a8.sandag.org_ws_FreewaySpeed[[#This Row],[speed_md]])</f>
        <v>58</v>
      </c>
      <c r="F444">
        <f>IF(ISERROR(Table_sql2014a8.sandag.org_ws_FreewaySpeed[[#This Row],[speed_pm]]),"",Table_sql2014a8.sandag.org_ws_FreewaySpeed[[#This Row],[speed_pm]])</f>
        <v>58</v>
      </c>
      <c r="G444">
        <f>IF(ISERROR(Table_sql2014a8.sandag.org_ws_FreewaySpeed[[#This Row],[speed_ev]]),"",Table_sql2014a8.sandag.org_ws_FreewaySpeed[[#This Row],[speed_ev]])</f>
        <v>58</v>
      </c>
    </row>
    <row r="445" spans="1:7" x14ac:dyDescent="0.25">
      <c r="A445">
        <f>IF(ISERROR(Table_sql2014a8.sandag.org_ws_FreewaySpeed[[#This Row],[scenario_id]]),"",Table_sql2014a8.sandag.org_ws_FreewaySpeed[[#This Row],[scenario_id]])</f>
        <v>376</v>
      </c>
      <c r="B445">
        <f>IF(ISERROR(Table_sql2014a8.sandag.org_ws_FreewaySpeed[[#This Row],[LinkID]]),"",Table_sql2014a8.sandag.org_ws_FreewaySpeed[[#This Row],[LinkID]])</f>
        <v>28948</v>
      </c>
      <c r="C445">
        <f>IF(ISERROR(Table_sql2014a8.sandag.org_ws_FreewaySpeed[[#This Row],[speed_ea]]),"",Table_sql2014a8.sandag.org_ws_FreewaySpeed[[#This Row],[speed_ea]])</f>
        <v>58</v>
      </c>
      <c r="D445">
        <f>IF(ISERROR(Table_sql2014a8.sandag.org_ws_FreewaySpeed[[#This Row],[speed_am]]),"",Table_sql2014a8.sandag.org_ws_FreewaySpeed[[#This Row],[speed_am]])</f>
        <v>58</v>
      </c>
      <c r="E445">
        <f>IF(ISERROR(Table_sql2014a8.sandag.org_ws_FreewaySpeed[[#This Row],[speed_md]]),"",Table_sql2014a8.sandag.org_ws_FreewaySpeed[[#This Row],[speed_md]])</f>
        <v>58</v>
      </c>
      <c r="F445">
        <f>IF(ISERROR(Table_sql2014a8.sandag.org_ws_FreewaySpeed[[#This Row],[speed_pm]]),"",Table_sql2014a8.sandag.org_ws_FreewaySpeed[[#This Row],[speed_pm]])</f>
        <v>58</v>
      </c>
      <c r="G445">
        <f>IF(ISERROR(Table_sql2014a8.sandag.org_ws_FreewaySpeed[[#This Row],[speed_ev]]),"",Table_sql2014a8.sandag.org_ws_FreewaySpeed[[#This Row],[speed_ev]])</f>
        <v>58</v>
      </c>
    </row>
    <row r="446" spans="1:7" x14ac:dyDescent="0.25">
      <c r="A446">
        <f>IF(ISERROR(Table_sql2014a8.sandag.org_ws_FreewaySpeed[[#This Row],[scenario_id]]),"",Table_sql2014a8.sandag.org_ws_FreewaySpeed[[#This Row],[scenario_id]])</f>
        <v>376</v>
      </c>
      <c r="B446">
        <f>IF(ISERROR(Table_sql2014a8.sandag.org_ws_FreewaySpeed[[#This Row],[LinkID]]),"",Table_sql2014a8.sandag.org_ws_FreewaySpeed[[#This Row],[LinkID]])</f>
        <v>29016</v>
      </c>
      <c r="C446">
        <f>IF(ISERROR(Table_sql2014a8.sandag.org_ws_FreewaySpeed[[#This Row],[speed_ea]]),"",Table_sql2014a8.sandag.org_ws_FreewaySpeed[[#This Row],[speed_ea]])</f>
        <v>53</v>
      </c>
      <c r="D446">
        <f>IF(ISERROR(Table_sql2014a8.sandag.org_ws_FreewaySpeed[[#This Row],[speed_am]]),"",Table_sql2014a8.sandag.org_ws_FreewaySpeed[[#This Row],[speed_am]])</f>
        <v>42</v>
      </c>
      <c r="E446">
        <f>IF(ISERROR(Table_sql2014a8.sandag.org_ws_FreewaySpeed[[#This Row],[speed_md]]),"",Table_sql2014a8.sandag.org_ws_FreewaySpeed[[#This Row],[speed_md]])</f>
        <v>52</v>
      </c>
      <c r="F446">
        <f>IF(ISERROR(Table_sql2014a8.sandag.org_ws_FreewaySpeed[[#This Row],[speed_pm]]),"",Table_sql2014a8.sandag.org_ws_FreewaySpeed[[#This Row],[speed_pm]])</f>
        <v>53</v>
      </c>
      <c r="G446">
        <f>IF(ISERROR(Table_sql2014a8.sandag.org_ws_FreewaySpeed[[#This Row],[speed_ev]]),"",Table_sql2014a8.sandag.org_ws_FreewaySpeed[[#This Row],[speed_ev]])</f>
        <v>53</v>
      </c>
    </row>
    <row r="447" spans="1:7" x14ac:dyDescent="0.25">
      <c r="A447">
        <f>IF(ISERROR(Table_sql2014a8.sandag.org_ws_FreewaySpeed[[#This Row],[scenario_id]]),"",Table_sql2014a8.sandag.org_ws_FreewaySpeed[[#This Row],[scenario_id]])</f>
        <v>376</v>
      </c>
      <c r="B447">
        <f>IF(ISERROR(Table_sql2014a8.sandag.org_ws_FreewaySpeed[[#This Row],[LinkID]]),"",Table_sql2014a8.sandag.org_ws_FreewaySpeed[[#This Row],[LinkID]])</f>
        <v>29109</v>
      </c>
      <c r="C447">
        <f>IF(ISERROR(Table_sql2014a8.sandag.org_ws_FreewaySpeed[[#This Row],[speed_ea]]),"",Table_sql2014a8.sandag.org_ws_FreewaySpeed[[#This Row],[speed_ea]])</f>
        <v>56</v>
      </c>
      <c r="D447">
        <f>IF(ISERROR(Table_sql2014a8.sandag.org_ws_FreewaySpeed[[#This Row],[speed_am]]),"",Table_sql2014a8.sandag.org_ws_FreewaySpeed[[#This Row],[speed_am]])</f>
        <v>56</v>
      </c>
      <c r="E447">
        <f>IF(ISERROR(Table_sql2014a8.sandag.org_ws_FreewaySpeed[[#This Row],[speed_md]]),"",Table_sql2014a8.sandag.org_ws_FreewaySpeed[[#This Row],[speed_md]])</f>
        <v>55</v>
      </c>
      <c r="F447">
        <f>IF(ISERROR(Table_sql2014a8.sandag.org_ws_FreewaySpeed[[#This Row],[speed_pm]]),"",Table_sql2014a8.sandag.org_ws_FreewaySpeed[[#This Row],[speed_pm]])</f>
        <v>51</v>
      </c>
      <c r="G447">
        <f>IF(ISERROR(Table_sql2014a8.sandag.org_ws_FreewaySpeed[[#This Row],[speed_ev]]),"",Table_sql2014a8.sandag.org_ws_FreewaySpeed[[#This Row],[speed_ev]])</f>
        <v>56</v>
      </c>
    </row>
    <row r="448" spans="1:7" x14ac:dyDescent="0.25">
      <c r="A448">
        <f>IF(ISERROR(Table_sql2014a8.sandag.org_ws_FreewaySpeed[[#This Row],[scenario_id]]),"",Table_sql2014a8.sandag.org_ws_FreewaySpeed[[#This Row],[scenario_id]])</f>
        <v>376</v>
      </c>
      <c r="B448">
        <f>IF(ISERROR(Table_sql2014a8.sandag.org_ws_FreewaySpeed[[#This Row],[LinkID]]),"",Table_sql2014a8.sandag.org_ws_FreewaySpeed[[#This Row],[LinkID]])</f>
        <v>29756</v>
      </c>
      <c r="C448">
        <f>IF(ISERROR(Table_sql2014a8.sandag.org_ws_FreewaySpeed[[#This Row],[speed_ea]]),"",Table_sql2014a8.sandag.org_ws_FreewaySpeed[[#This Row],[speed_ea]])</f>
        <v>56</v>
      </c>
      <c r="D448">
        <f>IF(ISERROR(Table_sql2014a8.sandag.org_ws_FreewaySpeed[[#This Row],[speed_am]]),"",Table_sql2014a8.sandag.org_ws_FreewaySpeed[[#This Row],[speed_am]])</f>
        <v>37</v>
      </c>
      <c r="E448">
        <f>IF(ISERROR(Table_sql2014a8.sandag.org_ws_FreewaySpeed[[#This Row],[speed_md]]),"",Table_sql2014a8.sandag.org_ws_FreewaySpeed[[#This Row],[speed_md]])</f>
        <v>53</v>
      </c>
      <c r="F448">
        <f>IF(ISERROR(Table_sql2014a8.sandag.org_ws_FreewaySpeed[[#This Row],[speed_pm]]),"",Table_sql2014a8.sandag.org_ws_FreewaySpeed[[#This Row],[speed_pm]])</f>
        <v>54</v>
      </c>
      <c r="G448">
        <f>IF(ISERROR(Table_sql2014a8.sandag.org_ws_FreewaySpeed[[#This Row],[speed_ev]]),"",Table_sql2014a8.sandag.org_ws_FreewaySpeed[[#This Row],[speed_ev]])</f>
        <v>56</v>
      </c>
    </row>
    <row r="449" spans="1:7" x14ac:dyDescent="0.25">
      <c r="A449">
        <f>IF(ISERROR(Table_sql2014a8.sandag.org_ws_FreewaySpeed[[#This Row],[scenario_id]]),"",Table_sql2014a8.sandag.org_ws_FreewaySpeed[[#This Row],[scenario_id]])</f>
        <v>376</v>
      </c>
      <c r="B449">
        <f>IF(ISERROR(Table_sql2014a8.sandag.org_ws_FreewaySpeed[[#This Row],[LinkID]]),"",Table_sql2014a8.sandag.org_ws_FreewaySpeed[[#This Row],[LinkID]])</f>
        <v>29816</v>
      </c>
      <c r="C449">
        <f>IF(ISERROR(Table_sql2014a8.sandag.org_ws_FreewaySpeed[[#This Row],[speed_ea]]),"",Table_sql2014a8.sandag.org_ws_FreewaySpeed[[#This Row],[speed_ea]])</f>
        <v>58</v>
      </c>
      <c r="D449">
        <f>IF(ISERROR(Table_sql2014a8.sandag.org_ws_FreewaySpeed[[#This Row],[speed_am]]),"",Table_sql2014a8.sandag.org_ws_FreewaySpeed[[#This Row],[speed_am]])</f>
        <v>50</v>
      </c>
      <c r="E449">
        <f>IF(ISERROR(Table_sql2014a8.sandag.org_ws_FreewaySpeed[[#This Row],[speed_md]]),"",Table_sql2014a8.sandag.org_ws_FreewaySpeed[[#This Row],[speed_md]])</f>
        <v>48</v>
      </c>
      <c r="F449">
        <f>IF(ISERROR(Table_sql2014a8.sandag.org_ws_FreewaySpeed[[#This Row],[speed_pm]]),"",Table_sql2014a8.sandag.org_ws_FreewaySpeed[[#This Row],[speed_pm]])</f>
        <v>30</v>
      </c>
      <c r="G449">
        <f>IF(ISERROR(Table_sql2014a8.sandag.org_ws_FreewaySpeed[[#This Row],[speed_ev]]),"",Table_sql2014a8.sandag.org_ws_FreewaySpeed[[#This Row],[speed_ev]])</f>
        <v>58</v>
      </c>
    </row>
    <row r="450" spans="1:7" x14ac:dyDescent="0.25">
      <c r="A450">
        <f>IF(ISERROR(Table_sql2014a8.sandag.org_ws_FreewaySpeed[[#This Row],[scenario_id]]),"",Table_sql2014a8.sandag.org_ws_FreewaySpeed[[#This Row],[scenario_id]])</f>
        <v>376</v>
      </c>
      <c r="B450">
        <f>IF(ISERROR(Table_sql2014a8.sandag.org_ws_FreewaySpeed[[#This Row],[LinkID]]),"",Table_sql2014a8.sandag.org_ws_FreewaySpeed[[#This Row],[LinkID]])</f>
        <v>30080</v>
      </c>
      <c r="C450">
        <f>IF(ISERROR(Table_sql2014a8.sandag.org_ws_FreewaySpeed[[#This Row],[speed_ea]]),"",Table_sql2014a8.sandag.org_ws_FreewaySpeed[[#This Row],[speed_ea]])</f>
        <v>58</v>
      </c>
      <c r="D450">
        <f>IF(ISERROR(Table_sql2014a8.sandag.org_ws_FreewaySpeed[[#This Row],[speed_am]]),"",Table_sql2014a8.sandag.org_ws_FreewaySpeed[[#This Row],[speed_am]])</f>
        <v>40</v>
      </c>
      <c r="E450">
        <f>IF(ISERROR(Table_sql2014a8.sandag.org_ws_FreewaySpeed[[#This Row],[speed_md]]),"",Table_sql2014a8.sandag.org_ws_FreewaySpeed[[#This Row],[speed_md]])</f>
        <v>42</v>
      </c>
      <c r="F450">
        <f>IF(ISERROR(Table_sql2014a8.sandag.org_ws_FreewaySpeed[[#This Row],[speed_pm]]),"",Table_sql2014a8.sandag.org_ws_FreewaySpeed[[#This Row],[speed_pm]])</f>
        <v>40</v>
      </c>
      <c r="G450">
        <f>IF(ISERROR(Table_sql2014a8.sandag.org_ws_FreewaySpeed[[#This Row],[speed_ev]]),"",Table_sql2014a8.sandag.org_ws_FreewaySpeed[[#This Row],[speed_ev]])</f>
        <v>58</v>
      </c>
    </row>
    <row r="451" spans="1:7" x14ac:dyDescent="0.25">
      <c r="A451">
        <f>IF(ISERROR(Table_sql2014a8.sandag.org_ws_FreewaySpeed[[#This Row],[scenario_id]]),"",Table_sql2014a8.sandag.org_ws_FreewaySpeed[[#This Row],[scenario_id]])</f>
        <v>376</v>
      </c>
      <c r="B451">
        <f>IF(ISERROR(Table_sql2014a8.sandag.org_ws_FreewaySpeed[[#This Row],[LinkID]]),"",Table_sql2014a8.sandag.org_ws_FreewaySpeed[[#This Row],[LinkID]])</f>
        <v>30706</v>
      </c>
      <c r="C451">
        <f>IF(ISERROR(Table_sql2014a8.sandag.org_ws_FreewaySpeed[[#This Row],[speed_ea]]),"",Table_sql2014a8.sandag.org_ws_FreewaySpeed[[#This Row],[speed_ea]])</f>
        <v>61</v>
      </c>
      <c r="D451">
        <f>IF(ISERROR(Table_sql2014a8.sandag.org_ws_FreewaySpeed[[#This Row],[speed_am]]),"",Table_sql2014a8.sandag.org_ws_FreewaySpeed[[#This Row],[speed_am]])</f>
        <v>52</v>
      </c>
      <c r="E451">
        <f>IF(ISERROR(Table_sql2014a8.sandag.org_ws_FreewaySpeed[[#This Row],[speed_md]]),"",Table_sql2014a8.sandag.org_ws_FreewaySpeed[[#This Row],[speed_md]])</f>
        <v>60</v>
      </c>
      <c r="F451">
        <f>IF(ISERROR(Table_sql2014a8.sandag.org_ws_FreewaySpeed[[#This Row],[speed_pm]]),"",Table_sql2014a8.sandag.org_ws_FreewaySpeed[[#This Row],[speed_pm]])</f>
        <v>56</v>
      </c>
      <c r="G451">
        <f>IF(ISERROR(Table_sql2014a8.sandag.org_ws_FreewaySpeed[[#This Row],[speed_ev]]),"",Table_sql2014a8.sandag.org_ws_FreewaySpeed[[#This Row],[speed_ev]])</f>
        <v>61</v>
      </c>
    </row>
    <row r="452" spans="1:7" x14ac:dyDescent="0.25">
      <c r="A452">
        <f>IF(ISERROR(Table_sql2014a8.sandag.org_ws_FreewaySpeed[[#This Row],[scenario_id]]),"",Table_sql2014a8.sandag.org_ws_FreewaySpeed[[#This Row],[scenario_id]])</f>
        <v>376</v>
      </c>
      <c r="B452">
        <f>IF(ISERROR(Table_sql2014a8.sandag.org_ws_FreewaySpeed[[#This Row],[LinkID]]),"",Table_sql2014a8.sandag.org_ws_FreewaySpeed[[#This Row],[LinkID]])</f>
        <v>30791</v>
      </c>
      <c r="C452">
        <f>IF(ISERROR(Table_sql2014a8.sandag.org_ws_FreewaySpeed[[#This Row],[speed_ea]]),"",Table_sql2014a8.sandag.org_ws_FreewaySpeed[[#This Row],[speed_ea]])</f>
        <v>58</v>
      </c>
      <c r="D452">
        <f>IF(ISERROR(Table_sql2014a8.sandag.org_ws_FreewaySpeed[[#This Row],[speed_am]]),"",Table_sql2014a8.sandag.org_ws_FreewaySpeed[[#This Row],[speed_am]])</f>
        <v>43</v>
      </c>
      <c r="E452">
        <f>IF(ISERROR(Table_sql2014a8.sandag.org_ws_FreewaySpeed[[#This Row],[speed_md]]),"",Table_sql2014a8.sandag.org_ws_FreewaySpeed[[#This Row],[speed_md]])</f>
        <v>50</v>
      </c>
      <c r="F452">
        <f>IF(ISERROR(Table_sql2014a8.sandag.org_ws_FreewaySpeed[[#This Row],[speed_pm]]),"",Table_sql2014a8.sandag.org_ws_FreewaySpeed[[#This Row],[speed_pm]])</f>
        <v>50</v>
      </c>
      <c r="G452">
        <f>IF(ISERROR(Table_sql2014a8.sandag.org_ws_FreewaySpeed[[#This Row],[speed_ev]]),"",Table_sql2014a8.sandag.org_ws_FreewaySpeed[[#This Row],[speed_ev]])</f>
        <v>58</v>
      </c>
    </row>
    <row r="453" spans="1:7" x14ac:dyDescent="0.25">
      <c r="A453">
        <f>IF(ISERROR(Table_sql2014a8.sandag.org_ws_FreewaySpeed[[#This Row],[scenario_id]]),"",Table_sql2014a8.sandag.org_ws_FreewaySpeed[[#This Row],[scenario_id]])</f>
        <v>376</v>
      </c>
      <c r="B453">
        <f>IF(ISERROR(Table_sql2014a8.sandag.org_ws_FreewaySpeed[[#This Row],[LinkID]]),"",Table_sql2014a8.sandag.org_ws_FreewaySpeed[[#This Row],[LinkID]])</f>
        <v>30815</v>
      </c>
      <c r="C453">
        <f>IF(ISERROR(Table_sql2014a8.sandag.org_ws_FreewaySpeed[[#This Row],[speed_ea]]),"",Table_sql2014a8.sandag.org_ws_FreewaySpeed[[#This Row],[speed_ea]])</f>
        <v>62</v>
      </c>
      <c r="D453">
        <f>IF(ISERROR(Table_sql2014a8.sandag.org_ws_FreewaySpeed[[#This Row],[speed_am]]),"",Table_sql2014a8.sandag.org_ws_FreewaySpeed[[#This Row],[speed_am]])</f>
        <v>42</v>
      </c>
      <c r="E453">
        <f>IF(ISERROR(Table_sql2014a8.sandag.org_ws_FreewaySpeed[[#This Row],[speed_md]]),"",Table_sql2014a8.sandag.org_ws_FreewaySpeed[[#This Row],[speed_md]])</f>
        <v>55</v>
      </c>
      <c r="F453">
        <f>IF(ISERROR(Table_sql2014a8.sandag.org_ws_FreewaySpeed[[#This Row],[speed_pm]]),"",Table_sql2014a8.sandag.org_ws_FreewaySpeed[[#This Row],[speed_pm]])</f>
        <v>49</v>
      </c>
      <c r="G453">
        <f>IF(ISERROR(Table_sql2014a8.sandag.org_ws_FreewaySpeed[[#This Row],[speed_ev]]),"",Table_sql2014a8.sandag.org_ws_FreewaySpeed[[#This Row],[speed_ev]])</f>
        <v>62</v>
      </c>
    </row>
    <row r="454" spans="1:7" x14ac:dyDescent="0.25">
      <c r="A454">
        <f>IF(ISERROR(Table_sql2014a8.sandag.org_ws_FreewaySpeed[[#This Row],[scenario_id]]),"",Table_sql2014a8.sandag.org_ws_FreewaySpeed[[#This Row],[scenario_id]])</f>
        <v>376</v>
      </c>
      <c r="B454">
        <f>IF(ISERROR(Table_sql2014a8.sandag.org_ws_FreewaySpeed[[#This Row],[LinkID]]),"",Table_sql2014a8.sandag.org_ws_FreewaySpeed[[#This Row],[LinkID]])</f>
        <v>30816</v>
      </c>
      <c r="C454">
        <f>IF(ISERROR(Table_sql2014a8.sandag.org_ws_FreewaySpeed[[#This Row],[speed_ea]]),"",Table_sql2014a8.sandag.org_ws_FreewaySpeed[[#This Row],[speed_ea]])</f>
        <v>62</v>
      </c>
      <c r="D454">
        <f>IF(ISERROR(Table_sql2014a8.sandag.org_ws_FreewaySpeed[[#This Row],[speed_am]]),"",Table_sql2014a8.sandag.org_ws_FreewaySpeed[[#This Row],[speed_am]])</f>
        <v>48</v>
      </c>
      <c r="E454">
        <f>IF(ISERROR(Table_sql2014a8.sandag.org_ws_FreewaySpeed[[#This Row],[speed_md]]),"",Table_sql2014a8.sandag.org_ws_FreewaySpeed[[#This Row],[speed_md]])</f>
        <v>59</v>
      </c>
      <c r="F454">
        <f>IF(ISERROR(Table_sql2014a8.sandag.org_ws_FreewaySpeed[[#This Row],[speed_pm]]),"",Table_sql2014a8.sandag.org_ws_FreewaySpeed[[#This Row],[speed_pm]])</f>
        <v>51</v>
      </c>
      <c r="G454">
        <f>IF(ISERROR(Table_sql2014a8.sandag.org_ws_FreewaySpeed[[#This Row],[speed_ev]]),"",Table_sql2014a8.sandag.org_ws_FreewaySpeed[[#This Row],[speed_ev]])</f>
        <v>62</v>
      </c>
    </row>
    <row r="455" spans="1:7" x14ac:dyDescent="0.25">
      <c r="A455">
        <f>IF(ISERROR(Table_sql2014a8.sandag.org_ws_FreewaySpeed[[#This Row],[scenario_id]]),"",Table_sql2014a8.sandag.org_ws_FreewaySpeed[[#This Row],[scenario_id]])</f>
        <v>376</v>
      </c>
      <c r="B455">
        <f>IF(ISERROR(Table_sql2014a8.sandag.org_ws_FreewaySpeed[[#This Row],[LinkID]]),"",Table_sql2014a8.sandag.org_ws_FreewaySpeed[[#This Row],[LinkID]])</f>
        <v>30862</v>
      </c>
      <c r="C455">
        <f>IF(ISERROR(Table_sql2014a8.sandag.org_ws_FreewaySpeed[[#This Row],[speed_ea]]),"",Table_sql2014a8.sandag.org_ws_FreewaySpeed[[#This Row],[speed_ea]])</f>
        <v>57</v>
      </c>
      <c r="D455">
        <f>IF(ISERROR(Table_sql2014a8.sandag.org_ws_FreewaySpeed[[#This Row],[speed_am]]),"",Table_sql2014a8.sandag.org_ws_FreewaySpeed[[#This Row],[speed_am]])</f>
        <v>23</v>
      </c>
      <c r="E455">
        <f>IF(ISERROR(Table_sql2014a8.sandag.org_ws_FreewaySpeed[[#This Row],[speed_md]]),"",Table_sql2014a8.sandag.org_ws_FreewaySpeed[[#This Row],[speed_md]])</f>
        <v>48</v>
      </c>
      <c r="F455">
        <f>IF(ISERROR(Table_sql2014a8.sandag.org_ws_FreewaySpeed[[#This Row],[speed_pm]]),"",Table_sql2014a8.sandag.org_ws_FreewaySpeed[[#This Row],[speed_pm]])</f>
        <v>53</v>
      </c>
      <c r="G455">
        <f>IF(ISERROR(Table_sql2014a8.sandag.org_ws_FreewaySpeed[[#This Row],[speed_ev]]),"",Table_sql2014a8.sandag.org_ws_FreewaySpeed[[#This Row],[speed_ev]])</f>
        <v>57</v>
      </c>
    </row>
    <row r="456" spans="1:7" x14ac:dyDescent="0.25">
      <c r="A456">
        <f>IF(ISERROR(Table_sql2014a8.sandag.org_ws_FreewaySpeed[[#This Row],[scenario_id]]),"",Table_sql2014a8.sandag.org_ws_FreewaySpeed[[#This Row],[scenario_id]])</f>
        <v>376</v>
      </c>
      <c r="B456">
        <f>IF(ISERROR(Table_sql2014a8.sandag.org_ws_FreewaySpeed[[#This Row],[LinkID]]),"",Table_sql2014a8.sandag.org_ws_FreewaySpeed[[#This Row],[LinkID]])</f>
        <v>30863</v>
      </c>
      <c r="C456">
        <f>IF(ISERROR(Table_sql2014a8.sandag.org_ws_FreewaySpeed[[#This Row],[speed_ea]]),"",Table_sql2014a8.sandag.org_ws_FreewaySpeed[[#This Row],[speed_ea]])</f>
        <v>56</v>
      </c>
      <c r="D456">
        <f>IF(ISERROR(Table_sql2014a8.sandag.org_ws_FreewaySpeed[[#This Row],[speed_am]]),"",Table_sql2014a8.sandag.org_ws_FreewaySpeed[[#This Row],[speed_am]])</f>
        <v>14</v>
      </c>
      <c r="E456">
        <f>IF(ISERROR(Table_sql2014a8.sandag.org_ws_FreewaySpeed[[#This Row],[speed_md]]),"",Table_sql2014a8.sandag.org_ws_FreewaySpeed[[#This Row],[speed_md]])</f>
        <v>42</v>
      </c>
      <c r="F456">
        <f>IF(ISERROR(Table_sql2014a8.sandag.org_ws_FreewaySpeed[[#This Row],[speed_pm]]),"",Table_sql2014a8.sandag.org_ws_FreewaySpeed[[#This Row],[speed_pm]])</f>
        <v>47</v>
      </c>
      <c r="G456">
        <f>IF(ISERROR(Table_sql2014a8.sandag.org_ws_FreewaySpeed[[#This Row],[speed_ev]]),"",Table_sql2014a8.sandag.org_ws_FreewaySpeed[[#This Row],[speed_ev]])</f>
        <v>56</v>
      </c>
    </row>
    <row r="457" spans="1:7" x14ac:dyDescent="0.25">
      <c r="A457">
        <f>IF(ISERROR(Table_sql2014a8.sandag.org_ws_FreewaySpeed[[#This Row],[scenario_id]]),"",Table_sql2014a8.sandag.org_ws_FreewaySpeed[[#This Row],[scenario_id]])</f>
        <v>376</v>
      </c>
      <c r="B457">
        <f>IF(ISERROR(Table_sql2014a8.sandag.org_ws_FreewaySpeed[[#This Row],[LinkID]]),"",Table_sql2014a8.sandag.org_ws_FreewaySpeed[[#This Row],[LinkID]])</f>
        <v>30865</v>
      </c>
      <c r="C457">
        <f>IF(ISERROR(Table_sql2014a8.sandag.org_ws_FreewaySpeed[[#This Row],[speed_ea]]),"",Table_sql2014a8.sandag.org_ws_FreewaySpeed[[#This Row],[speed_ea]])</f>
        <v>57</v>
      </c>
      <c r="D457">
        <f>IF(ISERROR(Table_sql2014a8.sandag.org_ws_FreewaySpeed[[#This Row],[speed_am]]),"",Table_sql2014a8.sandag.org_ws_FreewaySpeed[[#This Row],[speed_am]])</f>
        <v>56</v>
      </c>
      <c r="E457">
        <f>IF(ISERROR(Table_sql2014a8.sandag.org_ws_FreewaySpeed[[#This Row],[speed_md]]),"",Table_sql2014a8.sandag.org_ws_FreewaySpeed[[#This Row],[speed_md]])</f>
        <v>56</v>
      </c>
      <c r="F457">
        <f>IF(ISERROR(Table_sql2014a8.sandag.org_ws_FreewaySpeed[[#This Row],[speed_pm]]),"",Table_sql2014a8.sandag.org_ws_FreewaySpeed[[#This Row],[speed_pm]])</f>
        <v>44</v>
      </c>
      <c r="G457">
        <f>IF(ISERROR(Table_sql2014a8.sandag.org_ws_FreewaySpeed[[#This Row],[speed_ev]]),"",Table_sql2014a8.sandag.org_ws_FreewaySpeed[[#This Row],[speed_ev]])</f>
        <v>57</v>
      </c>
    </row>
    <row r="458" spans="1:7" x14ac:dyDescent="0.25">
      <c r="A458">
        <f>IF(ISERROR(Table_sql2014a8.sandag.org_ws_FreewaySpeed[[#This Row],[scenario_id]]),"",Table_sql2014a8.sandag.org_ws_FreewaySpeed[[#This Row],[scenario_id]])</f>
        <v>376</v>
      </c>
      <c r="B458">
        <f>IF(ISERROR(Table_sql2014a8.sandag.org_ws_FreewaySpeed[[#This Row],[LinkID]]),"",Table_sql2014a8.sandag.org_ws_FreewaySpeed[[#This Row],[LinkID]])</f>
        <v>31183</v>
      </c>
      <c r="C458">
        <f>IF(ISERROR(Table_sql2014a8.sandag.org_ws_FreewaySpeed[[#This Row],[speed_ea]]),"",Table_sql2014a8.sandag.org_ws_FreewaySpeed[[#This Row],[speed_ea]])</f>
        <v>53</v>
      </c>
      <c r="D458">
        <f>IF(ISERROR(Table_sql2014a8.sandag.org_ws_FreewaySpeed[[#This Row],[speed_am]]),"",Table_sql2014a8.sandag.org_ws_FreewaySpeed[[#This Row],[speed_am]])</f>
        <v>45</v>
      </c>
      <c r="E458">
        <f>IF(ISERROR(Table_sql2014a8.sandag.org_ws_FreewaySpeed[[#This Row],[speed_md]]),"",Table_sql2014a8.sandag.org_ws_FreewaySpeed[[#This Row],[speed_md]])</f>
        <v>50</v>
      </c>
      <c r="F458">
        <f>IF(ISERROR(Table_sql2014a8.sandag.org_ws_FreewaySpeed[[#This Row],[speed_pm]]),"",Table_sql2014a8.sandag.org_ws_FreewaySpeed[[#This Row],[speed_pm]])</f>
        <v>44</v>
      </c>
      <c r="G458">
        <f>IF(ISERROR(Table_sql2014a8.sandag.org_ws_FreewaySpeed[[#This Row],[speed_ev]]),"",Table_sql2014a8.sandag.org_ws_FreewaySpeed[[#This Row],[speed_ev]])</f>
        <v>53</v>
      </c>
    </row>
    <row r="459" spans="1:7" x14ac:dyDescent="0.25">
      <c r="A459">
        <f>IF(ISERROR(Table_sql2014a8.sandag.org_ws_FreewaySpeed[[#This Row],[scenario_id]]),"",Table_sql2014a8.sandag.org_ws_FreewaySpeed[[#This Row],[scenario_id]])</f>
        <v>376</v>
      </c>
      <c r="B459">
        <f>IF(ISERROR(Table_sql2014a8.sandag.org_ws_FreewaySpeed[[#This Row],[LinkID]]),"",Table_sql2014a8.sandag.org_ws_FreewaySpeed[[#This Row],[LinkID]])</f>
        <v>31184</v>
      </c>
      <c r="C459">
        <f>IF(ISERROR(Table_sql2014a8.sandag.org_ws_FreewaySpeed[[#This Row],[speed_ea]]),"",Table_sql2014a8.sandag.org_ws_FreewaySpeed[[#This Row],[speed_ea]])</f>
        <v>53</v>
      </c>
      <c r="D459">
        <f>IF(ISERROR(Table_sql2014a8.sandag.org_ws_FreewaySpeed[[#This Row],[speed_am]]),"",Table_sql2014a8.sandag.org_ws_FreewaySpeed[[#This Row],[speed_am]])</f>
        <v>47</v>
      </c>
      <c r="E459">
        <f>IF(ISERROR(Table_sql2014a8.sandag.org_ws_FreewaySpeed[[#This Row],[speed_md]]),"",Table_sql2014a8.sandag.org_ws_FreewaySpeed[[#This Row],[speed_md]])</f>
        <v>51</v>
      </c>
      <c r="F459">
        <f>IF(ISERROR(Table_sql2014a8.sandag.org_ws_FreewaySpeed[[#This Row],[speed_pm]]),"",Table_sql2014a8.sandag.org_ws_FreewaySpeed[[#This Row],[speed_pm]])</f>
        <v>51</v>
      </c>
      <c r="G459">
        <f>IF(ISERROR(Table_sql2014a8.sandag.org_ws_FreewaySpeed[[#This Row],[speed_ev]]),"",Table_sql2014a8.sandag.org_ws_FreewaySpeed[[#This Row],[speed_ev]])</f>
        <v>53</v>
      </c>
    </row>
    <row r="460" spans="1:7" x14ac:dyDescent="0.25">
      <c r="A460">
        <f>IF(ISERROR(Table_sql2014a8.sandag.org_ws_FreewaySpeed[[#This Row],[scenario_id]]),"",Table_sql2014a8.sandag.org_ws_FreewaySpeed[[#This Row],[scenario_id]])</f>
        <v>376</v>
      </c>
      <c r="B460">
        <f>IF(ISERROR(Table_sql2014a8.sandag.org_ws_FreewaySpeed[[#This Row],[LinkID]]),"",Table_sql2014a8.sandag.org_ws_FreewaySpeed[[#This Row],[LinkID]])</f>
        <v>31193</v>
      </c>
      <c r="C460">
        <f>IF(ISERROR(Table_sql2014a8.sandag.org_ws_FreewaySpeed[[#This Row],[speed_ea]]),"",Table_sql2014a8.sandag.org_ws_FreewaySpeed[[#This Row],[speed_ea]])</f>
        <v>57</v>
      </c>
      <c r="D460">
        <f>IF(ISERROR(Table_sql2014a8.sandag.org_ws_FreewaySpeed[[#This Row],[speed_am]]),"",Table_sql2014a8.sandag.org_ws_FreewaySpeed[[#This Row],[speed_am]])</f>
        <v>50</v>
      </c>
      <c r="E460">
        <f>IF(ISERROR(Table_sql2014a8.sandag.org_ws_FreewaySpeed[[#This Row],[speed_md]]),"",Table_sql2014a8.sandag.org_ws_FreewaySpeed[[#This Row],[speed_md]])</f>
        <v>56</v>
      </c>
      <c r="F460">
        <f>IF(ISERROR(Table_sql2014a8.sandag.org_ws_FreewaySpeed[[#This Row],[speed_pm]]),"",Table_sql2014a8.sandag.org_ws_FreewaySpeed[[#This Row],[speed_pm]])</f>
        <v>57</v>
      </c>
      <c r="G460">
        <f>IF(ISERROR(Table_sql2014a8.sandag.org_ws_FreewaySpeed[[#This Row],[speed_ev]]),"",Table_sql2014a8.sandag.org_ws_FreewaySpeed[[#This Row],[speed_ev]])</f>
        <v>57</v>
      </c>
    </row>
    <row r="461" spans="1:7" x14ac:dyDescent="0.25">
      <c r="A461">
        <f>IF(ISERROR(Table_sql2014a8.sandag.org_ws_FreewaySpeed[[#This Row],[scenario_id]]),"",Table_sql2014a8.sandag.org_ws_FreewaySpeed[[#This Row],[scenario_id]])</f>
        <v>376</v>
      </c>
      <c r="B461">
        <f>IF(ISERROR(Table_sql2014a8.sandag.org_ws_FreewaySpeed[[#This Row],[LinkID]]),"",Table_sql2014a8.sandag.org_ws_FreewaySpeed[[#This Row],[LinkID]])</f>
        <v>31206</v>
      </c>
      <c r="C461">
        <f>IF(ISERROR(Table_sql2014a8.sandag.org_ws_FreewaySpeed[[#This Row],[speed_ea]]),"",Table_sql2014a8.sandag.org_ws_FreewaySpeed[[#This Row],[speed_ea]])</f>
        <v>58</v>
      </c>
      <c r="D461">
        <f>IF(ISERROR(Table_sql2014a8.sandag.org_ws_FreewaySpeed[[#This Row],[speed_am]]),"",Table_sql2014a8.sandag.org_ws_FreewaySpeed[[#This Row],[speed_am]])</f>
        <v>56</v>
      </c>
      <c r="E461">
        <f>IF(ISERROR(Table_sql2014a8.sandag.org_ws_FreewaySpeed[[#This Row],[speed_md]]),"",Table_sql2014a8.sandag.org_ws_FreewaySpeed[[#This Row],[speed_md]])</f>
        <v>57</v>
      </c>
      <c r="F461">
        <f>IF(ISERROR(Table_sql2014a8.sandag.org_ws_FreewaySpeed[[#This Row],[speed_pm]]),"",Table_sql2014a8.sandag.org_ws_FreewaySpeed[[#This Row],[speed_pm]])</f>
        <v>43</v>
      </c>
      <c r="G461">
        <f>IF(ISERROR(Table_sql2014a8.sandag.org_ws_FreewaySpeed[[#This Row],[speed_ev]]),"",Table_sql2014a8.sandag.org_ws_FreewaySpeed[[#This Row],[speed_ev]])</f>
        <v>58</v>
      </c>
    </row>
    <row r="462" spans="1:7" x14ac:dyDescent="0.25">
      <c r="A462">
        <f>IF(ISERROR(Table_sql2014a8.sandag.org_ws_FreewaySpeed[[#This Row],[scenario_id]]),"",Table_sql2014a8.sandag.org_ws_FreewaySpeed[[#This Row],[scenario_id]])</f>
        <v>376</v>
      </c>
      <c r="B462">
        <f>IF(ISERROR(Table_sql2014a8.sandag.org_ws_FreewaySpeed[[#This Row],[LinkID]]),"",Table_sql2014a8.sandag.org_ws_FreewaySpeed[[#This Row],[LinkID]])</f>
        <v>31207</v>
      </c>
      <c r="C462">
        <f>IF(ISERROR(Table_sql2014a8.sandag.org_ws_FreewaySpeed[[#This Row],[speed_ea]]),"",Table_sql2014a8.sandag.org_ws_FreewaySpeed[[#This Row],[speed_ea]])</f>
        <v>57</v>
      </c>
      <c r="D462">
        <f>IF(ISERROR(Table_sql2014a8.sandag.org_ws_FreewaySpeed[[#This Row],[speed_am]]),"",Table_sql2014a8.sandag.org_ws_FreewaySpeed[[#This Row],[speed_am]])</f>
        <v>44</v>
      </c>
      <c r="E462">
        <f>IF(ISERROR(Table_sql2014a8.sandag.org_ws_FreewaySpeed[[#This Row],[speed_md]]),"",Table_sql2014a8.sandag.org_ws_FreewaySpeed[[#This Row],[speed_md]])</f>
        <v>55</v>
      </c>
      <c r="F462">
        <f>IF(ISERROR(Table_sql2014a8.sandag.org_ws_FreewaySpeed[[#This Row],[speed_pm]]),"",Table_sql2014a8.sandag.org_ws_FreewaySpeed[[#This Row],[speed_pm]])</f>
        <v>57</v>
      </c>
      <c r="G462">
        <f>IF(ISERROR(Table_sql2014a8.sandag.org_ws_FreewaySpeed[[#This Row],[speed_ev]]),"",Table_sql2014a8.sandag.org_ws_FreewaySpeed[[#This Row],[speed_ev]])</f>
        <v>58</v>
      </c>
    </row>
    <row r="463" spans="1:7" x14ac:dyDescent="0.25">
      <c r="A463">
        <f>IF(ISERROR(Table_sql2014a8.sandag.org_ws_FreewaySpeed[[#This Row],[scenario_id]]),"",Table_sql2014a8.sandag.org_ws_FreewaySpeed[[#This Row],[scenario_id]])</f>
        <v>376</v>
      </c>
      <c r="B463">
        <f>IF(ISERROR(Table_sql2014a8.sandag.org_ws_FreewaySpeed[[#This Row],[LinkID]]),"",Table_sql2014a8.sandag.org_ws_FreewaySpeed[[#This Row],[LinkID]])</f>
        <v>31208</v>
      </c>
      <c r="C463">
        <f>IF(ISERROR(Table_sql2014a8.sandag.org_ws_FreewaySpeed[[#This Row],[speed_ea]]),"",Table_sql2014a8.sandag.org_ws_FreewaySpeed[[#This Row],[speed_ea]])</f>
        <v>58</v>
      </c>
      <c r="D463">
        <f>IF(ISERROR(Table_sql2014a8.sandag.org_ws_FreewaySpeed[[#This Row],[speed_am]]),"",Table_sql2014a8.sandag.org_ws_FreewaySpeed[[#This Row],[speed_am]])</f>
        <v>47</v>
      </c>
      <c r="E463">
        <f>IF(ISERROR(Table_sql2014a8.sandag.org_ws_FreewaySpeed[[#This Row],[speed_md]]),"",Table_sql2014a8.sandag.org_ws_FreewaySpeed[[#This Row],[speed_md]])</f>
        <v>57</v>
      </c>
      <c r="F463">
        <f>IF(ISERROR(Table_sql2014a8.sandag.org_ws_FreewaySpeed[[#This Row],[speed_pm]]),"",Table_sql2014a8.sandag.org_ws_FreewaySpeed[[#This Row],[speed_pm]])</f>
        <v>57</v>
      </c>
      <c r="G463">
        <f>IF(ISERROR(Table_sql2014a8.sandag.org_ws_FreewaySpeed[[#This Row],[speed_ev]]),"",Table_sql2014a8.sandag.org_ws_FreewaySpeed[[#This Row],[speed_ev]])</f>
        <v>58</v>
      </c>
    </row>
    <row r="464" spans="1:7" x14ac:dyDescent="0.25">
      <c r="A464">
        <f>IF(ISERROR(Table_sql2014a8.sandag.org_ws_FreewaySpeed[[#This Row],[scenario_id]]),"",Table_sql2014a8.sandag.org_ws_FreewaySpeed[[#This Row],[scenario_id]])</f>
        <v>376</v>
      </c>
      <c r="B464">
        <f>IF(ISERROR(Table_sql2014a8.sandag.org_ws_FreewaySpeed[[#This Row],[LinkID]]),"",Table_sql2014a8.sandag.org_ws_FreewaySpeed[[#This Row],[LinkID]])</f>
        <v>31311</v>
      </c>
      <c r="C464">
        <f>IF(ISERROR(Table_sql2014a8.sandag.org_ws_FreewaySpeed[[#This Row],[speed_ea]]),"",Table_sql2014a8.sandag.org_ws_FreewaySpeed[[#This Row],[speed_ea]])</f>
        <v>0</v>
      </c>
      <c r="D464">
        <f>IF(ISERROR(Table_sql2014a8.sandag.org_ws_FreewaySpeed[[#This Row],[speed_am]]),"",Table_sql2014a8.sandag.org_ws_FreewaySpeed[[#This Row],[speed_am]])</f>
        <v>0</v>
      </c>
      <c r="E464">
        <f>IF(ISERROR(Table_sql2014a8.sandag.org_ws_FreewaySpeed[[#This Row],[speed_md]]),"",Table_sql2014a8.sandag.org_ws_FreewaySpeed[[#This Row],[speed_md]])</f>
        <v>0</v>
      </c>
      <c r="F464">
        <f>IF(ISERROR(Table_sql2014a8.sandag.org_ws_FreewaySpeed[[#This Row],[speed_pm]]),"",Table_sql2014a8.sandag.org_ws_FreewaySpeed[[#This Row],[speed_pm]])</f>
        <v>0</v>
      </c>
      <c r="G464">
        <f>IF(ISERROR(Table_sql2014a8.sandag.org_ws_FreewaySpeed[[#This Row],[speed_ev]]),"",Table_sql2014a8.sandag.org_ws_FreewaySpeed[[#This Row],[speed_ev]])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1" tint="4.9989318521683403E-2"/>
  </sheetPr>
  <dimension ref="A1:F464"/>
  <sheetViews>
    <sheetView workbookViewId="0">
      <pane ySplit="1" topLeftCell="A424" activePane="bottomLeft" state="frozen"/>
      <selection activeCell="K28" sqref="K28"/>
      <selection pane="bottomLeft" activeCell="K449" sqref="K449"/>
    </sheetView>
  </sheetViews>
  <sheetFormatPr defaultRowHeight="15" x14ac:dyDescent="0.25"/>
  <cols>
    <col min="2" max="2" width="9.5703125" style="3" bestFit="1" customWidth="1"/>
    <col min="3" max="3" width="10.140625" style="3" bestFit="1" customWidth="1"/>
    <col min="4" max="5" width="10.28515625" style="3" bestFit="1" customWidth="1"/>
    <col min="6" max="6" width="9.5703125" style="3" bestFit="1" customWidth="1"/>
  </cols>
  <sheetData>
    <row r="1" spans="1:6" x14ac:dyDescent="0.25">
      <c r="A1" t="s">
        <v>178</v>
      </c>
      <c r="B1" s="3" t="s">
        <v>1</v>
      </c>
      <c r="C1" s="3" t="s">
        <v>0</v>
      </c>
      <c r="D1" s="3" t="s">
        <v>3</v>
      </c>
      <c r="E1" s="3" t="s">
        <v>4</v>
      </c>
      <c r="F1" s="3" t="s">
        <v>2</v>
      </c>
    </row>
    <row r="2" spans="1:6" x14ac:dyDescent="0.25">
      <c r="A2">
        <v>554</v>
      </c>
      <c r="B2" s="3">
        <v>65.242690058479496</v>
      </c>
      <c r="C2" s="3">
        <v>69.247400693148506</v>
      </c>
      <c r="D2" s="3">
        <v>67.431646665841896</v>
      </c>
      <c r="E2" s="3">
        <v>55.079682179341702</v>
      </c>
      <c r="F2" s="3">
        <v>67.144048446341699</v>
      </c>
    </row>
    <row r="3" spans="1:6" x14ac:dyDescent="0.25">
      <c r="A3">
        <v>556</v>
      </c>
      <c r="B3" s="3">
        <v>63.9340776182881</v>
      </c>
      <c r="C3" s="3">
        <v>68.374300186616907</v>
      </c>
      <c r="D3" s="3">
        <v>66.050228875417503</v>
      </c>
      <c r="E3" s="3">
        <v>58.280136208853598</v>
      </c>
      <c r="F3" s="3">
        <v>64.961779013203596</v>
      </c>
    </row>
    <row r="4" spans="1:6" x14ac:dyDescent="0.25">
      <c r="A4">
        <v>558</v>
      </c>
      <c r="B4" s="3">
        <v>62.747740563530002</v>
      </c>
      <c r="C4" s="3">
        <v>64.297520661156994</v>
      </c>
      <c r="D4" s="3">
        <v>66.108375603117693</v>
      </c>
      <c r="E4" s="3">
        <v>56.243586833144199</v>
      </c>
      <c r="F4" s="3">
        <v>64.914027598530694</v>
      </c>
    </row>
    <row r="5" spans="1:6" x14ac:dyDescent="0.25">
      <c r="A5">
        <v>570</v>
      </c>
      <c r="B5" s="3">
        <v>65.955608718766598</v>
      </c>
      <c r="C5" s="3">
        <v>52.054385497200698</v>
      </c>
      <c r="D5" s="3">
        <v>65.314982061115899</v>
      </c>
      <c r="E5" s="3">
        <v>67.358910329171394</v>
      </c>
      <c r="F5" s="3">
        <v>66.029087660081402</v>
      </c>
    </row>
    <row r="6" spans="1:6" x14ac:dyDescent="0.25">
      <c r="A6">
        <v>574</v>
      </c>
      <c r="B6" s="3">
        <v>66.8314726209463</v>
      </c>
      <c r="C6" s="3">
        <v>66.617968541722206</v>
      </c>
      <c r="D6" s="3">
        <v>66.817270815291394</v>
      </c>
      <c r="E6" s="3">
        <v>56.3623155505108</v>
      </c>
      <c r="F6" s="3">
        <v>67.158741189317993</v>
      </c>
    </row>
    <row r="7" spans="1:6" x14ac:dyDescent="0.25">
      <c r="A7">
        <v>575</v>
      </c>
      <c r="B7" s="3">
        <v>67.210526315789494</v>
      </c>
      <c r="C7" s="3">
        <v>69.599040255931797</v>
      </c>
      <c r="D7" s="3">
        <v>68.183471483360094</v>
      </c>
      <c r="E7" s="3">
        <v>48.310102156640198</v>
      </c>
      <c r="F7" s="3">
        <v>68.084483272113602</v>
      </c>
    </row>
    <row r="8" spans="1:6" x14ac:dyDescent="0.25">
      <c r="A8">
        <v>589</v>
      </c>
      <c r="B8" s="3">
        <v>65.172780435938293</v>
      </c>
      <c r="C8" s="3">
        <v>67.861370301253004</v>
      </c>
      <c r="D8" s="3">
        <v>68.977607324013405</v>
      </c>
      <c r="E8" s="3">
        <v>70.923496027241796</v>
      </c>
      <c r="F8" s="3">
        <v>65.644991561600307</v>
      </c>
    </row>
    <row r="9" spans="1:6" x14ac:dyDescent="0.25">
      <c r="A9">
        <v>621</v>
      </c>
      <c r="B9" s="3">
        <v>65.9096225412015</v>
      </c>
      <c r="C9" s="3">
        <v>37.2537989869368</v>
      </c>
      <c r="D9" s="3">
        <v>61.819373994803897</v>
      </c>
      <c r="E9" s="3">
        <v>66.6683314415437</v>
      </c>
      <c r="F9" s="3">
        <v>67.604983619577098</v>
      </c>
    </row>
    <row r="10" spans="1:6" x14ac:dyDescent="0.25">
      <c r="A10">
        <v>640</v>
      </c>
      <c r="B10" s="3">
        <v>64.197235513025007</v>
      </c>
      <c r="C10" s="3">
        <v>66.640095974406805</v>
      </c>
      <c r="D10" s="3">
        <v>65.297909192131598</v>
      </c>
      <c r="E10" s="3">
        <v>49.228603859250903</v>
      </c>
      <c r="F10" s="3">
        <v>64.555445249677405</v>
      </c>
    </row>
    <row r="11" spans="1:6" x14ac:dyDescent="0.25">
      <c r="A11">
        <v>643</v>
      </c>
      <c r="B11" s="3">
        <v>65.485911749069601</v>
      </c>
      <c r="C11" s="3">
        <v>44.238603039189499</v>
      </c>
      <c r="D11" s="3">
        <v>62.564641840900698</v>
      </c>
      <c r="E11" s="3">
        <v>67.438138479001097</v>
      </c>
      <c r="F11" s="3">
        <v>67.091035441278706</v>
      </c>
    </row>
    <row r="12" spans="1:6" x14ac:dyDescent="0.25">
      <c r="A12">
        <v>689</v>
      </c>
      <c r="B12" s="3">
        <v>63.503987240829296</v>
      </c>
      <c r="C12" s="3">
        <v>63.982937883231102</v>
      </c>
      <c r="D12" s="3">
        <v>63.446616355313601</v>
      </c>
      <c r="E12" s="3">
        <v>63.800227014755997</v>
      </c>
      <c r="F12" s="3">
        <v>62.667527052516597</v>
      </c>
    </row>
    <row r="13" spans="1:6" x14ac:dyDescent="0.25">
      <c r="A13">
        <v>690</v>
      </c>
      <c r="B13" s="3">
        <v>63.232057416267899</v>
      </c>
      <c r="C13" s="3">
        <v>64.579045587843197</v>
      </c>
      <c r="D13" s="3">
        <v>62.9617716194482</v>
      </c>
      <c r="E13" s="3">
        <v>62.902383654937601</v>
      </c>
      <c r="F13" s="3">
        <v>62.3765511764122</v>
      </c>
    </row>
    <row r="14" spans="1:6" x14ac:dyDescent="0.25">
      <c r="A14">
        <v>696</v>
      </c>
      <c r="B14" s="3">
        <v>62.976874003189799</v>
      </c>
      <c r="C14" s="3">
        <v>65.162623300453205</v>
      </c>
      <c r="D14" s="3">
        <v>63.270444142026498</v>
      </c>
      <c r="E14" s="3">
        <v>62.561861520998903</v>
      </c>
      <c r="F14" s="3">
        <v>61.828055197061502</v>
      </c>
    </row>
    <row r="15" spans="1:6" x14ac:dyDescent="0.25">
      <c r="A15">
        <v>698</v>
      </c>
      <c r="B15" s="3">
        <v>60.9694311536417</v>
      </c>
      <c r="C15" s="3">
        <v>61.610503865635799</v>
      </c>
      <c r="D15" s="3">
        <v>60.990350117530603</v>
      </c>
      <c r="E15" s="3">
        <v>59.661520998864901</v>
      </c>
      <c r="F15" s="3">
        <v>60.508488037327503</v>
      </c>
    </row>
    <row r="16" spans="1:6" x14ac:dyDescent="0.25">
      <c r="A16">
        <v>700</v>
      </c>
      <c r="B16" s="3">
        <v>62.572567783094101</v>
      </c>
      <c r="C16" s="3">
        <v>65.604638762996501</v>
      </c>
      <c r="D16" s="3">
        <v>63.4107385871582</v>
      </c>
      <c r="E16" s="3">
        <v>63.555959137343898</v>
      </c>
      <c r="F16" s="3">
        <v>62.200734637148798</v>
      </c>
    </row>
    <row r="17" spans="1:6" x14ac:dyDescent="0.25">
      <c r="A17">
        <v>708</v>
      </c>
      <c r="B17" s="3">
        <v>63.496544391281198</v>
      </c>
      <c r="C17" s="3">
        <v>53.882964542788599</v>
      </c>
      <c r="D17" s="3">
        <v>65.552270196709102</v>
      </c>
      <c r="E17" s="3">
        <v>65.718501702610695</v>
      </c>
      <c r="F17" s="3">
        <v>63.270723716866897</v>
      </c>
    </row>
    <row r="18" spans="1:6" x14ac:dyDescent="0.25">
      <c r="A18">
        <v>711</v>
      </c>
      <c r="B18" s="3">
        <v>63.496544391281198</v>
      </c>
      <c r="C18" s="3">
        <v>53.882964542788599</v>
      </c>
      <c r="D18" s="3">
        <v>65.552270196709102</v>
      </c>
      <c r="E18" s="3">
        <v>65.718501702610695</v>
      </c>
      <c r="F18" s="3">
        <v>63.270723716866897</v>
      </c>
    </row>
    <row r="19" spans="1:6" x14ac:dyDescent="0.25">
      <c r="A19">
        <v>716</v>
      </c>
      <c r="B19" s="3">
        <v>61.847421584263699</v>
      </c>
      <c r="C19" s="3">
        <v>27.9589442815249</v>
      </c>
      <c r="D19" s="3">
        <v>64.482741556352806</v>
      </c>
      <c r="E19" s="3">
        <v>65.778887627695795</v>
      </c>
      <c r="F19" s="3">
        <v>63.3214533902512</v>
      </c>
    </row>
    <row r="20" spans="1:6" x14ac:dyDescent="0.25">
      <c r="A20">
        <v>717</v>
      </c>
      <c r="B20" s="3">
        <v>61.847421584263699</v>
      </c>
      <c r="C20" s="3">
        <v>27.9589442815249</v>
      </c>
      <c r="D20" s="3">
        <v>64.482741556352806</v>
      </c>
      <c r="E20" s="3">
        <v>65.778887627695795</v>
      </c>
      <c r="F20" s="3">
        <v>63.3214533902512</v>
      </c>
    </row>
    <row r="21" spans="1:6" x14ac:dyDescent="0.25">
      <c r="A21">
        <v>722</v>
      </c>
      <c r="B21" s="3">
        <v>67.441254651780994</v>
      </c>
      <c r="C21" s="3">
        <v>56.489202879232202</v>
      </c>
      <c r="D21" s="3">
        <v>68.583941605839399</v>
      </c>
      <c r="E21" s="3">
        <v>70.562315550510803</v>
      </c>
      <c r="F21" s="3">
        <v>66.846818226943299</v>
      </c>
    </row>
    <row r="22" spans="1:6" x14ac:dyDescent="0.25">
      <c r="A22">
        <v>726</v>
      </c>
      <c r="B22" s="3">
        <v>63.227006911217401</v>
      </c>
      <c r="C22" s="3">
        <v>22.6448946947481</v>
      </c>
      <c r="D22" s="3">
        <v>64.487813930471404</v>
      </c>
      <c r="E22" s="3">
        <v>66.896481271282596</v>
      </c>
      <c r="F22" s="3">
        <v>64.473344584532896</v>
      </c>
    </row>
    <row r="23" spans="1:6" x14ac:dyDescent="0.25">
      <c r="A23">
        <v>729</v>
      </c>
      <c r="B23" s="3">
        <v>61.306751727804397</v>
      </c>
      <c r="C23" s="3">
        <v>26.658224473473702</v>
      </c>
      <c r="D23" s="3">
        <v>62.539279970308101</v>
      </c>
      <c r="E23" s="3">
        <v>64.7877412031782</v>
      </c>
      <c r="F23" s="3">
        <v>62.957510175717303</v>
      </c>
    </row>
    <row r="24" spans="1:6" x14ac:dyDescent="0.25">
      <c r="A24">
        <v>734</v>
      </c>
      <c r="B24" s="3">
        <v>66.138490164806001</v>
      </c>
      <c r="C24" s="3">
        <v>70.603572380698495</v>
      </c>
      <c r="D24" s="3">
        <v>63.071879252752701</v>
      </c>
      <c r="E24" s="3">
        <v>31.2138479001135</v>
      </c>
      <c r="F24" s="3">
        <v>65.980839868956593</v>
      </c>
    </row>
    <row r="25" spans="1:6" x14ac:dyDescent="0.25">
      <c r="A25">
        <v>738</v>
      </c>
      <c r="B25" s="3">
        <v>63.736044657097302</v>
      </c>
      <c r="C25" s="3">
        <v>25.5459877366036</v>
      </c>
      <c r="D25" s="3">
        <v>64.108128170233798</v>
      </c>
      <c r="E25" s="3">
        <v>66.112599318955702</v>
      </c>
      <c r="F25" s="3">
        <v>64.045964459445997</v>
      </c>
    </row>
    <row r="26" spans="1:6" x14ac:dyDescent="0.25">
      <c r="A26">
        <v>744</v>
      </c>
      <c r="B26" s="3">
        <v>62.171451355661901</v>
      </c>
      <c r="C26" s="3">
        <v>24.68221807518</v>
      </c>
      <c r="D26" s="3">
        <v>63.028207348756702</v>
      </c>
      <c r="E26" s="3">
        <v>65.760499432463106</v>
      </c>
      <c r="F26" s="3">
        <v>63.726298024421702</v>
      </c>
    </row>
    <row r="27" spans="1:6" x14ac:dyDescent="0.25">
      <c r="A27">
        <v>748</v>
      </c>
      <c r="B27" s="3">
        <v>64.506645401382201</v>
      </c>
      <c r="C27" s="3">
        <v>40.909890695814397</v>
      </c>
      <c r="D27" s="3">
        <v>63.471235927254703</v>
      </c>
      <c r="E27" s="3">
        <v>64.745289443813803</v>
      </c>
      <c r="F27" s="3">
        <v>64.443462722128501</v>
      </c>
    </row>
    <row r="28" spans="1:6" x14ac:dyDescent="0.25">
      <c r="A28">
        <v>749</v>
      </c>
      <c r="B28" s="3">
        <v>66.7325890483785</v>
      </c>
      <c r="C28" s="3">
        <v>45.020527859237497</v>
      </c>
      <c r="D28" s="3">
        <v>66.2191018186317</v>
      </c>
      <c r="E28" s="3">
        <v>67.198864926220196</v>
      </c>
      <c r="F28" s="3">
        <v>66.4732453092425</v>
      </c>
    </row>
    <row r="29" spans="1:6" x14ac:dyDescent="0.25">
      <c r="A29">
        <v>759</v>
      </c>
      <c r="B29" s="3">
        <v>66.535619351408798</v>
      </c>
      <c r="C29" s="3">
        <v>35.275393228472403</v>
      </c>
      <c r="D29" s="3">
        <v>63.332054930100199</v>
      </c>
      <c r="E29" s="3">
        <v>69.437457434733304</v>
      </c>
      <c r="F29" s="3">
        <v>66.380224362156298</v>
      </c>
    </row>
    <row r="30" spans="1:6" x14ac:dyDescent="0.25">
      <c r="A30">
        <v>762</v>
      </c>
      <c r="B30" s="3">
        <v>65.780170122275393</v>
      </c>
      <c r="C30" s="3">
        <v>34.083711010397202</v>
      </c>
      <c r="D30" s="3">
        <v>63.0863540764568</v>
      </c>
      <c r="E30" s="3">
        <v>70.336662883087399</v>
      </c>
      <c r="F30" s="3">
        <v>66.658790826963198</v>
      </c>
    </row>
    <row r="31" spans="1:6" x14ac:dyDescent="0.25">
      <c r="A31">
        <v>769</v>
      </c>
      <c r="B31" s="3">
        <v>65.077884104199896</v>
      </c>
      <c r="C31" s="3">
        <v>69.775793121834198</v>
      </c>
      <c r="D31" s="3">
        <v>67.603488803662003</v>
      </c>
      <c r="E31" s="3">
        <v>27.7264472190692</v>
      </c>
      <c r="F31" s="3">
        <v>67.252556338727302</v>
      </c>
    </row>
    <row r="32" spans="1:6" x14ac:dyDescent="0.25">
      <c r="A32">
        <v>771</v>
      </c>
      <c r="B32" s="3">
        <v>64.363902179691706</v>
      </c>
      <c r="C32" s="3">
        <v>68.898160490535901</v>
      </c>
      <c r="D32" s="3">
        <v>65.862056167264598</v>
      </c>
      <c r="E32" s="3">
        <v>24.1661748013621</v>
      </c>
      <c r="F32" s="3">
        <v>66.064926039908698</v>
      </c>
    </row>
    <row r="33" spans="1:6" x14ac:dyDescent="0.25">
      <c r="A33">
        <v>772</v>
      </c>
      <c r="B33" s="3">
        <v>64.094364699627903</v>
      </c>
      <c r="C33" s="3">
        <v>68.402825913089799</v>
      </c>
      <c r="D33" s="3">
        <v>64.831374489669699</v>
      </c>
      <c r="E33" s="3">
        <v>20.869239500567499</v>
      </c>
      <c r="F33" s="3">
        <v>65.634269830239205</v>
      </c>
    </row>
    <row r="34" spans="1:6" x14ac:dyDescent="0.25">
      <c r="A34">
        <v>774</v>
      </c>
      <c r="B34" s="3">
        <v>63.120414673046298</v>
      </c>
      <c r="C34" s="3">
        <v>67.334310850439905</v>
      </c>
      <c r="D34" s="3">
        <v>63.333786960287</v>
      </c>
      <c r="E34" s="3">
        <v>20.093303064699199</v>
      </c>
      <c r="F34" s="3">
        <v>64.868758066117294</v>
      </c>
    </row>
    <row r="35" spans="1:6" x14ac:dyDescent="0.25">
      <c r="A35">
        <v>777</v>
      </c>
      <c r="B35" s="3">
        <v>63.919191919191903</v>
      </c>
      <c r="C35" s="3">
        <v>67.959744068248497</v>
      </c>
      <c r="D35" s="3">
        <v>64.998267969813199</v>
      </c>
      <c r="E35" s="3">
        <v>23.175936435868302</v>
      </c>
      <c r="F35" s="3">
        <v>65.509580065521703</v>
      </c>
    </row>
    <row r="36" spans="1:6" x14ac:dyDescent="0.25">
      <c r="A36">
        <v>778</v>
      </c>
      <c r="B36" s="3">
        <v>64.357256778309406</v>
      </c>
      <c r="C36" s="3">
        <v>68.825379898693697</v>
      </c>
      <c r="D36" s="3">
        <v>65.864901645428702</v>
      </c>
      <c r="E36" s="3">
        <v>19.8774120317821</v>
      </c>
      <c r="F36" s="3">
        <v>66.090936165988296</v>
      </c>
    </row>
    <row r="37" spans="1:6" x14ac:dyDescent="0.25">
      <c r="A37">
        <v>782</v>
      </c>
      <c r="B37" s="3">
        <v>66.194577352472095</v>
      </c>
      <c r="C37" s="3">
        <v>66.919754732071496</v>
      </c>
      <c r="D37" s="3">
        <v>69.212915996535898</v>
      </c>
      <c r="E37" s="3">
        <v>70.772985244040896</v>
      </c>
      <c r="F37" s="3">
        <v>67.254144743373402</v>
      </c>
    </row>
    <row r="38" spans="1:6" x14ac:dyDescent="0.25">
      <c r="A38">
        <v>787</v>
      </c>
      <c r="B38" s="3">
        <v>64.001860712387</v>
      </c>
      <c r="C38" s="3">
        <v>67.033857637963195</v>
      </c>
      <c r="D38" s="3">
        <v>65.086725225782502</v>
      </c>
      <c r="E38" s="3">
        <v>28.896254256526699</v>
      </c>
      <c r="F38" s="3">
        <v>64.953142062940501</v>
      </c>
    </row>
    <row r="39" spans="1:6" x14ac:dyDescent="0.25">
      <c r="A39">
        <v>799</v>
      </c>
      <c r="B39" s="3">
        <v>63.8003721424774</v>
      </c>
      <c r="C39" s="3">
        <v>67.845641162356699</v>
      </c>
      <c r="D39" s="3">
        <v>65.745267846096795</v>
      </c>
      <c r="E39" s="3">
        <v>26.087627695800201</v>
      </c>
      <c r="F39" s="3">
        <v>65.746450908368899</v>
      </c>
    </row>
    <row r="40" spans="1:6" x14ac:dyDescent="0.25">
      <c r="A40">
        <v>801</v>
      </c>
      <c r="B40" s="3">
        <v>63.4688995215311</v>
      </c>
      <c r="C40" s="3">
        <v>67.117035457211401</v>
      </c>
      <c r="D40" s="3">
        <v>63.9455647655573</v>
      </c>
      <c r="E40" s="3">
        <v>32.010896708285998</v>
      </c>
      <c r="F40" s="3">
        <v>64.549985108706394</v>
      </c>
    </row>
    <row r="41" spans="1:6" x14ac:dyDescent="0.25">
      <c r="A41">
        <v>803</v>
      </c>
      <c r="B41" s="3">
        <v>64.569112174375306</v>
      </c>
      <c r="C41" s="3">
        <v>66.639829378832303</v>
      </c>
      <c r="D41" s="3">
        <v>66.115551156748694</v>
      </c>
      <c r="E41" s="3">
        <v>56.271963677639</v>
      </c>
      <c r="F41" s="3">
        <v>65.154174525960499</v>
      </c>
    </row>
    <row r="42" spans="1:6" x14ac:dyDescent="0.25">
      <c r="A42">
        <v>806</v>
      </c>
      <c r="B42" s="3">
        <v>63.885699096225402</v>
      </c>
      <c r="C42" s="3">
        <v>66.979472140762496</v>
      </c>
      <c r="D42" s="3">
        <v>66.409625139181003</v>
      </c>
      <c r="E42" s="3">
        <v>58.971396140749199</v>
      </c>
      <c r="F42" s="3">
        <v>64.974188424501094</v>
      </c>
    </row>
    <row r="43" spans="1:6" x14ac:dyDescent="0.25">
      <c r="A43">
        <v>809</v>
      </c>
      <c r="B43" s="3">
        <v>62.458532695374799</v>
      </c>
      <c r="C43" s="3">
        <v>65.849373500399906</v>
      </c>
      <c r="D43" s="3">
        <v>64.635036496350395</v>
      </c>
      <c r="E43" s="3">
        <v>52.488762769579999</v>
      </c>
      <c r="F43" s="3">
        <v>64.004963764519005</v>
      </c>
    </row>
    <row r="44" spans="1:6" x14ac:dyDescent="0.25">
      <c r="A44">
        <v>811</v>
      </c>
      <c r="B44" s="3">
        <v>61.914938862307302</v>
      </c>
      <c r="C44" s="3">
        <v>65.377765929085598</v>
      </c>
      <c r="D44" s="3">
        <v>64.766918223431901</v>
      </c>
      <c r="E44" s="3">
        <v>58.643359818388198</v>
      </c>
      <c r="F44" s="3">
        <v>63.289784572619901</v>
      </c>
    </row>
    <row r="45" spans="1:6" x14ac:dyDescent="0.25">
      <c r="A45">
        <v>823</v>
      </c>
      <c r="B45" s="3">
        <v>62.874534821903197</v>
      </c>
      <c r="C45" s="3">
        <v>65.706744868035202</v>
      </c>
      <c r="D45" s="3">
        <v>65.084498329827994</v>
      </c>
      <c r="E45" s="3">
        <v>62.145516458569801</v>
      </c>
      <c r="F45" s="3">
        <v>64.101856447930103</v>
      </c>
    </row>
    <row r="46" spans="1:6" x14ac:dyDescent="0.25">
      <c r="A46">
        <v>824</v>
      </c>
      <c r="B46" s="3">
        <v>62.874534821903197</v>
      </c>
      <c r="C46" s="3">
        <v>65.706744868035202</v>
      </c>
      <c r="D46" s="3">
        <v>65.084498329827994</v>
      </c>
      <c r="E46" s="3">
        <v>62.145516458569801</v>
      </c>
      <c r="F46" s="3">
        <v>64.101856447930103</v>
      </c>
    </row>
    <row r="47" spans="1:6" x14ac:dyDescent="0.25">
      <c r="A47">
        <v>834</v>
      </c>
      <c r="B47" s="3">
        <v>62.874534821903197</v>
      </c>
      <c r="C47" s="3">
        <v>65.706744868035202</v>
      </c>
      <c r="D47" s="3">
        <v>65.084498329827994</v>
      </c>
      <c r="E47" s="3">
        <v>62.145516458569801</v>
      </c>
      <c r="F47" s="3">
        <v>64.101856447930103</v>
      </c>
    </row>
    <row r="48" spans="1:6" x14ac:dyDescent="0.25">
      <c r="A48">
        <v>836</v>
      </c>
      <c r="B48" s="3">
        <v>62.3455608718767</v>
      </c>
      <c r="C48" s="3">
        <v>64.043721674220194</v>
      </c>
      <c r="D48" s="3">
        <v>64.307559074601002</v>
      </c>
      <c r="E48" s="3">
        <v>59.921225879682197</v>
      </c>
      <c r="F48" s="3">
        <v>63.073066613719803</v>
      </c>
    </row>
    <row r="49" spans="1:6" x14ac:dyDescent="0.25">
      <c r="A49">
        <v>839</v>
      </c>
      <c r="B49" s="3">
        <v>59.120148856991001</v>
      </c>
      <c r="C49" s="3">
        <v>61.894961343641697</v>
      </c>
      <c r="D49" s="3">
        <v>61.437090189286202</v>
      </c>
      <c r="E49" s="3">
        <v>56.355732122588002</v>
      </c>
      <c r="F49" s="3">
        <v>60.031370991760099</v>
      </c>
    </row>
    <row r="50" spans="1:6" x14ac:dyDescent="0.25">
      <c r="A50">
        <v>841</v>
      </c>
      <c r="B50" s="3">
        <v>58.752525252525302</v>
      </c>
      <c r="C50" s="3">
        <v>61.496667555318602</v>
      </c>
      <c r="D50" s="3">
        <v>61.094643078065097</v>
      </c>
      <c r="E50" s="3">
        <v>52.506696935300802</v>
      </c>
      <c r="F50" s="3">
        <v>59.6804328402661</v>
      </c>
    </row>
    <row r="51" spans="1:6" x14ac:dyDescent="0.25">
      <c r="A51">
        <v>842</v>
      </c>
      <c r="B51" s="3">
        <v>60.462519936204103</v>
      </c>
      <c r="C51" s="3">
        <v>63.234337509997303</v>
      </c>
      <c r="D51" s="3">
        <v>63.390572807126098</v>
      </c>
      <c r="E51" s="3">
        <v>62.647900113507397</v>
      </c>
      <c r="F51" s="3">
        <v>61.274992554353197</v>
      </c>
    </row>
    <row r="52" spans="1:6" x14ac:dyDescent="0.25">
      <c r="A52">
        <v>851</v>
      </c>
      <c r="B52" s="3">
        <v>62.631047315257803</v>
      </c>
      <c r="C52" s="3">
        <v>64.932018128499095</v>
      </c>
      <c r="D52" s="3">
        <v>63.941853272299902</v>
      </c>
      <c r="E52" s="3">
        <v>62.929398410896702</v>
      </c>
      <c r="F52" s="3">
        <v>62.4732453092425</v>
      </c>
    </row>
    <row r="53" spans="1:6" x14ac:dyDescent="0.25">
      <c r="A53">
        <v>853</v>
      </c>
      <c r="B53" s="3">
        <v>61.025784157363098</v>
      </c>
      <c r="C53" s="3">
        <v>62.454545454545503</v>
      </c>
      <c r="D53" s="3">
        <v>61.943585302486703</v>
      </c>
      <c r="E53" s="3">
        <v>61.9069239500568</v>
      </c>
      <c r="F53" s="3">
        <v>60.996128263675203</v>
      </c>
    </row>
    <row r="54" spans="1:6" x14ac:dyDescent="0.25">
      <c r="A54">
        <v>855</v>
      </c>
      <c r="B54" s="3">
        <v>65.762360446570995</v>
      </c>
      <c r="C54" s="3">
        <v>67.405225273260498</v>
      </c>
      <c r="D54" s="3">
        <v>67.490906841519205</v>
      </c>
      <c r="E54" s="3">
        <v>66.930760499432495</v>
      </c>
      <c r="F54" s="3">
        <v>66.004169562195997</v>
      </c>
    </row>
    <row r="55" spans="1:6" x14ac:dyDescent="0.25">
      <c r="A55">
        <v>856</v>
      </c>
      <c r="B55" s="3">
        <v>65.762360446570995</v>
      </c>
      <c r="C55" s="3">
        <v>67.405225273260498</v>
      </c>
      <c r="D55" s="3">
        <v>67.490906841519205</v>
      </c>
      <c r="E55" s="3">
        <v>66.930760499432495</v>
      </c>
      <c r="F55" s="3">
        <v>66.004169562195997</v>
      </c>
    </row>
    <row r="56" spans="1:6" x14ac:dyDescent="0.25">
      <c r="A56">
        <v>857</v>
      </c>
      <c r="B56" s="3">
        <v>65.327485380116997</v>
      </c>
      <c r="C56" s="3">
        <v>66.776592908557703</v>
      </c>
      <c r="D56" s="3">
        <v>66.506371396758595</v>
      </c>
      <c r="E56" s="3">
        <v>62.2717366628831</v>
      </c>
      <c r="F56" s="3">
        <v>65.088057182567297</v>
      </c>
    </row>
    <row r="57" spans="1:6" x14ac:dyDescent="0.25">
      <c r="A57">
        <v>1250</v>
      </c>
      <c r="B57" s="3">
        <v>64.7918660287081</v>
      </c>
      <c r="C57" s="3">
        <v>33.945614502799302</v>
      </c>
      <c r="D57" s="3">
        <v>59.416429543486302</v>
      </c>
      <c r="E57" s="3">
        <v>63.997729852440401</v>
      </c>
      <c r="F57" s="3">
        <v>66.314702670505298</v>
      </c>
    </row>
    <row r="58" spans="1:6" x14ac:dyDescent="0.25">
      <c r="A58">
        <v>3125</v>
      </c>
      <c r="B58" s="3">
        <v>63.250132908027602</v>
      </c>
      <c r="C58" s="3">
        <v>63.910157291388998</v>
      </c>
      <c r="D58" s="3">
        <v>63.686749969070902</v>
      </c>
      <c r="E58" s="3">
        <v>63.539614074914901</v>
      </c>
      <c r="F58" s="3">
        <v>62.508885138488999</v>
      </c>
    </row>
    <row r="59" spans="1:6" x14ac:dyDescent="0.25">
      <c r="A59">
        <v>3145</v>
      </c>
      <c r="B59" s="3">
        <v>63.017012227538501</v>
      </c>
      <c r="C59" s="3">
        <v>56.193281791522303</v>
      </c>
      <c r="D59" s="3">
        <v>62.0121242113077</v>
      </c>
      <c r="E59" s="3">
        <v>50.614982973893298</v>
      </c>
      <c r="F59" s="3">
        <v>63.107217313610597</v>
      </c>
    </row>
    <row r="60" spans="1:6" x14ac:dyDescent="0.25">
      <c r="A60">
        <v>3192</v>
      </c>
      <c r="B60" s="3">
        <v>63.017012227538501</v>
      </c>
      <c r="C60" s="3">
        <v>56.193281791522303</v>
      </c>
      <c r="D60" s="3">
        <v>62.0121242113077</v>
      </c>
      <c r="E60" s="3">
        <v>50.614982973893298</v>
      </c>
      <c r="F60" s="3">
        <v>63.107217313610597</v>
      </c>
    </row>
    <row r="61" spans="1:6" x14ac:dyDescent="0.25">
      <c r="A61">
        <v>3197</v>
      </c>
      <c r="B61" s="3">
        <v>64.339447102605007</v>
      </c>
      <c r="C61" s="3">
        <v>63.015995734470799</v>
      </c>
      <c r="D61" s="3">
        <v>65.039094395645193</v>
      </c>
      <c r="E61" s="3">
        <v>65.266969353007994</v>
      </c>
      <c r="F61" s="3">
        <v>63.731658890102302</v>
      </c>
    </row>
    <row r="62" spans="1:6" x14ac:dyDescent="0.25">
      <c r="A62">
        <v>3204</v>
      </c>
      <c r="B62" s="3">
        <v>63.496544391281198</v>
      </c>
      <c r="C62" s="3">
        <v>53.882964542788599</v>
      </c>
      <c r="D62" s="3">
        <v>65.552270196709102</v>
      </c>
      <c r="E62" s="3">
        <v>65.718501702610695</v>
      </c>
      <c r="F62" s="3">
        <v>63.270723716866897</v>
      </c>
    </row>
    <row r="63" spans="1:6" x14ac:dyDescent="0.25">
      <c r="A63">
        <v>3205</v>
      </c>
      <c r="B63" s="3">
        <v>62.411749069643797</v>
      </c>
      <c r="C63" s="3">
        <v>25.927486003732302</v>
      </c>
      <c r="D63" s="3">
        <v>64.252381541506907</v>
      </c>
      <c r="E63" s="3">
        <v>66.145062429057901</v>
      </c>
      <c r="F63" s="3">
        <v>63.487739501638004</v>
      </c>
    </row>
    <row r="64" spans="1:6" x14ac:dyDescent="0.25">
      <c r="A64">
        <v>3206</v>
      </c>
      <c r="B64" s="3">
        <v>61.306751727804397</v>
      </c>
      <c r="C64" s="3">
        <v>26.658224473473702</v>
      </c>
      <c r="D64" s="3">
        <v>62.539279970308101</v>
      </c>
      <c r="E64" s="3">
        <v>64.7877412031782</v>
      </c>
      <c r="F64" s="3">
        <v>62.957510175717303</v>
      </c>
    </row>
    <row r="65" spans="1:6" x14ac:dyDescent="0.25">
      <c r="A65">
        <v>3207</v>
      </c>
      <c r="B65" s="3">
        <v>65.280170122275393</v>
      </c>
      <c r="C65" s="3">
        <v>66.102639296187704</v>
      </c>
      <c r="D65" s="3">
        <v>65.270939007794098</v>
      </c>
      <c r="E65" s="3">
        <v>48.098751418842198</v>
      </c>
      <c r="F65" s="3">
        <v>64.778219001290594</v>
      </c>
    </row>
    <row r="66" spans="1:6" x14ac:dyDescent="0.25">
      <c r="A66">
        <v>3221</v>
      </c>
      <c r="B66" s="3">
        <v>63.885699096225402</v>
      </c>
      <c r="C66" s="3">
        <v>66.979472140762496</v>
      </c>
      <c r="D66" s="3">
        <v>66.409625139181003</v>
      </c>
      <c r="E66" s="3">
        <v>58.971396140749199</v>
      </c>
      <c r="F66" s="3">
        <v>64.974188424501094</v>
      </c>
    </row>
    <row r="67" spans="1:6" x14ac:dyDescent="0.25">
      <c r="A67">
        <v>3222</v>
      </c>
      <c r="B67" s="3">
        <v>61.914938862307302</v>
      </c>
      <c r="C67" s="3">
        <v>65.377765929085598</v>
      </c>
      <c r="D67" s="3">
        <v>64.766918223431901</v>
      </c>
      <c r="E67" s="3">
        <v>58.643359818388198</v>
      </c>
      <c r="F67" s="3">
        <v>63.289784572619901</v>
      </c>
    </row>
    <row r="68" spans="1:6" x14ac:dyDescent="0.25">
      <c r="A68">
        <v>3223</v>
      </c>
      <c r="B68" s="3">
        <v>62.874534821903197</v>
      </c>
      <c r="C68" s="3">
        <v>65.706744868035202</v>
      </c>
      <c r="D68" s="3">
        <v>65.084498329827994</v>
      </c>
      <c r="E68" s="3">
        <v>62.145516458569801</v>
      </c>
      <c r="F68" s="3">
        <v>64.101856447930103</v>
      </c>
    </row>
    <row r="69" spans="1:6" x14ac:dyDescent="0.25">
      <c r="A69">
        <v>7215</v>
      </c>
      <c r="B69" s="3">
        <v>65.739500265816105</v>
      </c>
      <c r="C69" s="3">
        <v>56.980805118634997</v>
      </c>
      <c r="D69" s="3">
        <v>66.632191018186305</v>
      </c>
      <c r="E69" s="3">
        <v>67.659250851305302</v>
      </c>
      <c r="F69" s="3">
        <v>65.232403454780098</v>
      </c>
    </row>
    <row r="70" spans="1:6" x14ac:dyDescent="0.25">
      <c r="A70">
        <v>7222</v>
      </c>
      <c r="B70" s="3">
        <v>64.619883040935704</v>
      </c>
      <c r="C70" s="3">
        <v>44.832577979205503</v>
      </c>
      <c r="D70" s="3">
        <v>64.213287145861699</v>
      </c>
      <c r="E70" s="3">
        <v>65.691032917139594</v>
      </c>
      <c r="F70" s="3">
        <v>64.067507197458596</v>
      </c>
    </row>
    <row r="71" spans="1:6" x14ac:dyDescent="0.25">
      <c r="A71">
        <v>7374</v>
      </c>
      <c r="B71" s="3">
        <v>65.8437001594896</v>
      </c>
      <c r="C71" s="3">
        <v>69.667288723007204</v>
      </c>
      <c r="D71" s="3">
        <v>68.3648397872077</v>
      </c>
      <c r="E71" s="3">
        <v>42.650170261066997</v>
      </c>
      <c r="F71" s="3">
        <v>66.383599722029203</v>
      </c>
    </row>
    <row r="72" spans="1:6" x14ac:dyDescent="0.25">
      <c r="A72">
        <v>7470</v>
      </c>
      <c r="B72" s="3">
        <v>63.446039340776203</v>
      </c>
      <c r="C72" s="3">
        <v>66.7214076246334</v>
      </c>
      <c r="D72" s="3">
        <v>65.748484473586501</v>
      </c>
      <c r="E72" s="3">
        <v>33.924858115777504</v>
      </c>
      <c r="F72" s="3">
        <v>64.940136999900702</v>
      </c>
    </row>
    <row r="73" spans="1:6" x14ac:dyDescent="0.25">
      <c r="A73">
        <v>7492</v>
      </c>
      <c r="B73" s="3">
        <v>67.070707070707101</v>
      </c>
      <c r="C73" s="3">
        <v>68.2985870434551</v>
      </c>
      <c r="D73" s="3">
        <v>67.149573178275404</v>
      </c>
      <c r="E73" s="3">
        <v>67.350283768444996</v>
      </c>
      <c r="F73" s="3">
        <v>65.583639432145304</v>
      </c>
    </row>
    <row r="74" spans="1:6" x14ac:dyDescent="0.25">
      <c r="A74">
        <v>7497</v>
      </c>
      <c r="B74" s="3">
        <v>62.312333864965403</v>
      </c>
      <c r="C74" s="3">
        <v>66.243668355105299</v>
      </c>
      <c r="D74" s="3">
        <v>65.760979834219995</v>
      </c>
      <c r="E74" s="3">
        <v>29.663337116912601</v>
      </c>
      <c r="F74" s="3">
        <v>62.459743869750803</v>
      </c>
    </row>
    <row r="75" spans="1:6" x14ac:dyDescent="0.25">
      <c r="A75">
        <v>7505</v>
      </c>
      <c r="B75" s="3">
        <v>63.811536416799598</v>
      </c>
      <c r="C75" s="3">
        <v>66.5795787789923</v>
      </c>
      <c r="D75" s="3">
        <v>65.838302610416903</v>
      </c>
      <c r="E75" s="3">
        <v>20.938706015891</v>
      </c>
      <c r="F75" s="3">
        <v>65.325722227737501</v>
      </c>
    </row>
    <row r="76" spans="1:6" x14ac:dyDescent="0.25">
      <c r="A76">
        <v>7545</v>
      </c>
      <c r="B76" s="3">
        <v>61.468367889420499</v>
      </c>
      <c r="C76" s="3">
        <v>60.085577179418799</v>
      </c>
      <c r="D76" s="3">
        <v>64.042805888902606</v>
      </c>
      <c r="E76" s="3">
        <v>56.043813847900097</v>
      </c>
      <c r="F76" s="3">
        <v>62.5294351235977</v>
      </c>
    </row>
    <row r="77" spans="1:6" x14ac:dyDescent="0.25">
      <c r="A77">
        <v>7723</v>
      </c>
      <c r="B77" s="3">
        <v>61.202286018075498</v>
      </c>
      <c r="C77" s="3">
        <v>62.644094908024499</v>
      </c>
      <c r="D77" s="3">
        <v>63.251515526413499</v>
      </c>
      <c r="E77" s="3">
        <v>63.609988649262199</v>
      </c>
      <c r="F77" s="3">
        <v>63.309639630695898</v>
      </c>
    </row>
    <row r="78" spans="1:6" x14ac:dyDescent="0.25">
      <c r="A78">
        <v>7872</v>
      </c>
      <c r="B78" s="3">
        <v>62.128389154704898</v>
      </c>
      <c r="C78" s="3">
        <v>50.573713676353002</v>
      </c>
      <c r="D78" s="3">
        <v>63.231720895706999</v>
      </c>
      <c r="E78" s="3">
        <v>64.466515323495997</v>
      </c>
      <c r="F78" s="3">
        <v>63.511168470167803</v>
      </c>
    </row>
    <row r="79" spans="1:6" x14ac:dyDescent="0.25">
      <c r="A79">
        <v>7874</v>
      </c>
      <c r="B79" s="3">
        <v>62.657628920786799</v>
      </c>
      <c r="C79" s="3">
        <v>66.394294854705393</v>
      </c>
      <c r="D79" s="3">
        <v>64.357540517134694</v>
      </c>
      <c r="E79" s="3">
        <v>60.154143019296299</v>
      </c>
      <c r="F79" s="3">
        <v>62.338230914325401</v>
      </c>
    </row>
    <row r="80" spans="1:6" x14ac:dyDescent="0.25">
      <c r="A80">
        <v>8042</v>
      </c>
      <c r="B80" s="3">
        <v>62.429027113237602</v>
      </c>
      <c r="C80" s="3">
        <v>42.2711276992802</v>
      </c>
      <c r="D80" s="3">
        <v>58.754794012124201</v>
      </c>
      <c r="E80" s="3">
        <v>42.671736662883099</v>
      </c>
      <c r="F80" s="3">
        <v>62.428075052119503</v>
      </c>
    </row>
    <row r="81" spans="1:6" x14ac:dyDescent="0.25">
      <c r="A81">
        <v>8056</v>
      </c>
      <c r="B81" s="3">
        <v>63.424242424242401</v>
      </c>
      <c r="C81" s="3">
        <v>59.6915489202879</v>
      </c>
      <c r="D81" s="3">
        <v>62.2581962142769</v>
      </c>
      <c r="E81" s="3">
        <v>48.391600454029501</v>
      </c>
      <c r="F81" s="3">
        <v>62.853866772560302</v>
      </c>
    </row>
    <row r="82" spans="1:6" x14ac:dyDescent="0.25">
      <c r="A82">
        <v>8060</v>
      </c>
      <c r="B82" s="3">
        <v>66.599415204678394</v>
      </c>
      <c r="C82" s="3">
        <v>67.9229538789656</v>
      </c>
      <c r="D82" s="3">
        <v>66.484226153655797</v>
      </c>
      <c r="E82" s="3">
        <v>66.121906923950107</v>
      </c>
      <c r="F82" s="3">
        <v>64.8205102749926</v>
      </c>
    </row>
    <row r="83" spans="1:6" x14ac:dyDescent="0.25">
      <c r="A83">
        <v>8103</v>
      </c>
      <c r="B83" s="3">
        <v>64.345295055821396</v>
      </c>
      <c r="C83" s="3">
        <v>53.5459877366036</v>
      </c>
      <c r="D83" s="3">
        <v>66.244958554991996</v>
      </c>
      <c r="E83" s="3">
        <v>67.814982973893294</v>
      </c>
      <c r="F83" s="3">
        <v>64.682418346073703</v>
      </c>
    </row>
    <row r="84" spans="1:6" x14ac:dyDescent="0.25">
      <c r="A84">
        <v>8768</v>
      </c>
      <c r="B84" s="3">
        <v>66.089845826687906</v>
      </c>
      <c r="C84" s="3">
        <v>70.224206878165802</v>
      </c>
      <c r="D84" s="3">
        <v>62.252628974390703</v>
      </c>
      <c r="E84" s="3">
        <v>47.311010215663998</v>
      </c>
      <c r="F84" s="3">
        <v>65.010523180780297</v>
      </c>
    </row>
    <row r="85" spans="1:6" x14ac:dyDescent="0.25">
      <c r="A85">
        <v>8769</v>
      </c>
      <c r="B85" s="3">
        <v>65.093301435406701</v>
      </c>
      <c r="C85" s="3">
        <v>54.486803519061603</v>
      </c>
      <c r="D85" s="3">
        <v>66.166646047259704</v>
      </c>
      <c r="E85" s="3">
        <v>67.008626560726398</v>
      </c>
      <c r="F85" s="3">
        <v>66.473940236275197</v>
      </c>
    </row>
    <row r="86" spans="1:6" x14ac:dyDescent="0.25">
      <c r="A86">
        <v>8771</v>
      </c>
      <c r="B86" s="3">
        <v>66.188197767145098</v>
      </c>
      <c r="C86" s="3">
        <v>35.2748600373234</v>
      </c>
      <c r="D86" s="3">
        <v>63.743412099468003</v>
      </c>
      <c r="E86" s="3">
        <v>65.911237230419999</v>
      </c>
      <c r="F86" s="3">
        <v>67.682616896654395</v>
      </c>
    </row>
    <row r="87" spans="1:6" x14ac:dyDescent="0.25">
      <c r="A87">
        <v>8772</v>
      </c>
      <c r="B87" s="3">
        <v>64.7918660287081</v>
      </c>
      <c r="C87" s="3">
        <v>33.945614502799302</v>
      </c>
      <c r="D87" s="3">
        <v>59.416429543486302</v>
      </c>
      <c r="E87" s="3">
        <v>63.997729852440401</v>
      </c>
      <c r="F87" s="3">
        <v>66.314702670505298</v>
      </c>
    </row>
    <row r="88" spans="1:6" x14ac:dyDescent="0.25">
      <c r="A88">
        <v>8773</v>
      </c>
      <c r="B88" s="3">
        <v>65.353269537480102</v>
      </c>
      <c r="C88" s="3">
        <v>34.949613436417003</v>
      </c>
      <c r="D88" s="3">
        <v>60.329951750587703</v>
      </c>
      <c r="E88" s="3">
        <v>65.140295119182795</v>
      </c>
      <c r="F88" s="3">
        <v>66.986002184056403</v>
      </c>
    </row>
    <row r="89" spans="1:6" x14ac:dyDescent="0.25">
      <c r="A89">
        <v>8777</v>
      </c>
      <c r="B89" s="3">
        <v>68.376129718235006</v>
      </c>
      <c r="C89" s="3">
        <v>70.162356704878704</v>
      </c>
      <c r="D89" s="3">
        <v>68.115427440306803</v>
      </c>
      <c r="E89" s="3">
        <v>36.734846765039698</v>
      </c>
      <c r="F89" s="3">
        <v>67.060557927131896</v>
      </c>
    </row>
    <row r="90" spans="1:6" x14ac:dyDescent="0.25">
      <c r="A90">
        <v>8778</v>
      </c>
      <c r="B90" s="3">
        <v>68.110047846889998</v>
      </c>
      <c r="C90" s="3">
        <v>69.972007464676096</v>
      </c>
      <c r="D90" s="3">
        <v>68.081281702338202</v>
      </c>
      <c r="E90" s="3">
        <v>34.933484676504001</v>
      </c>
      <c r="F90" s="3">
        <v>66.769681326317894</v>
      </c>
    </row>
    <row r="91" spans="1:6" x14ac:dyDescent="0.25">
      <c r="A91">
        <v>8785</v>
      </c>
      <c r="B91" s="3">
        <v>67.080542264752793</v>
      </c>
      <c r="C91" s="3">
        <v>58.177286057051496</v>
      </c>
      <c r="D91" s="3">
        <v>66.631201286651006</v>
      </c>
      <c r="E91" s="3">
        <v>67.323950056753702</v>
      </c>
      <c r="F91" s="3">
        <v>67.186041894172504</v>
      </c>
    </row>
    <row r="92" spans="1:6" x14ac:dyDescent="0.25">
      <c r="A92">
        <v>8786</v>
      </c>
      <c r="B92" s="3">
        <v>68.148325358851693</v>
      </c>
      <c r="C92" s="3">
        <v>68.884030925086606</v>
      </c>
      <c r="D92" s="3">
        <v>66.188667573920597</v>
      </c>
      <c r="E92" s="3">
        <v>41.730987514188399</v>
      </c>
      <c r="F92" s="3">
        <v>66.920281941824697</v>
      </c>
    </row>
    <row r="93" spans="1:6" x14ac:dyDescent="0.25">
      <c r="A93">
        <v>8787</v>
      </c>
      <c r="B93" s="3">
        <v>68.148325358851693</v>
      </c>
      <c r="C93" s="3">
        <v>68.884030925086606</v>
      </c>
      <c r="D93" s="3">
        <v>66.188667573920597</v>
      </c>
      <c r="E93" s="3">
        <v>41.730987514188399</v>
      </c>
      <c r="F93" s="3">
        <v>66.920281941824697</v>
      </c>
    </row>
    <row r="94" spans="1:6" x14ac:dyDescent="0.25">
      <c r="A94">
        <v>8788</v>
      </c>
      <c r="B94" s="3">
        <v>67.196172248803805</v>
      </c>
      <c r="C94" s="3">
        <v>68.177552652626005</v>
      </c>
      <c r="D94" s="3">
        <v>65.064085116911997</v>
      </c>
      <c r="E94" s="3">
        <v>39.9677639046538</v>
      </c>
      <c r="F94" s="3">
        <v>65.545219894768195</v>
      </c>
    </row>
    <row r="95" spans="1:6" x14ac:dyDescent="0.25">
      <c r="A95">
        <v>8789</v>
      </c>
      <c r="B95" s="3">
        <v>68.166135034556106</v>
      </c>
      <c r="C95" s="3">
        <v>69.555585177286105</v>
      </c>
      <c r="D95" s="3">
        <v>67.937646913274804</v>
      </c>
      <c r="E95" s="3">
        <v>52.099205448354098</v>
      </c>
      <c r="F95" s="3">
        <v>67.475330090340506</v>
      </c>
    </row>
    <row r="96" spans="1:6" x14ac:dyDescent="0.25">
      <c r="A96">
        <v>8797</v>
      </c>
      <c r="B96" s="3">
        <v>65.411749069643804</v>
      </c>
      <c r="C96" s="3">
        <v>61.162623300453198</v>
      </c>
      <c r="D96" s="3">
        <v>64.677718668811096</v>
      </c>
      <c r="E96" s="3">
        <v>56.162996594778697</v>
      </c>
      <c r="F96" s="3">
        <v>64.965948575399594</v>
      </c>
    </row>
    <row r="97" spans="1:6" x14ac:dyDescent="0.25">
      <c r="A97">
        <v>8802</v>
      </c>
      <c r="B97" s="3">
        <v>61.702286018075498</v>
      </c>
      <c r="C97" s="3">
        <v>67.6715542521994</v>
      </c>
      <c r="D97" s="3">
        <v>65.403315600643296</v>
      </c>
      <c r="E97" s="3">
        <v>47.569807037457402</v>
      </c>
      <c r="F97" s="3">
        <v>64.336443959098602</v>
      </c>
    </row>
    <row r="98" spans="1:6" x14ac:dyDescent="0.25">
      <c r="A98">
        <v>8807</v>
      </c>
      <c r="B98" s="3">
        <v>64.685273790536996</v>
      </c>
      <c r="C98" s="3">
        <v>69.353505731804901</v>
      </c>
      <c r="D98" s="3">
        <v>67.161202523815405</v>
      </c>
      <c r="E98" s="3">
        <v>59.3328036322361</v>
      </c>
      <c r="F98" s="3">
        <v>66.473940236275197</v>
      </c>
    </row>
    <row r="99" spans="1:6" x14ac:dyDescent="0.25">
      <c r="A99">
        <v>8808</v>
      </c>
      <c r="B99" s="3">
        <v>66.511961722487996</v>
      </c>
      <c r="C99" s="3">
        <v>60.813116502266098</v>
      </c>
      <c r="D99" s="3">
        <v>67.969318322405002</v>
      </c>
      <c r="E99" s="3">
        <v>69.306015891032899</v>
      </c>
      <c r="F99" s="3">
        <v>66.186041894172504</v>
      </c>
    </row>
    <row r="100" spans="1:6" x14ac:dyDescent="0.25">
      <c r="A100">
        <v>8809</v>
      </c>
      <c r="B100" s="3">
        <v>65.233652312599702</v>
      </c>
      <c r="C100" s="3">
        <v>70.249000266595601</v>
      </c>
      <c r="D100" s="3">
        <v>68.161326240257296</v>
      </c>
      <c r="E100" s="3">
        <v>57.685130533484703</v>
      </c>
      <c r="F100" s="3">
        <v>67.136205698401696</v>
      </c>
    </row>
    <row r="101" spans="1:6" x14ac:dyDescent="0.25">
      <c r="A101">
        <v>8811</v>
      </c>
      <c r="B101" s="3">
        <v>64.997607655502406</v>
      </c>
      <c r="C101" s="3">
        <v>60.1306318315116</v>
      </c>
      <c r="D101" s="3">
        <v>67.126190770753396</v>
      </c>
      <c r="E101" s="3">
        <v>68.822928490351899</v>
      </c>
      <c r="F101" s="3">
        <v>64.901419636652406</v>
      </c>
    </row>
    <row r="102" spans="1:6" x14ac:dyDescent="0.25">
      <c r="A102">
        <v>8812</v>
      </c>
      <c r="B102" s="3">
        <v>65.282828282828305</v>
      </c>
      <c r="C102" s="3">
        <v>68.346041055718501</v>
      </c>
      <c r="D102" s="3">
        <v>67.533589013980006</v>
      </c>
      <c r="E102" s="3">
        <v>63.0301929625426</v>
      </c>
      <c r="F102" s="3">
        <v>66.934279757768294</v>
      </c>
    </row>
    <row r="103" spans="1:6" x14ac:dyDescent="0.25">
      <c r="A103">
        <v>8813</v>
      </c>
      <c r="B103" s="3">
        <v>65.774056353003701</v>
      </c>
      <c r="C103" s="3">
        <v>68.008531058384406</v>
      </c>
      <c r="D103" s="3">
        <v>67.007422986514896</v>
      </c>
      <c r="E103" s="3">
        <v>61.6072644721907</v>
      </c>
      <c r="F103" s="3">
        <v>66.879579072768806</v>
      </c>
    </row>
    <row r="104" spans="1:6" x14ac:dyDescent="0.25">
      <c r="A104">
        <v>8817</v>
      </c>
      <c r="B104" s="3">
        <v>66.7796384901648</v>
      </c>
      <c r="C104" s="3">
        <v>66.460943748333804</v>
      </c>
      <c r="D104" s="3">
        <v>67.552641346034903</v>
      </c>
      <c r="E104" s="3">
        <v>66.644267877412005</v>
      </c>
      <c r="F104" s="3">
        <v>64.640821999404395</v>
      </c>
    </row>
    <row r="105" spans="1:6" x14ac:dyDescent="0.25">
      <c r="A105">
        <v>8821</v>
      </c>
      <c r="B105" s="3">
        <v>66.611908559276998</v>
      </c>
      <c r="C105" s="3">
        <v>66.725939749400197</v>
      </c>
      <c r="D105" s="3">
        <v>67.471235927254696</v>
      </c>
      <c r="E105" s="3">
        <v>62.3625425652667</v>
      </c>
      <c r="F105" s="3">
        <v>67.414871438499006</v>
      </c>
    </row>
    <row r="106" spans="1:6" x14ac:dyDescent="0.25">
      <c r="A106">
        <v>8823</v>
      </c>
      <c r="B106" s="3">
        <v>68.715045188729405</v>
      </c>
      <c r="C106" s="3">
        <v>70.493201812849904</v>
      </c>
      <c r="D106" s="3">
        <v>69.801682543609999</v>
      </c>
      <c r="E106" s="3">
        <v>43.402270147559598</v>
      </c>
      <c r="F106" s="3">
        <v>68.428174327409906</v>
      </c>
    </row>
    <row r="107" spans="1:6" x14ac:dyDescent="0.25">
      <c r="A107">
        <v>8826</v>
      </c>
      <c r="B107" s="3">
        <v>68.400318979266302</v>
      </c>
      <c r="C107" s="3">
        <v>68.662490002666004</v>
      </c>
      <c r="D107" s="3">
        <v>70.380056909563294</v>
      </c>
      <c r="E107" s="3">
        <v>69.872417707151001</v>
      </c>
      <c r="F107" s="3">
        <v>68.725603097389097</v>
      </c>
    </row>
    <row r="108" spans="1:6" x14ac:dyDescent="0.25">
      <c r="A108">
        <v>8829</v>
      </c>
      <c r="B108" s="3">
        <v>61.296916533758598</v>
      </c>
      <c r="C108" s="3">
        <v>64.377232737936595</v>
      </c>
      <c r="D108" s="3">
        <v>62.603365087220098</v>
      </c>
      <c r="E108" s="3">
        <v>55.582292849035198</v>
      </c>
      <c r="F108" s="3">
        <v>62.199940434825798</v>
      </c>
    </row>
    <row r="109" spans="1:6" x14ac:dyDescent="0.25">
      <c r="A109">
        <v>8832</v>
      </c>
      <c r="B109" s="3">
        <v>61.414673046251998</v>
      </c>
      <c r="C109" s="3">
        <v>64.7835243934951</v>
      </c>
      <c r="D109" s="3">
        <v>63.496721514289199</v>
      </c>
      <c r="E109" s="3">
        <v>63.365266742338299</v>
      </c>
      <c r="F109" s="3">
        <v>63.1408716370495</v>
      </c>
    </row>
    <row r="110" spans="1:6" x14ac:dyDescent="0.25">
      <c r="A110">
        <v>8835</v>
      </c>
      <c r="B110" s="3">
        <v>65.627325890483803</v>
      </c>
      <c r="C110" s="3">
        <v>66.454812050119997</v>
      </c>
      <c r="D110" s="3">
        <v>65.499814425337107</v>
      </c>
      <c r="E110" s="3">
        <v>61.1214528944381</v>
      </c>
      <c r="F110" s="3">
        <v>64.532115556438001</v>
      </c>
    </row>
    <row r="111" spans="1:6" x14ac:dyDescent="0.25">
      <c r="A111">
        <v>8836</v>
      </c>
      <c r="B111" s="3">
        <v>61.891547049441797</v>
      </c>
      <c r="C111" s="3">
        <v>52.721674220207902</v>
      </c>
      <c r="D111" s="3">
        <v>61.6054682667327</v>
      </c>
      <c r="E111" s="3">
        <v>62.132349602724197</v>
      </c>
      <c r="F111" s="3">
        <v>62.833614613322702</v>
      </c>
    </row>
    <row r="112" spans="1:6" x14ac:dyDescent="0.25">
      <c r="A112">
        <v>8838</v>
      </c>
      <c r="B112" s="3">
        <v>63.974747474747502</v>
      </c>
      <c r="C112" s="3">
        <v>57.368968275126598</v>
      </c>
      <c r="D112" s="3">
        <v>64</v>
      </c>
      <c r="E112" s="3">
        <v>61.548921679909199</v>
      </c>
      <c r="F112" s="3">
        <v>64.274992554353204</v>
      </c>
    </row>
    <row r="113" spans="1:6" x14ac:dyDescent="0.25">
      <c r="A113">
        <v>8840</v>
      </c>
      <c r="B113" s="3">
        <v>64.354598617756494</v>
      </c>
      <c r="C113" s="3">
        <v>57.334044254865397</v>
      </c>
      <c r="D113" s="3">
        <v>63.823951503154802</v>
      </c>
      <c r="E113" s="3">
        <v>55.788876276958</v>
      </c>
      <c r="F113" s="3">
        <v>64.454283728779899</v>
      </c>
    </row>
    <row r="114" spans="1:6" x14ac:dyDescent="0.25">
      <c r="A114">
        <v>8841</v>
      </c>
      <c r="B114" s="3">
        <v>63.017012227538501</v>
      </c>
      <c r="C114" s="3">
        <v>56.193281791522303</v>
      </c>
      <c r="D114" s="3">
        <v>62.0121242113077</v>
      </c>
      <c r="E114" s="3">
        <v>50.614982973893298</v>
      </c>
      <c r="F114" s="3">
        <v>63.107217313610597</v>
      </c>
    </row>
    <row r="115" spans="1:6" x14ac:dyDescent="0.25">
      <c r="A115">
        <v>8842</v>
      </c>
      <c r="B115" s="3">
        <v>63.539340776182897</v>
      </c>
      <c r="C115" s="3">
        <v>61.044254865369197</v>
      </c>
      <c r="D115" s="3">
        <v>59.2771248298899</v>
      </c>
      <c r="E115" s="3">
        <v>29.842451759364401</v>
      </c>
      <c r="F115" s="3">
        <v>63.556140176710002</v>
      </c>
    </row>
    <row r="116" spans="1:6" x14ac:dyDescent="0.25">
      <c r="A116">
        <v>8879</v>
      </c>
      <c r="B116" s="3">
        <v>62.8705475810739</v>
      </c>
      <c r="C116" s="3">
        <v>64.3332444681418</v>
      </c>
      <c r="D116" s="3">
        <v>63.751082518866802</v>
      </c>
      <c r="E116" s="3">
        <v>61.478320090805902</v>
      </c>
      <c r="F116" s="3">
        <v>61.889308051226102</v>
      </c>
    </row>
    <row r="117" spans="1:6" x14ac:dyDescent="0.25">
      <c r="A117">
        <v>8887</v>
      </c>
      <c r="B117" s="3">
        <v>61.018607123870297</v>
      </c>
      <c r="C117" s="3">
        <v>44.8320447880565</v>
      </c>
      <c r="D117" s="3">
        <v>57.294073982432302</v>
      </c>
      <c r="E117" s="3">
        <v>32.798183881952298</v>
      </c>
      <c r="F117" s="3">
        <v>58.862503722823398</v>
      </c>
    </row>
    <row r="118" spans="1:6" x14ac:dyDescent="0.25">
      <c r="A118">
        <v>8921</v>
      </c>
      <c r="B118" s="3">
        <v>63.8809144072302</v>
      </c>
      <c r="C118" s="3">
        <v>64.449480138629696</v>
      </c>
      <c r="D118" s="3">
        <v>65.455400222689605</v>
      </c>
      <c r="E118" s="3">
        <v>65.0306469920545</v>
      </c>
      <c r="F118" s="3">
        <v>62.9028094907178</v>
      </c>
    </row>
    <row r="119" spans="1:6" x14ac:dyDescent="0.25">
      <c r="A119">
        <v>8933</v>
      </c>
      <c r="B119" s="3">
        <v>57.687666135034597</v>
      </c>
      <c r="C119" s="3">
        <v>63.451079712076798</v>
      </c>
      <c r="D119" s="3">
        <v>61.279970308053898</v>
      </c>
      <c r="E119" s="3">
        <v>57.674006810442698</v>
      </c>
      <c r="F119" s="3">
        <v>58.134716569045999</v>
      </c>
    </row>
    <row r="120" spans="1:6" x14ac:dyDescent="0.25">
      <c r="A120">
        <v>8938</v>
      </c>
      <c r="B120" s="3">
        <v>62.884104199893699</v>
      </c>
      <c r="C120" s="3">
        <v>66.350839776059701</v>
      </c>
      <c r="D120" s="3">
        <v>60.894222442162601</v>
      </c>
      <c r="E120" s="3">
        <v>32.449489216799101</v>
      </c>
      <c r="F120" s="3">
        <v>60.7515139481783</v>
      </c>
    </row>
    <row r="121" spans="1:6" x14ac:dyDescent="0.25">
      <c r="A121">
        <v>8955</v>
      </c>
      <c r="B121" s="3">
        <v>62.707868155236604</v>
      </c>
      <c r="C121" s="3">
        <v>66.121834177552699</v>
      </c>
      <c r="D121" s="3">
        <v>62.641346034888002</v>
      </c>
      <c r="E121" s="3">
        <v>46.681498297389297</v>
      </c>
      <c r="F121" s="3">
        <v>61.772063933287001</v>
      </c>
    </row>
    <row r="122" spans="1:6" x14ac:dyDescent="0.25">
      <c r="A122">
        <v>9025</v>
      </c>
      <c r="B122" s="3">
        <v>63.263955342902698</v>
      </c>
      <c r="C122" s="3">
        <v>57.233004532124802</v>
      </c>
      <c r="D122" s="3">
        <v>65.198317456390001</v>
      </c>
      <c r="E122" s="3">
        <v>63.010669693530097</v>
      </c>
      <c r="F122" s="3">
        <v>65.069790529137293</v>
      </c>
    </row>
    <row r="123" spans="1:6" x14ac:dyDescent="0.25">
      <c r="A123">
        <v>9027</v>
      </c>
      <c r="B123" s="3">
        <v>62.628389154704898</v>
      </c>
      <c r="C123" s="3">
        <v>52.7275393228472</v>
      </c>
      <c r="D123" s="3">
        <v>62.902264010887002</v>
      </c>
      <c r="E123" s="3">
        <v>61.6958002270148</v>
      </c>
      <c r="F123" s="3">
        <v>61.013699990072503</v>
      </c>
    </row>
    <row r="124" spans="1:6" x14ac:dyDescent="0.25">
      <c r="A124">
        <v>9033</v>
      </c>
      <c r="B124" s="3">
        <v>61.328017012227498</v>
      </c>
      <c r="C124" s="3">
        <v>63.205011996800899</v>
      </c>
      <c r="D124" s="3">
        <v>63.744896696771001</v>
      </c>
      <c r="E124" s="3">
        <v>64.693530079455201</v>
      </c>
      <c r="F124" s="3">
        <v>62.538568450312702</v>
      </c>
    </row>
    <row r="125" spans="1:6" x14ac:dyDescent="0.25">
      <c r="A125">
        <v>9034</v>
      </c>
      <c r="B125" s="3">
        <v>62.389154704944197</v>
      </c>
      <c r="C125" s="3">
        <v>63.523327112769898</v>
      </c>
      <c r="D125" s="3">
        <v>64.332797228751701</v>
      </c>
      <c r="E125" s="3">
        <v>65.066515323496006</v>
      </c>
      <c r="F125" s="3">
        <v>62.976968132631796</v>
      </c>
    </row>
    <row r="126" spans="1:6" x14ac:dyDescent="0.25">
      <c r="A126">
        <v>9037</v>
      </c>
      <c r="B126" s="3">
        <v>62.138224348750697</v>
      </c>
      <c r="C126" s="3">
        <v>65.686750199946701</v>
      </c>
      <c r="D126" s="3">
        <v>63.655202276382497</v>
      </c>
      <c r="E126" s="3">
        <v>61.396594778660599</v>
      </c>
      <c r="F126" s="3">
        <v>61.916211654919103</v>
      </c>
    </row>
    <row r="127" spans="1:6" x14ac:dyDescent="0.25">
      <c r="A127">
        <v>9039</v>
      </c>
      <c r="B127" s="3">
        <v>63.539340776182897</v>
      </c>
      <c r="C127" s="3">
        <v>61.044254865369197</v>
      </c>
      <c r="D127" s="3">
        <v>59.2771248298899</v>
      </c>
      <c r="E127" s="3">
        <v>29.842451759364401</v>
      </c>
      <c r="F127" s="3">
        <v>63.556140176710002</v>
      </c>
    </row>
    <row r="128" spans="1:6" x14ac:dyDescent="0.25">
      <c r="A128">
        <v>9043</v>
      </c>
      <c r="B128" s="3">
        <v>60.976608187134502</v>
      </c>
      <c r="C128" s="3">
        <v>60.984004265529201</v>
      </c>
      <c r="D128" s="3">
        <v>62.401583570456502</v>
      </c>
      <c r="E128" s="3">
        <v>58.179341657207701</v>
      </c>
      <c r="F128" s="3">
        <v>61.7390052615904</v>
      </c>
    </row>
    <row r="129" spans="1:6" x14ac:dyDescent="0.25">
      <c r="A129">
        <v>9054</v>
      </c>
      <c r="B129" s="3">
        <v>63.539340776182897</v>
      </c>
      <c r="C129" s="3">
        <v>61.044254865369197</v>
      </c>
      <c r="D129" s="3">
        <v>59.2771248298899</v>
      </c>
      <c r="E129" s="3">
        <v>29.842451759364401</v>
      </c>
      <c r="F129" s="3">
        <v>63.556140176710002</v>
      </c>
    </row>
    <row r="130" spans="1:6" x14ac:dyDescent="0.25">
      <c r="A130">
        <v>9250</v>
      </c>
      <c r="B130" s="3">
        <v>67.263423710792097</v>
      </c>
      <c r="C130" s="3">
        <v>61.001066382298099</v>
      </c>
      <c r="D130" s="3">
        <v>65.741803785723107</v>
      </c>
      <c r="E130" s="3">
        <v>70.078774120317803</v>
      </c>
      <c r="F130" s="3">
        <v>68.327707733545097</v>
      </c>
    </row>
    <row r="131" spans="1:6" x14ac:dyDescent="0.25">
      <c r="A131">
        <v>9251</v>
      </c>
      <c r="B131" s="3">
        <v>66.214247740563493</v>
      </c>
      <c r="C131" s="3">
        <v>64.832311383630994</v>
      </c>
      <c r="D131" s="3">
        <v>65.677347519485295</v>
      </c>
      <c r="E131" s="3">
        <v>28.9368898978434</v>
      </c>
      <c r="F131" s="3">
        <v>65.592077831827694</v>
      </c>
    </row>
    <row r="132" spans="1:6" x14ac:dyDescent="0.25">
      <c r="A132">
        <v>9252</v>
      </c>
      <c r="B132" s="3">
        <v>68.627060074428499</v>
      </c>
      <c r="C132" s="3">
        <v>71.125299920021305</v>
      </c>
      <c r="D132" s="3">
        <v>68.704070270938999</v>
      </c>
      <c r="E132" s="3">
        <v>28.3468785471056</v>
      </c>
      <c r="F132" s="3">
        <v>67.840067507197503</v>
      </c>
    </row>
    <row r="133" spans="1:6" x14ac:dyDescent="0.25">
      <c r="A133">
        <v>9300</v>
      </c>
      <c r="B133" s="3">
        <v>66.678628389154696</v>
      </c>
      <c r="C133" s="3">
        <v>66.331644894694705</v>
      </c>
      <c r="D133" s="3">
        <v>68.144624520598796</v>
      </c>
      <c r="E133" s="3">
        <v>69.289443813847896</v>
      </c>
      <c r="F133" s="3">
        <v>66.431946788444407</v>
      </c>
    </row>
    <row r="134" spans="1:6" x14ac:dyDescent="0.25">
      <c r="A134">
        <v>9330</v>
      </c>
      <c r="B134" s="3">
        <v>65.141148325358898</v>
      </c>
      <c r="C134" s="3">
        <v>68.247134097574005</v>
      </c>
      <c r="D134" s="3">
        <v>66.085116912037606</v>
      </c>
      <c r="E134" s="3">
        <v>53.934392735527801</v>
      </c>
      <c r="F134" s="3">
        <v>64.246103444852594</v>
      </c>
    </row>
    <row r="135" spans="1:6" x14ac:dyDescent="0.25">
      <c r="A135">
        <v>9335</v>
      </c>
      <c r="B135" s="3">
        <v>65.368952684742197</v>
      </c>
      <c r="C135" s="3">
        <v>68.634764062916602</v>
      </c>
      <c r="D135" s="3">
        <v>65.815662501546498</v>
      </c>
      <c r="E135" s="3">
        <v>45.265380249716202</v>
      </c>
      <c r="F135" s="3">
        <v>64.638439392435203</v>
      </c>
    </row>
    <row r="136" spans="1:6" x14ac:dyDescent="0.25">
      <c r="A136">
        <v>9336</v>
      </c>
      <c r="B136" s="3">
        <v>66.570972886762405</v>
      </c>
      <c r="C136" s="3">
        <v>63.933351106371603</v>
      </c>
      <c r="D136" s="3">
        <v>67.052950637139702</v>
      </c>
      <c r="E136" s="3">
        <v>67.283541430192997</v>
      </c>
      <c r="F136" s="3">
        <v>64.473741685694407</v>
      </c>
    </row>
    <row r="137" spans="1:6" x14ac:dyDescent="0.25">
      <c r="A137">
        <v>9337</v>
      </c>
      <c r="B137" s="3">
        <v>66.7796384901648</v>
      </c>
      <c r="C137" s="3">
        <v>66.460943748333804</v>
      </c>
      <c r="D137" s="3">
        <v>67.552641346034903</v>
      </c>
      <c r="E137" s="3">
        <v>66.644267877412005</v>
      </c>
      <c r="F137" s="3">
        <v>64.640821999404395</v>
      </c>
    </row>
    <row r="138" spans="1:6" x14ac:dyDescent="0.25">
      <c r="A138">
        <v>9343</v>
      </c>
      <c r="B138" s="3">
        <v>65.8926103136629</v>
      </c>
      <c r="C138" s="3">
        <v>70.155958411090396</v>
      </c>
      <c r="D138" s="3">
        <v>64.711245824570099</v>
      </c>
      <c r="E138" s="3">
        <v>23.035868331441499</v>
      </c>
      <c r="F138" s="3">
        <v>65.545021344187404</v>
      </c>
    </row>
    <row r="139" spans="1:6" x14ac:dyDescent="0.25">
      <c r="A139">
        <v>9517</v>
      </c>
      <c r="B139" s="3">
        <v>64.930090377458797</v>
      </c>
      <c r="C139" s="3">
        <v>64.209277525993102</v>
      </c>
      <c r="D139" s="3">
        <v>64.4669058517877</v>
      </c>
      <c r="E139" s="3">
        <v>46.5139614074915</v>
      </c>
      <c r="F139" s="3">
        <v>63.461133723816097</v>
      </c>
    </row>
    <row r="140" spans="1:6" x14ac:dyDescent="0.25">
      <c r="A140">
        <v>9873</v>
      </c>
      <c r="B140" s="3">
        <v>64.346358320042498</v>
      </c>
      <c r="C140" s="3">
        <v>55.691015729138897</v>
      </c>
      <c r="D140" s="3">
        <v>63.172831869355399</v>
      </c>
      <c r="E140" s="3">
        <v>66.399772985243999</v>
      </c>
      <c r="F140" s="3">
        <v>65.687580661173399</v>
      </c>
    </row>
    <row r="141" spans="1:6" x14ac:dyDescent="0.25">
      <c r="A141">
        <v>10158</v>
      </c>
      <c r="B141" s="3">
        <v>60.976608187134502</v>
      </c>
      <c r="C141" s="3">
        <v>60.984004265529201</v>
      </c>
      <c r="D141" s="3">
        <v>62.401583570456502</v>
      </c>
      <c r="E141" s="3">
        <v>58.179341657207701</v>
      </c>
      <c r="F141" s="3">
        <v>61.7390052615904</v>
      </c>
    </row>
    <row r="142" spans="1:6" x14ac:dyDescent="0.25">
      <c r="A142" s="133">
        <v>10486</v>
      </c>
      <c r="B142" s="134">
        <v>26.863104731525802</v>
      </c>
      <c r="C142" s="134">
        <v>18.867235403892298</v>
      </c>
      <c r="D142" s="134">
        <v>15.132871458616901</v>
      </c>
      <c r="E142" s="134">
        <v>12.771396140749101</v>
      </c>
      <c r="F142" s="134">
        <v>24.561997418842399</v>
      </c>
    </row>
    <row r="143" spans="1:6" x14ac:dyDescent="0.25">
      <c r="A143">
        <v>10572</v>
      </c>
      <c r="B143" s="3">
        <v>61.216640085061101</v>
      </c>
      <c r="C143" s="3">
        <v>63.512663289789401</v>
      </c>
      <c r="D143" s="3">
        <v>63.2892490411976</v>
      </c>
      <c r="E143" s="3">
        <v>61.418388195232701</v>
      </c>
      <c r="F143" s="3">
        <v>61.693636453886597</v>
      </c>
    </row>
    <row r="144" spans="1:6" x14ac:dyDescent="0.25">
      <c r="A144">
        <v>10790</v>
      </c>
      <c r="B144" s="3">
        <v>62.857522594364703</v>
      </c>
      <c r="C144" s="3">
        <v>63.630231938149798</v>
      </c>
      <c r="D144" s="3">
        <v>64.816775949523702</v>
      </c>
      <c r="E144" s="3">
        <v>58.509875141884201</v>
      </c>
      <c r="F144" s="3">
        <v>64.093517323538194</v>
      </c>
    </row>
    <row r="145" spans="1:6" x14ac:dyDescent="0.25">
      <c r="A145">
        <v>10859</v>
      </c>
      <c r="B145" s="3">
        <v>65.282828282828305</v>
      </c>
      <c r="C145" s="3">
        <v>68.346041055718501</v>
      </c>
      <c r="D145" s="3">
        <v>67.533589013980006</v>
      </c>
      <c r="E145" s="3">
        <v>63.0301929625426</v>
      </c>
      <c r="F145" s="3">
        <v>66.934279757768294</v>
      </c>
    </row>
    <row r="146" spans="1:6" x14ac:dyDescent="0.25">
      <c r="A146">
        <v>10913</v>
      </c>
      <c r="B146" s="3">
        <v>61.534024455077102</v>
      </c>
      <c r="C146" s="3">
        <v>69.0447880565183</v>
      </c>
      <c r="D146" s="3">
        <v>62.0967462575776</v>
      </c>
      <c r="E146" s="3">
        <v>28.913053348467599</v>
      </c>
      <c r="F146" s="3">
        <v>64.760746550183697</v>
      </c>
    </row>
    <row r="147" spans="1:6" x14ac:dyDescent="0.25">
      <c r="A147">
        <v>10963</v>
      </c>
      <c r="B147" s="3">
        <v>62.216374269005797</v>
      </c>
      <c r="C147" s="3">
        <v>65.466009064249505</v>
      </c>
      <c r="D147" s="3">
        <v>64.504391933687998</v>
      </c>
      <c r="E147" s="3">
        <v>29.496027241770701</v>
      </c>
      <c r="F147" s="3">
        <v>62.857440683013998</v>
      </c>
    </row>
    <row r="148" spans="1:6" x14ac:dyDescent="0.25">
      <c r="A148">
        <v>10968</v>
      </c>
      <c r="B148" s="3">
        <v>64.796650717703301</v>
      </c>
      <c r="C148" s="3">
        <v>66.2687283391096</v>
      </c>
      <c r="D148" s="3">
        <v>64.565755288877895</v>
      </c>
      <c r="E148" s="3">
        <v>28.473552780930799</v>
      </c>
      <c r="F148" s="3">
        <v>64.436017075349994</v>
      </c>
    </row>
    <row r="149" spans="1:6" x14ac:dyDescent="0.25">
      <c r="A149">
        <v>10969</v>
      </c>
      <c r="B149" s="3">
        <v>64.940723019670401</v>
      </c>
      <c r="C149" s="3">
        <v>66.332178085843793</v>
      </c>
      <c r="D149" s="3">
        <v>65.898923666955298</v>
      </c>
      <c r="E149" s="3">
        <v>64.249035187287205</v>
      </c>
      <c r="F149" s="3">
        <v>64.172242628809698</v>
      </c>
    </row>
    <row r="150" spans="1:6" x14ac:dyDescent="0.25">
      <c r="A150">
        <v>11050</v>
      </c>
      <c r="B150" s="3">
        <v>67.057682083997904</v>
      </c>
      <c r="C150" s="3">
        <v>68.706744868035202</v>
      </c>
      <c r="D150" s="3">
        <v>66.091797599901</v>
      </c>
      <c r="E150" s="3">
        <v>66.838138479001103</v>
      </c>
      <c r="F150" s="3">
        <v>65.267646182865093</v>
      </c>
    </row>
    <row r="151" spans="1:6" x14ac:dyDescent="0.25">
      <c r="A151">
        <v>11058</v>
      </c>
      <c r="B151" s="3">
        <v>64.326156299840505</v>
      </c>
      <c r="C151" s="3">
        <v>66.852306051719495</v>
      </c>
      <c r="D151" s="3">
        <v>65.399480390944007</v>
      </c>
      <c r="E151" s="3">
        <v>65.3037457434733</v>
      </c>
      <c r="F151" s="3">
        <v>64.424898242827396</v>
      </c>
    </row>
    <row r="152" spans="1:6" x14ac:dyDescent="0.25">
      <c r="A152">
        <v>11095</v>
      </c>
      <c r="B152" s="3">
        <v>64.4566719829878</v>
      </c>
      <c r="C152" s="3">
        <v>65.902159424153595</v>
      </c>
      <c r="D152" s="3">
        <v>66.157985896325599</v>
      </c>
      <c r="E152" s="3">
        <v>64.214074914869499</v>
      </c>
      <c r="F152" s="3">
        <v>65.401866375459207</v>
      </c>
    </row>
    <row r="153" spans="1:6" x14ac:dyDescent="0.25">
      <c r="A153">
        <v>11100</v>
      </c>
      <c r="B153" s="3">
        <v>66.498405103668304</v>
      </c>
      <c r="C153" s="3">
        <v>64.369768061850195</v>
      </c>
      <c r="D153" s="3">
        <v>68.207967338859305</v>
      </c>
      <c r="E153" s="3">
        <v>66.293984108967095</v>
      </c>
      <c r="F153" s="3">
        <v>67.894867467487302</v>
      </c>
    </row>
    <row r="154" spans="1:6" x14ac:dyDescent="0.25">
      <c r="A154">
        <v>11103</v>
      </c>
      <c r="B154" s="3">
        <v>61.480595427963799</v>
      </c>
      <c r="C154" s="3">
        <v>65.129298853639</v>
      </c>
      <c r="D154" s="3">
        <v>64.975380428058898</v>
      </c>
      <c r="E154" s="3">
        <v>36.840181611804802</v>
      </c>
      <c r="F154" s="3">
        <v>62.969323935272499</v>
      </c>
    </row>
    <row r="155" spans="1:6" x14ac:dyDescent="0.25">
      <c r="A155">
        <v>11109</v>
      </c>
      <c r="B155" s="3">
        <v>63.425571504518899</v>
      </c>
      <c r="C155" s="3">
        <v>50.852572647294103</v>
      </c>
      <c r="D155" s="3">
        <v>63.7413089199555</v>
      </c>
      <c r="E155" s="3">
        <v>67.195459704880804</v>
      </c>
      <c r="F155" s="3">
        <v>62.492802541447404</v>
      </c>
    </row>
    <row r="156" spans="1:6" x14ac:dyDescent="0.25">
      <c r="A156">
        <v>11112</v>
      </c>
      <c r="B156" s="3">
        <v>63.079744816586903</v>
      </c>
      <c r="C156" s="3">
        <v>65.528125833111204</v>
      </c>
      <c r="D156" s="3">
        <v>64.047754546579199</v>
      </c>
      <c r="E156" s="3">
        <v>18.082406356413198</v>
      </c>
      <c r="F156" s="3">
        <v>64.837883450809102</v>
      </c>
    </row>
    <row r="157" spans="1:6" x14ac:dyDescent="0.25">
      <c r="A157">
        <v>11113</v>
      </c>
      <c r="B157" s="3">
        <v>63.079744816586903</v>
      </c>
      <c r="C157" s="3">
        <v>65.528125833111204</v>
      </c>
      <c r="D157" s="3">
        <v>64.047754546579199</v>
      </c>
      <c r="E157" s="3">
        <v>18.082406356413198</v>
      </c>
      <c r="F157" s="3">
        <v>64.837883450809102</v>
      </c>
    </row>
    <row r="158" spans="1:6" x14ac:dyDescent="0.25">
      <c r="A158">
        <v>11275</v>
      </c>
      <c r="B158" s="3">
        <v>67.057682083997904</v>
      </c>
      <c r="C158" s="3">
        <v>68.706744868035202</v>
      </c>
      <c r="D158" s="3">
        <v>66.091797599901</v>
      </c>
      <c r="E158" s="3">
        <v>66.838138479001103</v>
      </c>
      <c r="F158" s="3">
        <v>65.267646182865093</v>
      </c>
    </row>
    <row r="159" spans="1:6" x14ac:dyDescent="0.25">
      <c r="A159">
        <v>11284</v>
      </c>
      <c r="B159" s="3">
        <v>62.184742158426403</v>
      </c>
      <c r="C159" s="3">
        <v>37.2450013329779</v>
      </c>
      <c r="D159" s="3">
        <v>61.126067054311498</v>
      </c>
      <c r="E159" s="3">
        <v>30.460612939841099</v>
      </c>
      <c r="F159" s="3">
        <v>62.134617293755603</v>
      </c>
    </row>
    <row r="160" spans="1:6" x14ac:dyDescent="0.25">
      <c r="A160">
        <v>11296</v>
      </c>
      <c r="B160" s="3">
        <v>62.601807549176002</v>
      </c>
      <c r="C160" s="3">
        <v>31.706211676886198</v>
      </c>
      <c r="D160" s="3">
        <v>54.936780898181397</v>
      </c>
      <c r="E160" s="3">
        <v>34.5457434733258</v>
      </c>
      <c r="F160" s="3">
        <v>61.586121314404799</v>
      </c>
    </row>
    <row r="161" spans="1:6" x14ac:dyDescent="0.25">
      <c r="A161">
        <v>11297</v>
      </c>
      <c r="B161" s="3">
        <v>63.820308346624103</v>
      </c>
      <c r="C161" s="3">
        <v>62.9042921887497</v>
      </c>
      <c r="D161" s="3">
        <v>62.106767289372797</v>
      </c>
      <c r="E161" s="3">
        <v>49.591373439273603</v>
      </c>
      <c r="F161" s="3">
        <v>61.928323240345499</v>
      </c>
    </row>
    <row r="162" spans="1:6" x14ac:dyDescent="0.25">
      <c r="A162">
        <v>11326</v>
      </c>
      <c r="B162" s="3">
        <v>63.732854864433797</v>
      </c>
      <c r="C162" s="3">
        <v>64.972007464676096</v>
      </c>
      <c r="D162" s="3">
        <v>64.192873932945702</v>
      </c>
      <c r="E162" s="3">
        <v>54.978660612939798</v>
      </c>
      <c r="F162" s="3">
        <v>63.027201429564201</v>
      </c>
    </row>
    <row r="163" spans="1:6" x14ac:dyDescent="0.25">
      <c r="A163">
        <v>11371</v>
      </c>
      <c r="B163" s="3">
        <v>64.345295055821396</v>
      </c>
      <c r="C163" s="3">
        <v>53.5459877366036</v>
      </c>
      <c r="D163" s="3">
        <v>66.244958554991996</v>
      </c>
      <c r="E163" s="3">
        <v>67.814982973893294</v>
      </c>
      <c r="F163" s="3">
        <v>64.682418346073703</v>
      </c>
    </row>
    <row r="164" spans="1:6" x14ac:dyDescent="0.25">
      <c r="A164">
        <v>12009</v>
      </c>
      <c r="B164" s="3">
        <v>68.353003721424798</v>
      </c>
      <c r="C164" s="3">
        <v>70.312183417755307</v>
      </c>
      <c r="D164" s="3">
        <v>68.981689966596605</v>
      </c>
      <c r="E164" s="3">
        <v>33.080136208853602</v>
      </c>
      <c r="F164" s="3">
        <v>66.845626923458795</v>
      </c>
    </row>
    <row r="165" spans="1:6" x14ac:dyDescent="0.25">
      <c r="A165">
        <v>12065</v>
      </c>
      <c r="B165" s="3">
        <v>64.715576820839999</v>
      </c>
      <c r="C165" s="3">
        <v>66.0050653159158</v>
      </c>
      <c r="D165" s="3">
        <v>66.382036372633905</v>
      </c>
      <c r="E165" s="3">
        <v>67.689216799091895</v>
      </c>
      <c r="F165" s="3">
        <v>66.070584731460301</v>
      </c>
    </row>
    <row r="166" spans="1:6" x14ac:dyDescent="0.25">
      <c r="A166">
        <v>12247</v>
      </c>
      <c r="B166" s="3">
        <v>64.313131313131294</v>
      </c>
      <c r="C166" s="3">
        <v>59.484137563316501</v>
      </c>
      <c r="D166" s="3">
        <v>64.848447358653999</v>
      </c>
      <c r="E166" s="3">
        <v>60.9069239500568</v>
      </c>
      <c r="F166" s="3">
        <v>65.874218207088305</v>
      </c>
    </row>
    <row r="167" spans="1:6" x14ac:dyDescent="0.25">
      <c r="A167">
        <v>12267</v>
      </c>
      <c r="B167" s="3">
        <v>66.503455608718795</v>
      </c>
      <c r="C167" s="3">
        <v>68.563583044521494</v>
      </c>
      <c r="D167" s="3">
        <v>69.982308548806103</v>
      </c>
      <c r="E167" s="3">
        <v>69.930533484676502</v>
      </c>
      <c r="F167" s="3">
        <v>65.994341308448298</v>
      </c>
    </row>
    <row r="168" spans="1:6" x14ac:dyDescent="0.25">
      <c r="A168">
        <v>12547</v>
      </c>
      <c r="B168" s="3">
        <v>61.0372142477406</v>
      </c>
      <c r="C168" s="3">
        <v>55.785923753665699</v>
      </c>
      <c r="D168" s="3">
        <v>58.318198688605698</v>
      </c>
      <c r="E168" s="3">
        <v>60.190692395005698</v>
      </c>
      <c r="F168" s="3">
        <v>58.915516727886398</v>
      </c>
    </row>
    <row r="169" spans="1:6" x14ac:dyDescent="0.25">
      <c r="A169">
        <v>12571</v>
      </c>
      <c r="B169" s="3">
        <v>66.599415204678394</v>
      </c>
      <c r="C169" s="3">
        <v>67.9229538789656</v>
      </c>
      <c r="D169" s="3">
        <v>66.484226153655797</v>
      </c>
      <c r="E169" s="3">
        <v>66.121906923950107</v>
      </c>
      <c r="F169" s="3">
        <v>64.8205102749926</v>
      </c>
    </row>
    <row r="170" spans="1:6" x14ac:dyDescent="0.25">
      <c r="A170">
        <v>12572</v>
      </c>
      <c r="B170" s="3">
        <v>66.599415204678394</v>
      </c>
      <c r="C170" s="3">
        <v>67.9229538789656</v>
      </c>
      <c r="D170" s="3">
        <v>66.484226153655797</v>
      </c>
      <c r="E170" s="3">
        <v>66.121906923950107</v>
      </c>
      <c r="F170" s="3">
        <v>64.8205102749926</v>
      </c>
    </row>
    <row r="171" spans="1:6" x14ac:dyDescent="0.25">
      <c r="A171">
        <v>12583</v>
      </c>
      <c r="B171" s="3">
        <v>65.563795853269497</v>
      </c>
      <c r="C171" s="3">
        <v>54.830978405758501</v>
      </c>
      <c r="D171" s="3">
        <v>67.564641840900606</v>
      </c>
      <c r="E171" s="3">
        <v>68.189330306469898</v>
      </c>
      <c r="F171" s="3">
        <v>67.247294748337097</v>
      </c>
    </row>
    <row r="172" spans="1:6" x14ac:dyDescent="0.25">
      <c r="A172">
        <v>12584</v>
      </c>
      <c r="B172" s="3">
        <v>65.897660818713405</v>
      </c>
      <c r="C172" s="3">
        <v>70.016795521194396</v>
      </c>
      <c r="D172" s="3">
        <v>66.991216132624004</v>
      </c>
      <c r="E172" s="3">
        <v>63.599772985244002</v>
      </c>
      <c r="F172" s="3">
        <v>64.936563089447006</v>
      </c>
    </row>
    <row r="173" spans="1:6" x14ac:dyDescent="0.25">
      <c r="A173">
        <v>12589</v>
      </c>
      <c r="B173" s="3">
        <v>64.660287081339703</v>
      </c>
      <c r="C173" s="3">
        <v>54.006664889362803</v>
      </c>
      <c r="D173" s="3">
        <v>66.343560559198295</v>
      </c>
      <c r="E173" s="3">
        <v>67.464018161180505</v>
      </c>
      <c r="F173" s="3">
        <v>66.250868658790793</v>
      </c>
    </row>
    <row r="174" spans="1:6" x14ac:dyDescent="0.25">
      <c r="A174">
        <v>12591</v>
      </c>
      <c r="B174" s="3">
        <v>66.128920786815499</v>
      </c>
      <c r="C174" s="3">
        <v>70.289522793921606</v>
      </c>
      <c r="D174" s="3">
        <v>67.386119015217105</v>
      </c>
      <c r="E174" s="3">
        <v>65.055391600454001</v>
      </c>
      <c r="F174" s="3">
        <v>65.075945597140901</v>
      </c>
    </row>
    <row r="175" spans="1:6" x14ac:dyDescent="0.25">
      <c r="A175">
        <v>12761</v>
      </c>
      <c r="B175" s="3">
        <v>65.937267410951605</v>
      </c>
      <c r="C175" s="3">
        <v>71.676352972540698</v>
      </c>
      <c r="D175" s="3">
        <v>70.052579487813901</v>
      </c>
      <c r="E175" s="3">
        <v>70.622474460839996</v>
      </c>
      <c r="F175" s="3">
        <v>66.342996128263707</v>
      </c>
    </row>
    <row r="176" spans="1:6" x14ac:dyDescent="0.25">
      <c r="A176">
        <v>12823</v>
      </c>
      <c r="B176" s="3">
        <v>53.995215311004799</v>
      </c>
      <c r="C176" s="3">
        <v>40.659824046920797</v>
      </c>
      <c r="D176" s="3">
        <v>53.887418037857202</v>
      </c>
      <c r="E176" s="3">
        <v>52.516912599318999</v>
      </c>
      <c r="F176" s="3">
        <v>53.716767596545203</v>
      </c>
    </row>
    <row r="177" spans="1:6" x14ac:dyDescent="0.25">
      <c r="A177">
        <v>12833</v>
      </c>
      <c r="B177" s="3">
        <v>55.9792663476874</v>
      </c>
      <c r="C177" s="3">
        <v>56.259397494001597</v>
      </c>
      <c r="D177" s="3">
        <v>58.253989855251803</v>
      </c>
      <c r="E177" s="3">
        <v>55.427695800226999</v>
      </c>
      <c r="F177" s="3">
        <v>57.138389754789998</v>
      </c>
    </row>
    <row r="178" spans="1:6" x14ac:dyDescent="0.25">
      <c r="A178">
        <v>12834</v>
      </c>
      <c r="B178" s="3">
        <v>56.299574694311502</v>
      </c>
      <c r="C178" s="3">
        <v>42.038922953879002</v>
      </c>
      <c r="D178" s="3">
        <v>57.257948781392997</v>
      </c>
      <c r="E178" s="3">
        <v>56.505561861521002</v>
      </c>
      <c r="F178" s="3">
        <v>56.537873523280098</v>
      </c>
    </row>
    <row r="179" spans="1:6" x14ac:dyDescent="0.25">
      <c r="A179">
        <v>12837</v>
      </c>
      <c r="B179" s="3">
        <v>62.359914938862303</v>
      </c>
      <c r="C179" s="3">
        <v>29.225539856038399</v>
      </c>
      <c r="D179" s="3">
        <v>55.665223308177701</v>
      </c>
      <c r="E179" s="3">
        <v>27.811123723042002</v>
      </c>
      <c r="F179" s="3">
        <v>61.6511466296039</v>
      </c>
    </row>
    <row r="180" spans="1:6" x14ac:dyDescent="0.25">
      <c r="A180">
        <v>12841</v>
      </c>
      <c r="B180" s="3">
        <v>59.577884104199903</v>
      </c>
      <c r="C180" s="3">
        <v>59.252732604638801</v>
      </c>
      <c r="D180" s="3">
        <v>62.183471483360101</v>
      </c>
      <c r="E180" s="3">
        <v>60.593416572077203</v>
      </c>
      <c r="F180" s="3">
        <v>60.457559813362501</v>
      </c>
    </row>
    <row r="181" spans="1:6" x14ac:dyDescent="0.25">
      <c r="A181">
        <v>12932</v>
      </c>
      <c r="B181" s="3">
        <v>65.023125996810194</v>
      </c>
      <c r="C181" s="3">
        <v>49.499866702212699</v>
      </c>
      <c r="D181" s="3">
        <v>65.585302486700499</v>
      </c>
      <c r="E181" s="3">
        <v>66.348467650397296</v>
      </c>
      <c r="F181" s="3">
        <v>64.170058572421297</v>
      </c>
    </row>
    <row r="182" spans="1:6" x14ac:dyDescent="0.25">
      <c r="A182">
        <v>12945</v>
      </c>
      <c r="B182" s="3">
        <v>67.369218500797402</v>
      </c>
      <c r="C182" s="3">
        <v>51.1255665155958</v>
      </c>
      <c r="D182" s="3">
        <v>67.754917728566099</v>
      </c>
      <c r="E182" s="3">
        <v>69.643359818388205</v>
      </c>
      <c r="F182" s="3">
        <v>66.864687779211707</v>
      </c>
    </row>
    <row r="183" spans="1:6" x14ac:dyDescent="0.25">
      <c r="A183">
        <v>12946</v>
      </c>
      <c r="B183" s="3">
        <v>67.369218500797402</v>
      </c>
      <c r="C183" s="3">
        <v>51.1255665155958</v>
      </c>
      <c r="D183" s="3">
        <v>67.754917728566099</v>
      </c>
      <c r="E183" s="3">
        <v>69.643359818388205</v>
      </c>
      <c r="F183" s="3">
        <v>66.864687779211707</v>
      </c>
    </row>
    <row r="184" spans="1:6" x14ac:dyDescent="0.25">
      <c r="A184">
        <v>12949</v>
      </c>
      <c r="B184" s="3">
        <v>63.591174906964397</v>
      </c>
      <c r="C184" s="3">
        <v>68.957611303652399</v>
      </c>
      <c r="D184" s="3">
        <v>67.010639614004702</v>
      </c>
      <c r="E184" s="3">
        <v>62.417707150964802</v>
      </c>
      <c r="F184" s="3">
        <v>65.281445448227899</v>
      </c>
    </row>
    <row r="185" spans="1:6" x14ac:dyDescent="0.25">
      <c r="A185">
        <v>12950</v>
      </c>
      <c r="B185" s="3">
        <v>67.441254651780994</v>
      </c>
      <c r="C185" s="3">
        <v>56.489202879232202</v>
      </c>
      <c r="D185" s="3">
        <v>68.583941605839399</v>
      </c>
      <c r="E185" s="3">
        <v>70.562315550510803</v>
      </c>
      <c r="F185" s="3">
        <v>66.846818226943299</v>
      </c>
    </row>
    <row r="186" spans="1:6" x14ac:dyDescent="0.25">
      <c r="A186">
        <v>12952</v>
      </c>
      <c r="B186" s="3">
        <v>67.104997341839507</v>
      </c>
      <c r="C186" s="3">
        <v>50.683551053052497</v>
      </c>
      <c r="D186" s="3">
        <v>67.450451565012997</v>
      </c>
      <c r="E186" s="3">
        <v>69.809080590238395</v>
      </c>
      <c r="F186" s="3">
        <v>66.727985704358204</v>
      </c>
    </row>
    <row r="187" spans="1:6" x14ac:dyDescent="0.25">
      <c r="A187">
        <v>12957</v>
      </c>
      <c r="B187" s="3">
        <v>63.887559808612401</v>
      </c>
      <c r="C187" s="3">
        <v>69.468141828845603</v>
      </c>
      <c r="D187" s="3">
        <v>67.013237659284897</v>
      </c>
      <c r="E187" s="3">
        <v>61.512599318955701</v>
      </c>
      <c r="F187" s="3">
        <v>65.592971309441097</v>
      </c>
    </row>
    <row r="188" spans="1:6" x14ac:dyDescent="0.25">
      <c r="A188">
        <v>13046</v>
      </c>
      <c r="B188" s="3">
        <v>62.986177565124898</v>
      </c>
      <c r="C188" s="3">
        <v>64.718741668888299</v>
      </c>
      <c r="D188" s="3">
        <v>64.274650501051596</v>
      </c>
      <c r="E188" s="3">
        <v>64.139387060158896</v>
      </c>
      <c r="F188" s="3">
        <v>62.447632284324399</v>
      </c>
    </row>
    <row r="189" spans="1:6" x14ac:dyDescent="0.25">
      <c r="A189">
        <v>13274</v>
      </c>
      <c r="B189" s="3">
        <v>66.291068580542301</v>
      </c>
      <c r="C189" s="3">
        <v>54.819514796054399</v>
      </c>
      <c r="D189" s="3">
        <v>66.4129654831127</v>
      </c>
      <c r="E189" s="3">
        <v>67.335073779795707</v>
      </c>
      <c r="F189" s="3">
        <v>67.722128462225797</v>
      </c>
    </row>
    <row r="190" spans="1:6" x14ac:dyDescent="0.25">
      <c r="A190">
        <v>13275</v>
      </c>
      <c r="B190" s="3">
        <v>66.5536948431685</v>
      </c>
      <c r="C190" s="3">
        <v>70.6840842442015</v>
      </c>
      <c r="D190" s="3">
        <v>58.572064827415602</v>
      </c>
      <c r="E190" s="3">
        <v>25.902383654937601</v>
      </c>
      <c r="F190" s="3">
        <v>65.7400972897846</v>
      </c>
    </row>
    <row r="191" spans="1:6" x14ac:dyDescent="0.25">
      <c r="A191">
        <v>13281</v>
      </c>
      <c r="B191" s="3">
        <v>65.984051036682601</v>
      </c>
      <c r="C191" s="3">
        <v>52.576646227672597</v>
      </c>
      <c r="D191" s="3">
        <v>66.1597179265124</v>
      </c>
      <c r="E191" s="3">
        <v>67.559364358683297</v>
      </c>
      <c r="F191" s="3">
        <v>67.450213441874297</v>
      </c>
    </row>
    <row r="192" spans="1:6" x14ac:dyDescent="0.25">
      <c r="A192">
        <v>13282</v>
      </c>
      <c r="B192" s="3">
        <v>65.468367889420506</v>
      </c>
      <c r="C192" s="3">
        <v>46.029058917622002</v>
      </c>
      <c r="D192" s="3">
        <v>65.109860200420599</v>
      </c>
      <c r="E192" s="3">
        <v>66.665834279228207</v>
      </c>
      <c r="F192" s="3">
        <v>67.065918792812496</v>
      </c>
    </row>
    <row r="193" spans="1:6" x14ac:dyDescent="0.25">
      <c r="A193">
        <v>13438</v>
      </c>
      <c r="B193" s="3">
        <v>55.402445507708698</v>
      </c>
      <c r="C193" s="3">
        <v>53.590509197547298</v>
      </c>
      <c r="D193" s="3">
        <v>53.669305950760901</v>
      </c>
      <c r="E193" s="3">
        <v>46.699659477866099</v>
      </c>
      <c r="F193" s="3">
        <v>53.832621860418897</v>
      </c>
    </row>
    <row r="194" spans="1:6" x14ac:dyDescent="0.25">
      <c r="A194">
        <v>13579</v>
      </c>
      <c r="B194" s="3">
        <v>66.660818713450297</v>
      </c>
      <c r="C194" s="3">
        <v>70.008531058384406</v>
      </c>
      <c r="D194" s="3">
        <v>63.505010515897602</v>
      </c>
      <c r="E194" s="3">
        <v>45.304653802497199</v>
      </c>
      <c r="F194" s="3">
        <v>66.857937059465897</v>
      </c>
    </row>
    <row r="195" spans="1:6" x14ac:dyDescent="0.25">
      <c r="A195">
        <v>13580</v>
      </c>
      <c r="B195" s="3">
        <v>64.944976076554994</v>
      </c>
      <c r="C195" s="3">
        <v>37.472940549186902</v>
      </c>
      <c r="D195" s="3">
        <v>59.571569961647903</v>
      </c>
      <c r="E195" s="3">
        <v>64.395232690124899</v>
      </c>
      <c r="F195" s="3">
        <v>66.267447632284302</v>
      </c>
    </row>
    <row r="196" spans="1:6" x14ac:dyDescent="0.25">
      <c r="A196">
        <v>13581</v>
      </c>
      <c r="B196" s="3">
        <v>66.574694311536405</v>
      </c>
      <c r="C196" s="3">
        <v>70.045054652092801</v>
      </c>
      <c r="D196" s="3">
        <v>64.270196709142596</v>
      </c>
      <c r="E196" s="3">
        <v>47.547786606129399</v>
      </c>
      <c r="F196" s="3">
        <v>66.400476521393799</v>
      </c>
    </row>
    <row r="197" spans="1:6" x14ac:dyDescent="0.25">
      <c r="A197">
        <v>13582</v>
      </c>
      <c r="B197" s="3">
        <v>64.924508240297698</v>
      </c>
      <c r="C197" s="3">
        <v>40.643295121301001</v>
      </c>
      <c r="D197" s="3">
        <v>59.957194111097401</v>
      </c>
      <c r="E197" s="3">
        <v>64.217026106696906</v>
      </c>
      <c r="F197" s="3">
        <v>65.952943512359795</v>
      </c>
    </row>
    <row r="198" spans="1:6" x14ac:dyDescent="0.25">
      <c r="A198">
        <v>13586</v>
      </c>
      <c r="B198" s="3">
        <v>65.070441254651797</v>
      </c>
      <c r="C198" s="3">
        <v>68.345507864569399</v>
      </c>
      <c r="D198" s="3">
        <v>62.8965730545589</v>
      </c>
      <c r="E198" s="3">
        <v>47.066515323495999</v>
      </c>
      <c r="F198" s="3">
        <v>64.911347165690501</v>
      </c>
    </row>
    <row r="199" spans="1:6" x14ac:dyDescent="0.25">
      <c r="A199">
        <v>13588</v>
      </c>
      <c r="B199" s="3">
        <v>65.523923444976106</v>
      </c>
      <c r="C199" s="3">
        <v>68.907757931218299</v>
      </c>
      <c r="D199" s="3">
        <v>63.1498206111592</v>
      </c>
      <c r="E199" s="3">
        <v>46.753688989784301</v>
      </c>
      <c r="F199" s="3">
        <v>65.616995929713099</v>
      </c>
    </row>
    <row r="200" spans="1:6" x14ac:dyDescent="0.25">
      <c r="A200">
        <v>13589</v>
      </c>
      <c r="B200" s="3">
        <v>66.813662945241902</v>
      </c>
      <c r="C200" s="3">
        <v>43.824846707544701</v>
      </c>
      <c r="D200" s="3">
        <v>63.259185945812199</v>
      </c>
      <c r="E200" s="3">
        <v>67.465380249716205</v>
      </c>
      <c r="F200" s="3">
        <v>68.020748535689506</v>
      </c>
    </row>
    <row r="201" spans="1:6" x14ac:dyDescent="0.25">
      <c r="A201">
        <v>13594</v>
      </c>
      <c r="B201" s="3">
        <v>64.346358320042498</v>
      </c>
      <c r="C201" s="3">
        <v>55.691015729138897</v>
      </c>
      <c r="D201" s="3">
        <v>63.172831869355399</v>
      </c>
      <c r="E201" s="3">
        <v>66.399772985243999</v>
      </c>
      <c r="F201" s="3">
        <v>65.687580661173399</v>
      </c>
    </row>
    <row r="202" spans="1:6" x14ac:dyDescent="0.25">
      <c r="A202">
        <v>13595</v>
      </c>
      <c r="B202" s="3">
        <v>65.013024986709198</v>
      </c>
      <c r="C202" s="3">
        <v>68.312983204478797</v>
      </c>
      <c r="D202" s="3">
        <v>61.878139304713599</v>
      </c>
      <c r="E202" s="3">
        <v>42.0626560726447</v>
      </c>
      <c r="F202" s="3">
        <v>64.936662364737401</v>
      </c>
    </row>
    <row r="203" spans="1:6" x14ac:dyDescent="0.25">
      <c r="A203">
        <v>13597</v>
      </c>
      <c r="B203" s="3">
        <v>66.318713450292407</v>
      </c>
      <c r="C203" s="3">
        <v>66.081844841375599</v>
      </c>
      <c r="D203" s="3">
        <v>68.750835085982899</v>
      </c>
      <c r="E203" s="3">
        <v>70.5466515323496</v>
      </c>
      <c r="F203" s="3">
        <v>67.304874416757698</v>
      </c>
    </row>
    <row r="204" spans="1:6" x14ac:dyDescent="0.25">
      <c r="A204">
        <v>13639</v>
      </c>
      <c r="B204" s="3">
        <v>64.936735778840998</v>
      </c>
      <c r="C204" s="3">
        <v>68.624633431085002</v>
      </c>
      <c r="D204" s="3">
        <v>65.650995917357406</v>
      </c>
      <c r="E204" s="3">
        <v>44.9693530079455</v>
      </c>
      <c r="F204" s="3">
        <v>66.964757271915005</v>
      </c>
    </row>
    <row r="205" spans="1:6" x14ac:dyDescent="0.25">
      <c r="A205">
        <v>13640</v>
      </c>
      <c r="B205" s="3">
        <v>64.936735778840998</v>
      </c>
      <c r="C205" s="3">
        <v>68.624633431085002</v>
      </c>
      <c r="D205" s="3">
        <v>65.650995917357406</v>
      </c>
      <c r="E205" s="3">
        <v>44.9693530079455</v>
      </c>
      <c r="F205" s="3">
        <v>66.964757271915005</v>
      </c>
    </row>
    <row r="206" spans="1:6" x14ac:dyDescent="0.25">
      <c r="A206">
        <v>13642</v>
      </c>
      <c r="B206" s="3">
        <v>65.242690058479496</v>
      </c>
      <c r="C206" s="3">
        <v>69.247400693148506</v>
      </c>
      <c r="D206" s="3">
        <v>67.431646665841896</v>
      </c>
      <c r="E206" s="3">
        <v>55.079682179341702</v>
      </c>
      <c r="F206" s="3">
        <v>67.144048446341699</v>
      </c>
    </row>
    <row r="207" spans="1:6" x14ac:dyDescent="0.25">
      <c r="A207">
        <v>13646</v>
      </c>
      <c r="B207" s="3">
        <v>64.017012227538501</v>
      </c>
      <c r="C207" s="3">
        <v>56.146627565982399</v>
      </c>
      <c r="D207" s="3">
        <v>65.473091673883502</v>
      </c>
      <c r="E207" s="3">
        <v>67.696481271282593</v>
      </c>
      <c r="F207" s="3">
        <v>64.514841655911795</v>
      </c>
    </row>
    <row r="208" spans="1:6" x14ac:dyDescent="0.25">
      <c r="A208">
        <v>13661</v>
      </c>
      <c r="B208" s="3">
        <v>64.934343434343404</v>
      </c>
      <c r="C208" s="3">
        <v>62.926419621434299</v>
      </c>
      <c r="D208" s="3">
        <v>66.954719782259104</v>
      </c>
      <c r="E208" s="3">
        <v>68.083541430192994</v>
      </c>
      <c r="F208" s="3">
        <v>64.931400774347296</v>
      </c>
    </row>
    <row r="209" spans="1:6" x14ac:dyDescent="0.25">
      <c r="A209">
        <v>13672</v>
      </c>
      <c r="B209" s="3">
        <v>63.820308346624103</v>
      </c>
      <c r="C209" s="3">
        <v>66.640895761130395</v>
      </c>
      <c r="D209" s="3">
        <v>66.162315971792694</v>
      </c>
      <c r="E209" s="3">
        <v>55.721679909194101</v>
      </c>
      <c r="F209" s="3">
        <v>65.725503822098702</v>
      </c>
    </row>
    <row r="210" spans="1:6" x14ac:dyDescent="0.25">
      <c r="A210">
        <v>13869</v>
      </c>
      <c r="B210" s="3">
        <v>65.527910685805395</v>
      </c>
      <c r="C210" s="3">
        <v>69.370834444148201</v>
      </c>
      <c r="D210" s="3">
        <v>62.947173079302203</v>
      </c>
      <c r="E210" s="3">
        <v>34.626787741203202</v>
      </c>
      <c r="F210" s="3">
        <v>66.105628908964604</v>
      </c>
    </row>
    <row r="211" spans="1:6" x14ac:dyDescent="0.25">
      <c r="A211">
        <v>14151</v>
      </c>
      <c r="B211" s="3">
        <v>64.539074960127607</v>
      </c>
      <c r="C211" s="3">
        <v>66.179685417222103</v>
      </c>
      <c r="D211" s="3">
        <v>65.927007299270102</v>
      </c>
      <c r="E211" s="3">
        <v>64.453121452894393</v>
      </c>
      <c r="F211" s="3">
        <v>64.449319964260894</v>
      </c>
    </row>
    <row r="212" spans="1:6" x14ac:dyDescent="0.25">
      <c r="A212">
        <v>14193</v>
      </c>
      <c r="B212" s="3">
        <v>64.414938862307295</v>
      </c>
      <c r="C212" s="3">
        <v>67.690215942415406</v>
      </c>
      <c r="D212" s="3">
        <v>68.273784485958203</v>
      </c>
      <c r="E212" s="3">
        <v>67.134619750283804</v>
      </c>
      <c r="F212" s="3">
        <v>66.287501240941097</v>
      </c>
    </row>
    <row r="213" spans="1:6" x14ac:dyDescent="0.25">
      <c r="A213">
        <v>14213</v>
      </c>
      <c r="B213" s="3">
        <v>64.414938862307295</v>
      </c>
      <c r="C213" s="3">
        <v>67.690215942415406</v>
      </c>
      <c r="D213" s="3">
        <v>68.273784485958203</v>
      </c>
      <c r="E213" s="3">
        <v>67.134619750283804</v>
      </c>
      <c r="F213" s="3">
        <v>66.287501240941097</v>
      </c>
    </row>
    <row r="214" spans="1:6" x14ac:dyDescent="0.25">
      <c r="A214">
        <v>14247</v>
      </c>
      <c r="B214" s="3">
        <v>66.194577352472095</v>
      </c>
      <c r="C214" s="3">
        <v>66.919754732071496</v>
      </c>
      <c r="D214" s="3">
        <v>69.212915996535898</v>
      </c>
      <c r="E214" s="3">
        <v>70.772985244040896</v>
      </c>
      <c r="F214" s="3">
        <v>67.254144743373402</v>
      </c>
    </row>
    <row r="215" spans="1:6" x14ac:dyDescent="0.25">
      <c r="A215">
        <v>14269</v>
      </c>
      <c r="B215" s="3">
        <v>65.680223285486406</v>
      </c>
      <c r="C215" s="3">
        <v>66.245001332977907</v>
      </c>
      <c r="D215" s="3">
        <v>67.881850797971097</v>
      </c>
      <c r="E215" s="3">
        <v>69.528717366628797</v>
      </c>
      <c r="F215" s="3">
        <v>65.742876997915204</v>
      </c>
    </row>
    <row r="216" spans="1:6" x14ac:dyDescent="0.25">
      <c r="A216">
        <v>14271</v>
      </c>
      <c r="B216" s="3">
        <v>58.719829877724599</v>
      </c>
      <c r="C216" s="3">
        <v>65.380431884830699</v>
      </c>
      <c r="D216" s="3">
        <v>60.270567858468397</v>
      </c>
      <c r="E216" s="3">
        <v>35.445629965947802</v>
      </c>
      <c r="F216" s="3">
        <v>61.871041397796098</v>
      </c>
    </row>
    <row r="217" spans="1:6" x14ac:dyDescent="0.25">
      <c r="A217">
        <v>14289</v>
      </c>
      <c r="B217" s="3">
        <v>65.798777246145704</v>
      </c>
      <c r="C217" s="3">
        <v>55.643828312449997</v>
      </c>
      <c r="D217" s="3">
        <v>66.034764320178198</v>
      </c>
      <c r="E217" s="3">
        <v>44.500567536889903</v>
      </c>
      <c r="F217" s="3">
        <v>64.983718852377606</v>
      </c>
    </row>
    <row r="218" spans="1:6" x14ac:dyDescent="0.25">
      <c r="A218">
        <v>14291</v>
      </c>
      <c r="B218" s="3">
        <v>65.322966507177</v>
      </c>
      <c r="C218" s="3">
        <v>55.814982671287702</v>
      </c>
      <c r="D218" s="3">
        <v>62.6950389706792</v>
      </c>
      <c r="E218" s="3">
        <v>67.885811577752506</v>
      </c>
      <c r="F218" s="3">
        <v>66.807902313114297</v>
      </c>
    </row>
    <row r="219" spans="1:6" x14ac:dyDescent="0.25">
      <c r="A219">
        <v>14383</v>
      </c>
      <c r="B219" s="3">
        <v>66.276182881446005</v>
      </c>
      <c r="C219" s="3">
        <v>64.725939749400197</v>
      </c>
      <c r="D219" s="3">
        <v>68.273908202400094</v>
      </c>
      <c r="E219" s="3">
        <v>68.146424517593601</v>
      </c>
      <c r="F219" s="3">
        <v>65.703166881763096</v>
      </c>
    </row>
    <row r="220" spans="1:6" x14ac:dyDescent="0.25">
      <c r="A220">
        <v>14391</v>
      </c>
      <c r="B220" s="3">
        <v>65.648591174906997</v>
      </c>
      <c r="C220" s="3">
        <v>64.568648360437194</v>
      </c>
      <c r="D220" s="3">
        <v>67.552393913151107</v>
      </c>
      <c r="E220" s="3">
        <v>67.6358683314415</v>
      </c>
      <c r="F220" s="3">
        <v>65.488930805122607</v>
      </c>
    </row>
    <row r="221" spans="1:6" x14ac:dyDescent="0.25">
      <c r="A221">
        <v>14400</v>
      </c>
      <c r="B221" s="3">
        <v>65.509835194045706</v>
      </c>
      <c r="C221" s="3">
        <v>65.036790189282897</v>
      </c>
      <c r="D221" s="3">
        <v>67.655573425708297</v>
      </c>
      <c r="E221" s="3">
        <v>67.264699205448395</v>
      </c>
      <c r="F221" s="3">
        <v>65.765412488831501</v>
      </c>
    </row>
    <row r="222" spans="1:6" x14ac:dyDescent="0.25">
      <c r="A222">
        <v>14402</v>
      </c>
      <c r="B222" s="3">
        <v>65.956406166932496</v>
      </c>
      <c r="C222" s="3">
        <v>68.218608371100999</v>
      </c>
      <c r="D222" s="3">
        <v>67.287517011010806</v>
      </c>
      <c r="E222" s="3">
        <v>48.2410896708286</v>
      </c>
      <c r="F222" s="3">
        <v>66.649558224957801</v>
      </c>
    </row>
    <row r="223" spans="1:6" x14ac:dyDescent="0.25">
      <c r="A223">
        <v>14407</v>
      </c>
      <c r="B223" s="3">
        <v>65.517012227538501</v>
      </c>
      <c r="C223" s="3">
        <v>66.815249266862196</v>
      </c>
      <c r="D223" s="3">
        <v>68.972534949894793</v>
      </c>
      <c r="E223" s="3">
        <v>66.0622020431328</v>
      </c>
      <c r="F223" s="3">
        <v>66.211654919090606</v>
      </c>
    </row>
    <row r="224" spans="1:6" x14ac:dyDescent="0.25">
      <c r="A224">
        <v>14411</v>
      </c>
      <c r="B224" s="3">
        <v>65.517012227538501</v>
      </c>
      <c r="C224" s="3">
        <v>66.815249266862196</v>
      </c>
      <c r="D224" s="3">
        <v>68.972534949894793</v>
      </c>
      <c r="E224" s="3">
        <v>66.0622020431328</v>
      </c>
      <c r="F224" s="3">
        <v>66.211654919090606</v>
      </c>
    </row>
    <row r="225" spans="1:6" x14ac:dyDescent="0.25">
      <c r="A225">
        <v>14419</v>
      </c>
      <c r="B225" s="3">
        <v>67.031366294524204</v>
      </c>
      <c r="C225" s="3">
        <v>69.247667288722994</v>
      </c>
      <c r="D225" s="3">
        <v>69.400222689595495</v>
      </c>
      <c r="E225" s="3">
        <v>61.977979568671998</v>
      </c>
      <c r="F225" s="3">
        <v>67.483867765313207</v>
      </c>
    </row>
    <row r="226" spans="1:6" x14ac:dyDescent="0.25">
      <c r="A226">
        <v>14637</v>
      </c>
      <c r="B226" s="3">
        <v>65.955608718766598</v>
      </c>
      <c r="C226" s="3">
        <v>52.054385497200698</v>
      </c>
      <c r="D226" s="3">
        <v>65.314982061115899</v>
      </c>
      <c r="E226" s="3">
        <v>67.358910329171394</v>
      </c>
      <c r="F226" s="3">
        <v>66.029087660081402</v>
      </c>
    </row>
    <row r="227" spans="1:6" x14ac:dyDescent="0.25">
      <c r="A227">
        <v>14639</v>
      </c>
      <c r="B227" s="3">
        <v>63.5988835725678</v>
      </c>
      <c r="C227" s="3">
        <v>66.553452412690007</v>
      </c>
      <c r="D227" s="3">
        <v>65.584436471607106</v>
      </c>
      <c r="E227" s="3">
        <v>59.5439273552781</v>
      </c>
      <c r="F227" s="3">
        <v>65.242827360269999</v>
      </c>
    </row>
    <row r="228" spans="1:6" x14ac:dyDescent="0.25">
      <c r="A228">
        <v>14647</v>
      </c>
      <c r="B228" s="3">
        <v>63.641414141414103</v>
      </c>
      <c r="C228" s="3">
        <v>66.777126099706706</v>
      </c>
      <c r="D228" s="3">
        <v>65.8286527279475</v>
      </c>
      <c r="E228" s="3">
        <v>56.054937570942101</v>
      </c>
      <c r="F228" s="3">
        <v>65.677950958006505</v>
      </c>
    </row>
    <row r="229" spans="1:6" x14ac:dyDescent="0.25">
      <c r="A229">
        <v>14650</v>
      </c>
      <c r="B229" s="3">
        <v>63.5988835725678</v>
      </c>
      <c r="C229" s="3">
        <v>66.553452412690007</v>
      </c>
      <c r="D229" s="3">
        <v>65.584436471607106</v>
      </c>
      <c r="E229" s="3">
        <v>59.5439273552781</v>
      </c>
      <c r="F229" s="3">
        <v>65.242827360269999</v>
      </c>
    </row>
    <row r="230" spans="1:6" x14ac:dyDescent="0.25">
      <c r="A230">
        <v>14660</v>
      </c>
      <c r="B230" s="3">
        <v>65.615364167995807</v>
      </c>
      <c r="C230" s="3">
        <v>52.613436416955501</v>
      </c>
      <c r="D230" s="3">
        <v>66.309662254113604</v>
      </c>
      <c r="E230" s="3">
        <v>68.239273552780901</v>
      </c>
      <c r="F230" s="3">
        <v>65.708428472153301</v>
      </c>
    </row>
    <row r="231" spans="1:6" x14ac:dyDescent="0.25">
      <c r="A231">
        <v>14666</v>
      </c>
      <c r="B231" s="3">
        <v>64.284954811270595</v>
      </c>
      <c r="C231" s="3">
        <v>52.181018395094597</v>
      </c>
      <c r="D231" s="3">
        <v>64.835580848694804</v>
      </c>
      <c r="E231" s="3">
        <v>65.928036322360995</v>
      </c>
      <c r="F231" s="3">
        <v>64.400079420232302</v>
      </c>
    </row>
    <row r="232" spans="1:6" x14ac:dyDescent="0.25">
      <c r="A232">
        <v>15010</v>
      </c>
      <c r="B232" s="3">
        <v>66.270334928229701</v>
      </c>
      <c r="C232" s="3">
        <v>55.071980805118599</v>
      </c>
      <c r="D232" s="3">
        <v>66.108746752443395</v>
      </c>
      <c r="E232" s="3">
        <v>69.180930760499393</v>
      </c>
      <c r="F232" s="3">
        <v>66.898838479102594</v>
      </c>
    </row>
    <row r="233" spans="1:6" x14ac:dyDescent="0.25">
      <c r="A233">
        <v>15020</v>
      </c>
      <c r="B233" s="3">
        <v>65.612440191387606</v>
      </c>
      <c r="C233" s="3">
        <v>60.316448946947503</v>
      </c>
      <c r="D233" s="3">
        <v>66.743288383026098</v>
      </c>
      <c r="E233" s="3">
        <v>68.943473325766206</v>
      </c>
      <c r="F233" s="3">
        <v>66.057083291968596</v>
      </c>
    </row>
    <row r="234" spans="1:6" x14ac:dyDescent="0.25">
      <c r="A234">
        <v>15035</v>
      </c>
      <c r="B234" s="3">
        <v>68.129186602870803</v>
      </c>
      <c r="C234" s="3">
        <v>70.434017595307907</v>
      </c>
      <c r="D234" s="3">
        <v>68.112705678584703</v>
      </c>
      <c r="E234" s="3">
        <v>35.914415437003399</v>
      </c>
      <c r="F234" s="3">
        <v>67.291372977265993</v>
      </c>
    </row>
    <row r="235" spans="1:6" x14ac:dyDescent="0.25">
      <c r="A235">
        <v>15036</v>
      </c>
      <c r="B235" s="3">
        <v>65.461190855927697</v>
      </c>
      <c r="C235" s="3">
        <v>60.069048253798996</v>
      </c>
      <c r="D235" s="3">
        <v>65.833848818508002</v>
      </c>
      <c r="E235" s="3">
        <v>69.101248581157805</v>
      </c>
      <c r="F235" s="3">
        <v>66.537178596247401</v>
      </c>
    </row>
    <row r="236" spans="1:6" x14ac:dyDescent="0.25">
      <c r="A236">
        <v>15041</v>
      </c>
      <c r="B236" s="3">
        <v>68.627060074428499</v>
      </c>
      <c r="C236" s="3">
        <v>71.125299920021305</v>
      </c>
      <c r="D236" s="3">
        <v>68.704070270938999</v>
      </c>
      <c r="E236" s="3">
        <v>28.3468785471056</v>
      </c>
      <c r="F236" s="3">
        <v>67.840067507197503</v>
      </c>
    </row>
    <row r="237" spans="1:6" x14ac:dyDescent="0.25">
      <c r="A237">
        <v>15082</v>
      </c>
      <c r="B237" s="3">
        <v>66.526049973418395</v>
      </c>
      <c r="C237" s="3">
        <v>65.761663556385002</v>
      </c>
      <c r="D237" s="3">
        <v>68.280960039589303</v>
      </c>
      <c r="E237" s="3">
        <v>70.506015891032902</v>
      </c>
      <c r="F237" s="3">
        <v>66.829742876997898</v>
      </c>
    </row>
    <row r="238" spans="1:6" x14ac:dyDescent="0.25">
      <c r="A238">
        <v>15083</v>
      </c>
      <c r="B238" s="3">
        <v>63.458798511430103</v>
      </c>
      <c r="C238" s="3">
        <v>67.867235403892295</v>
      </c>
      <c r="D238" s="3">
        <v>63.888778918718302</v>
      </c>
      <c r="E238" s="3">
        <v>33.083087400681002</v>
      </c>
      <c r="F238" s="3">
        <v>65.642807505211906</v>
      </c>
    </row>
    <row r="239" spans="1:6" x14ac:dyDescent="0.25">
      <c r="A239">
        <v>15188</v>
      </c>
      <c r="B239" s="3">
        <v>65.147527910685795</v>
      </c>
      <c r="C239" s="3">
        <v>60.677152759264203</v>
      </c>
      <c r="D239" s="3">
        <v>63.980576518619301</v>
      </c>
      <c r="E239" s="3">
        <v>54.990692395005702</v>
      </c>
      <c r="F239" s="3">
        <v>64.5318177305669</v>
      </c>
    </row>
    <row r="240" spans="1:6" x14ac:dyDescent="0.25">
      <c r="A240">
        <v>15207</v>
      </c>
      <c r="B240" s="3">
        <v>67.865762892078706</v>
      </c>
      <c r="C240" s="3">
        <v>66.922687283391099</v>
      </c>
      <c r="D240" s="3">
        <v>69.295311146851404</v>
      </c>
      <c r="E240" s="3">
        <v>60.017480136208903</v>
      </c>
      <c r="F240" s="3">
        <v>67.492603990866698</v>
      </c>
    </row>
    <row r="241" spans="1:6" x14ac:dyDescent="0.25">
      <c r="A241">
        <v>15208</v>
      </c>
      <c r="B241" s="3">
        <v>66.837586390217993</v>
      </c>
      <c r="C241" s="3">
        <v>66.446014396161004</v>
      </c>
      <c r="D241" s="3">
        <v>67.082890016083098</v>
      </c>
      <c r="E241" s="3">
        <v>56.291032917139603</v>
      </c>
      <c r="F241" s="3">
        <v>65.915913829047994</v>
      </c>
    </row>
    <row r="242" spans="1:6" x14ac:dyDescent="0.25">
      <c r="A242">
        <v>15209</v>
      </c>
      <c r="B242" s="3">
        <v>66.468633705475796</v>
      </c>
      <c r="C242" s="3">
        <v>67.516928818981597</v>
      </c>
      <c r="D242" s="3">
        <v>67.485587034516897</v>
      </c>
      <c r="E242" s="3">
        <v>61.646992054483498</v>
      </c>
      <c r="F242" s="3">
        <v>67.151593368410602</v>
      </c>
    </row>
    <row r="243" spans="1:6" x14ac:dyDescent="0.25">
      <c r="A243">
        <v>15211</v>
      </c>
      <c r="B243" s="3">
        <v>63.811536416799598</v>
      </c>
      <c r="C243" s="3">
        <v>66.5795787789923</v>
      </c>
      <c r="D243" s="3">
        <v>65.838302610416903</v>
      </c>
      <c r="E243" s="3">
        <v>20.938706015891</v>
      </c>
      <c r="F243" s="3">
        <v>65.325722227737501</v>
      </c>
    </row>
    <row r="244" spans="1:6" x14ac:dyDescent="0.25">
      <c r="A244">
        <v>15236</v>
      </c>
      <c r="B244" s="3">
        <v>61.9572036150984</v>
      </c>
      <c r="C244" s="3">
        <v>67.079178885630498</v>
      </c>
      <c r="D244" s="3">
        <v>64.848942224421606</v>
      </c>
      <c r="E244" s="3">
        <v>37.414528944381402</v>
      </c>
      <c r="F244" s="3">
        <v>63.197458552566303</v>
      </c>
    </row>
    <row r="245" spans="1:6" x14ac:dyDescent="0.25">
      <c r="A245">
        <v>15238</v>
      </c>
      <c r="B245" s="3">
        <v>64.345295055821396</v>
      </c>
      <c r="C245" s="3">
        <v>53.5459877366036</v>
      </c>
      <c r="D245" s="3">
        <v>66.244958554991996</v>
      </c>
      <c r="E245" s="3">
        <v>67.814982973893294</v>
      </c>
      <c r="F245" s="3">
        <v>64.682418346073703</v>
      </c>
    </row>
    <row r="246" spans="1:6" x14ac:dyDescent="0.25">
      <c r="A246">
        <v>15239</v>
      </c>
      <c r="B246" s="3">
        <v>63.3931419457735</v>
      </c>
      <c r="C246" s="3">
        <v>67.944281524926694</v>
      </c>
      <c r="D246" s="3">
        <v>64.489793393542001</v>
      </c>
      <c r="E246" s="3">
        <v>38.675141884222498</v>
      </c>
      <c r="F246" s="3">
        <v>63.424600416956203</v>
      </c>
    </row>
    <row r="247" spans="1:6" x14ac:dyDescent="0.25">
      <c r="A247">
        <v>15318</v>
      </c>
      <c r="B247" s="3">
        <v>66.439128123338605</v>
      </c>
      <c r="C247" s="3">
        <v>67.482804585443901</v>
      </c>
      <c r="D247" s="3">
        <v>67.976370159594197</v>
      </c>
      <c r="E247" s="3">
        <v>64.401362088535706</v>
      </c>
      <c r="F247" s="3">
        <v>67.455077931102906</v>
      </c>
    </row>
    <row r="248" spans="1:6" x14ac:dyDescent="0.25">
      <c r="A248">
        <v>15684</v>
      </c>
      <c r="B248" s="3">
        <v>67.1459330143541</v>
      </c>
      <c r="C248" s="3">
        <v>63.686217008797698</v>
      </c>
      <c r="D248" s="3">
        <v>70.2757639490288</v>
      </c>
      <c r="E248" s="3">
        <v>71.010896708285998</v>
      </c>
      <c r="F248" s="3">
        <v>66.051523875707304</v>
      </c>
    </row>
    <row r="249" spans="1:6" x14ac:dyDescent="0.25">
      <c r="A249">
        <v>15688</v>
      </c>
      <c r="B249" s="3">
        <v>67.372408293460893</v>
      </c>
      <c r="C249" s="3">
        <v>67.975739802719303</v>
      </c>
      <c r="D249" s="3">
        <v>67.732030186811798</v>
      </c>
      <c r="E249" s="3">
        <v>41.499659477866103</v>
      </c>
      <c r="F249" s="3">
        <v>66.419537377146796</v>
      </c>
    </row>
    <row r="250" spans="1:6" x14ac:dyDescent="0.25">
      <c r="A250">
        <v>15689</v>
      </c>
      <c r="B250" s="3">
        <v>69.058213716108497</v>
      </c>
      <c r="C250" s="3">
        <v>68.448946947480707</v>
      </c>
      <c r="D250" s="3">
        <v>70.421873066930601</v>
      </c>
      <c r="E250" s="3">
        <v>53.623836549375703</v>
      </c>
      <c r="F250" s="3">
        <v>68.413779410304798</v>
      </c>
    </row>
    <row r="251" spans="1:6" x14ac:dyDescent="0.25">
      <c r="A251">
        <v>15690</v>
      </c>
      <c r="B251" s="3">
        <v>69.372674109516197</v>
      </c>
      <c r="C251" s="3">
        <v>70.2561983471074</v>
      </c>
      <c r="D251" s="3">
        <v>71.081776568105894</v>
      </c>
      <c r="E251" s="3">
        <v>70.6372304199773</v>
      </c>
      <c r="F251" s="3">
        <v>69.784870445746094</v>
      </c>
    </row>
    <row r="252" spans="1:6" x14ac:dyDescent="0.25">
      <c r="A252">
        <v>15696</v>
      </c>
      <c r="B252" s="3">
        <v>67.842371079213194</v>
      </c>
      <c r="C252" s="3">
        <v>64.9776059717409</v>
      </c>
      <c r="D252" s="3">
        <v>67.460472596808103</v>
      </c>
      <c r="E252" s="3">
        <v>44.463337116912598</v>
      </c>
      <c r="F252" s="3">
        <v>67.027300704854596</v>
      </c>
    </row>
    <row r="253" spans="1:6" x14ac:dyDescent="0.25">
      <c r="A253">
        <v>15699</v>
      </c>
      <c r="B253" s="3">
        <v>67.106060606060595</v>
      </c>
      <c r="C253" s="3">
        <v>68.442015462543296</v>
      </c>
      <c r="D253" s="3">
        <v>68.602622788568596</v>
      </c>
      <c r="E253" s="3">
        <v>67.6381384790011</v>
      </c>
      <c r="F253" s="3">
        <v>67.571031470267002</v>
      </c>
    </row>
    <row r="254" spans="1:6" x14ac:dyDescent="0.25">
      <c r="A254">
        <v>15705</v>
      </c>
      <c r="B254" s="3">
        <v>68.464114832535898</v>
      </c>
      <c r="C254" s="3">
        <v>68.213009864036295</v>
      </c>
      <c r="D254" s="3">
        <v>69.849931955956905</v>
      </c>
      <c r="E254" s="3">
        <v>39.499205448354097</v>
      </c>
      <c r="F254" s="3">
        <v>68.797875508785907</v>
      </c>
    </row>
    <row r="255" spans="1:6" x14ac:dyDescent="0.25">
      <c r="A255">
        <v>15710</v>
      </c>
      <c r="B255" s="3">
        <v>65.546783625730995</v>
      </c>
      <c r="C255" s="3">
        <v>61.946414289522799</v>
      </c>
      <c r="D255" s="3">
        <v>67.247309167388394</v>
      </c>
      <c r="E255" s="3">
        <v>63.929852440408602</v>
      </c>
      <c r="F255" s="3">
        <v>66.041695621959704</v>
      </c>
    </row>
    <row r="256" spans="1:6" x14ac:dyDescent="0.25">
      <c r="A256">
        <v>15715</v>
      </c>
      <c r="B256" s="3">
        <v>68.365762892078706</v>
      </c>
      <c r="C256" s="3">
        <v>66.936283657691305</v>
      </c>
      <c r="D256" s="3">
        <v>68.355437337622206</v>
      </c>
      <c r="E256" s="3">
        <v>38.987968217934203</v>
      </c>
      <c r="F256" s="3">
        <v>68.188623051722402</v>
      </c>
    </row>
    <row r="257" spans="1:6" x14ac:dyDescent="0.25">
      <c r="A257">
        <v>15767</v>
      </c>
      <c r="B257" s="3">
        <v>65.141148325358898</v>
      </c>
      <c r="C257" s="3">
        <v>68.247134097574005</v>
      </c>
      <c r="D257" s="3">
        <v>66.085116912037606</v>
      </c>
      <c r="E257" s="3">
        <v>53.934392735527801</v>
      </c>
      <c r="F257" s="3">
        <v>64.246103444852594</v>
      </c>
    </row>
    <row r="258" spans="1:6" x14ac:dyDescent="0.25">
      <c r="A258">
        <v>15768</v>
      </c>
      <c r="B258" s="3">
        <v>64.223019670388098</v>
      </c>
      <c r="C258" s="3">
        <v>67.334577446014407</v>
      </c>
      <c r="D258" s="3">
        <v>65.198812322157593</v>
      </c>
      <c r="E258" s="3">
        <v>56.585698070374598</v>
      </c>
      <c r="F258" s="3">
        <v>63.640722724113999</v>
      </c>
    </row>
    <row r="259" spans="1:6" x14ac:dyDescent="0.25">
      <c r="A259">
        <v>15775</v>
      </c>
      <c r="B259" s="3">
        <v>62.657628920786799</v>
      </c>
      <c r="C259" s="3">
        <v>66.394294854705393</v>
      </c>
      <c r="D259" s="3">
        <v>64.357540517134694</v>
      </c>
      <c r="E259" s="3">
        <v>60.154143019296299</v>
      </c>
      <c r="F259" s="3">
        <v>62.338230914325401</v>
      </c>
    </row>
    <row r="260" spans="1:6" x14ac:dyDescent="0.25">
      <c r="A260">
        <v>15870</v>
      </c>
      <c r="B260" s="3">
        <v>63.736044657097302</v>
      </c>
      <c r="C260" s="3">
        <v>25.5459877366036</v>
      </c>
      <c r="D260" s="3">
        <v>64.108128170233798</v>
      </c>
      <c r="E260" s="3">
        <v>66.112599318955702</v>
      </c>
      <c r="F260" s="3">
        <v>64.045964459445997</v>
      </c>
    </row>
    <row r="261" spans="1:6" x14ac:dyDescent="0.25">
      <c r="A261">
        <v>15874</v>
      </c>
      <c r="B261" s="3">
        <v>63.4688995215311</v>
      </c>
      <c r="C261" s="3">
        <v>67.117035457211401</v>
      </c>
      <c r="D261" s="3">
        <v>63.9455647655573</v>
      </c>
      <c r="E261" s="3">
        <v>32.010896708285998</v>
      </c>
      <c r="F261" s="3">
        <v>64.549985108706394</v>
      </c>
    </row>
    <row r="262" spans="1:6" x14ac:dyDescent="0.25">
      <c r="A262">
        <v>15917</v>
      </c>
      <c r="B262" s="3">
        <v>66.022062732589006</v>
      </c>
      <c r="C262" s="3">
        <v>68.788856304985302</v>
      </c>
      <c r="D262" s="3">
        <v>66.160831374489703</v>
      </c>
      <c r="E262" s="3">
        <v>51.008172531214498</v>
      </c>
      <c r="F262" s="3">
        <v>64.6074655018366</v>
      </c>
    </row>
    <row r="263" spans="1:6" x14ac:dyDescent="0.25">
      <c r="A263">
        <v>16038</v>
      </c>
      <c r="B263" s="3">
        <v>60.866826156299801</v>
      </c>
      <c r="C263" s="3">
        <v>63.468141828845603</v>
      </c>
      <c r="D263" s="3">
        <v>62.365953235185003</v>
      </c>
      <c r="E263" s="3">
        <v>58.743927355278103</v>
      </c>
      <c r="F263" s="3">
        <v>60.719249478804699</v>
      </c>
    </row>
    <row r="264" spans="1:6" x14ac:dyDescent="0.25">
      <c r="A264">
        <v>16125</v>
      </c>
      <c r="B264" s="3">
        <v>65.819776714513594</v>
      </c>
      <c r="C264" s="3">
        <v>70.204478805651803</v>
      </c>
      <c r="D264" s="3">
        <v>67.554249659779799</v>
      </c>
      <c r="E264" s="3">
        <v>66.424744608399607</v>
      </c>
      <c r="F264" s="3">
        <v>64.881862404447503</v>
      </c>
    </row>
    <row r="265" spans="1:6" x14ac:dyDescent="0.25">
      <c r="A265">
        <v>16126</v>
      </c>
      <c r="B265" s="3">
        <v>62.657628920786799</v>
      </c>
      <c r="C265" s="3">
        <v>66.394294854705393</v>
      </c>
      <c r="D265" s="3">
        <v>64.357540517134694</v>
      </c>
      <c r="E265" s="3">
        <v>60.154143019296299</v>
      </c>
      <c r="F265" s="3">
        <v>62.338230914325401</v>
      </c>
    </row>
    <row r="266" spans="1:6" x14ac:dyDescent="0.25">
      <c r="A266">
        <v>16127</v>
      </c>
      <c r="B266" s="3">
        <v>62.158160552897399</v>
      </c>
      <c r="C266" s="3">
        <v>54.798720341242301</v>
      </c>
      <c r="D266" s="3">
        <v>62.414573796857603</v>
      </c>
      <c r="E266" s="3">
        <v>49.2127128263337</v>
      </c>
      <c r="F266" s="3">
        <v>61.626029981137698</v>
      </c>
    </row>
    <row r="267" spans="1:6" x14ac:dyDescent="0.25">
      <c r="A267">
        <v>16163</v>
      </c>
      <c r="B267" s="3">
        <v>66.865762892078706</v>
      </c>
      <c r="C267" s="3">
        <v>67.773127166088997</v>
      </c>
      <c r="D267" s="3">
        <v>70.014598540145997</v>
      </c>
      <c r="E267" s="3">
        <v>62.045629965947803</v>
      </c>
      <c r="F267" s="3">
        <v>67.413283033852906</v>
      </c>
    </row>
    <row r="268" spans="1:6" x14ac:dyDescent="0.25">
      <c r="A268">
        <v>16183</v>
      </c>
      <c r="B268" s="3">
        <v>62.976874003189799</v>
      </c>
      <c r="C268" s="3">
        <v>65.162623300453205</v>
      </c>
      <c r="D268" s="3">
        <v>63.270444142026498</v>
      </c>
      <c r="E268" s="3">
        <v>62.561861520998903</v>
      </c>
      <c r="F268" s="3">
        <v>61.828055197061502</v>
      </c>
    </row>
    <row r="269" spans="1:6" x14ac:dyDescent="0.25">
      <c r="A269">
        <v>16272</v>
      </c>
      <c r="B269" s="3">
        <v>66.194577352472095</v>
      </c>
      <c r="C269" s="3">
        <v>35.825113303119203</v>
      </c>
      <c r="D269" s="3">
        <v>60.630830137325198</v>
      </c>
      <c r="E269" s="3">
        <v>65.688762769579995</v>
      </c>
      <c r="F269" s="3">
        <v>67.538965551474206</v>
      </c>
    </row>
    <row r="270" spans="1:6" x14ac:dyDescent="0.25">
      <c r="A270">
        <v>16275</v>
      </c>
      <c r="B270" s="3">
        <v>66.908825093035603</v>
      </c>
      <c r="C270" s="3">
        <v>70.432418021860798</v>
      </c>
      <c r="D270" s="3">
        <v>64.1740690337746</v>
      </c>
      <c r="E270" s="3">
        <v>45.647900113507397</v>
      </c>
      <c r="F270" s="3">
        <v>67.042886925444293</v>
      </c>
    </row>
    <row r="271" spans="1:6" x14ac:dyDescent="0.25">
      <c r="A271">
        <v>16291</v>
      </c>
      <c r="B271" s="3">
        <v>66.713450292397695</v>
      </c>
      <c r="C271" s="3">
        <v>69.685417222074094</v>
      </c>
      <c r="D271" s="3">
        <v>63.615984164295398</v>
      </c>
      <c r="E271" s="3">
        <v>44.776390465380302</v>
      </c>
      <c r="F271" s="3">
        <v>66.481981534796006</v>
      </c>
    </row>
    <row r="272" spans="1:6" x14ac:dyDescent="0.25">
      <c r="A272">
        <v>16358</v>
      </c>
      <c r="B272" s="3">
        <v>67.204944178628395</v>
      </c>
      <c r="C272" s="3">
        <v>45.433484404158897</v>
      </c>
      <c r="D272" s="3">
        <v>66.415068662625302</v>
      </c>
      <c r="E272" s="3">
        <v>70.429738933030606</v>
      </c>
      <c r="F272" s="3">
        <v>67.816539263377393</v>
      </c>
    </row>
    <row r="273" spans="1:6" x14ac:dyDescent="0.25">
      <c r="A273">
        <v>16370</v>
      </c>
      <c r="B273" s="3">
        <v>64.339447102605007</v>
      </c>
      <c r="C273" s="3">
        <v>63.015995734470799</v>
      </c>
      <c r="D273" s="3">
        <v>65.039094395645193</v>
      </c>
      <c r="E273" s="3">
        <v>65.266969353007994</v>
      </c>
      <c r="F273" s="3">
        <v>63.731658890102302</v>
      </c>
    </row>
    <row r="274" spans="1:6" x14ac:dyDescent="0.25">
      <c r="A274">
        <v>16428</v>
      </c>
      <c r="B274" s="3">
        <v>63.539340776182897</v>
      </c>
      <c r="C274" s="3">
        <v>61.044254865369197</v>
      </c>
      <c r="D274" s="3">
        <v>59.2771248298899</v>
      </c>
      <c r="E274" s="3">
        <v>29.842451759364401</v>
      </c>
      <c r="F274" s="3">
        <v>63.556140176710002</v>
      </c>
    </row>
    <row r="275" spans="1:6" x14ac:dyDescent="0.25">
      <c r="A275">
        <v>16429</v>
      </c>
      <c r="B275" s="3">
        <v>64.930090377458797</v>
      </c>
      <c r="C275" s="3">
        <v>64.209277525993102</v>
      </c>
      <c r="D275" s="3">
        <v>64.4669058517877</v>
      </c>
      <c r="E275" s="3">
        <v>46.5139614074915</v>
      </c>
      <c r="F275" s="3">
        <v>63.461133723816097</v>
      </c>
    </row>
    <row r="276" spans="1:6" x14ac:dyDescent="0.25">
      <c r="A276">
        <v>16445</v>
      </c>
      <c r="B276" s="3">
        <v>62.434875066453998</v>
      </c>
      <c r="C276" s="3">
        <v>58.330045321247702</v>
      </c>
      <c r="D276" s="3">
        <v>58.2339477916615</v>
      </c>
      <c r="E276" s="3">
        <v>37.350056753689003</v>
      </c>
      <c r="F276" s="3">
        <v>61.896455872133401</v>
      </c>
    </row>
    <row r="277" spans="1:6" x14ac:dyDescent="0.25">
      <c r="A277">
        <v>16446</v>
      </c>
      <c r="B277" s="3">
        <v>61.591440723019701</v>
      </c>
      <c r="C277" s="3">
        <v>59.8469741402293</v>
      </c>
      <c r="D277" s="3">
        <v>56.136459235432397</v>
      </c>
      <c r="E277" s="3">
        <v>24.768217934165701</v>
      </c>
      <c r="F277" s="3">
        <v>61.1076144147722</v>
      </c>
    </row>
    <row r="278" spans="1:6" x14ac:dyDescent="0.25">
      <c r="A278">
        <v>16565</v>
      </c>
      <c r="B278" s="3">
        <v>62.001594896331703</v>
      </c>
      <c r="C278" s="3">
        <v>61.116235670487903</v>
      </c>
      <c r="D278" s="3">
        <v>64.071879252752694</v>
      </c>
      <c r="E278" s="3">
        <v>64.491486946651506</v>
      </c>
      <c r="F278" s="3">
        <v>63.836394321453398</v>
      </c>
    </row>
    <row r="279" spans="1:6" x14ac:dyDescent="0.25">
      <c r="A279">
        <v>16578</v>
      </c>
      <c r="B279" s="3">
        <v>64.170122275385395</v>
      </c>
      <c r="C279" s="3">
        <v>64.643561716875496</v>
      </c>
      <c r="D279" s="3">
        <v>61.059012742793499</v>
      </c>
      <c r="E279" s="3">
        <v>23.296935300794601</v>
      </c>
      <c r="F279" s="3">
        <v>62.940732651643003</v>
      </c>
    </row>
    <row r="280" spans="1:6" x14ac:dyDescent="0.25">
      <c r="A280">
        <v>16580</v>
      </c>
      <c r="B280" s="3">
        <v>64.069909622541203</v>
      </c>
      <c r="C280" s="3">
        <v>63.422820581178399</v>
      </c>
      <c r="D280" s="3">
        <v>64.730545589508907</v>
      </c>
      <c r="E280" s="3">
        <v>64.449716231555001</v>
      </c>
      <c r="F280" s="3">
        <v>63.256328799761697</v>
      </c>
    </row>
    <row r="281" spans="1:6" x14ac:dyDescent="0.25">
      <c r="A281">
        <v>16759</v>
      </c>
      <c r="B281" s="3">
        <v>62.620148856991001</v>
      </c>
      <c r="C281" s="3">
        <v>66.427619301519599</v>
      </c>
      <c r="D281" s="3">
        <v>64.359148830879604</v>
      </c>
      <c r="E281" s="3">
        <v>60.956867196367803</v>
      </c>
      <c r="F281" s="3">
        <v>62.292167179589001</v>
      </c>
    </row>
    <row r="282" spans="1:6" x14ac:dyDescent="0.25">
      <c r="A282">
        <v>19571</v>
      </c>
      <c r="B282" s="3">
        <v>63.539340776182897</v>
      </c>
      <c r="C282" s="3">
        <v>61.044254865369197</v>
      </c>
      <c r="D282" s="3">
        <v>59.2771248298899</v>
      </c>
      <c r="E282" s="3">
        <v>29.842451759364401</v>
      </c>
      <c r="F282" s="3">
        <v>63.556140176710002</v>
      </c>
    </row>
    <row r="283" spans="1:6" x14ac:dyDescent="0.25">
      <c r="A283">
        <v>19605</v>
      </c>
      <c r="B283" s="3">
        <v>64.930090377458797</v>
      </c>
      <c r="C283" s="3">
        <v>64.209277525993102</v>
      </c>
      <c r="D283" s="3">
        <v>64.4669058517877</v>
      </c>
      <c r="E283" s="3">
        <v>46.5139614074915</v>
      </c>
      <c r="F283" s="3">
        <v>63.461133723816097</v>
      </c>
    </row>
    <row r="284" spans="1:6" x14ac:dyDescent="0.25">
      <c r="A284">
        <v>20457</v>
      </c>
      <c r="B284" s="3">
        <v>64.905103668261603</v>
      </c>
      <c r="C284" s="3">
        <v>38.6691548920288</v>
      </c>
      <c r="D284" s="3">
        <v>65.160831374489703</v>
      </c>
      <c r="E284" s="3">
        <v>67.447219069239495</v>
      </c>
      <c r="F284" s="3">
        <v>64.917402958403699</v>
      </c>
    </row>
    <row r="285" spans="1:6" x14ac:dyDescent="0.25">
      <c r="A285">
        <v>20464</v>
      </c>
      <c r="B285" s="3">
        <v>63.9811270600744</v>
      </c>
      <c r="C285" s="3">
        <v>64.030125299920002</v>
      </c>
      <c r="D285" s="3">
        <v>63.091179017691502</v>
      </c>
      <c r="E285" s="3">
        <v>63.961634506242902</v>
      </c>
      <c r="F285" s="3">
        <v>63.038915913829101</v>
      </c>
    </row>
    <row r="286" spans="1:6" x14ac:dyDescent="0.25">
      <c r="A286">
        <v>20466</v>
      </c>
      <c r="B286" s="3">
        <v>63.628389154704898</v>
      </c>
      <c r="C286" s="3">
        <v>31.484937350039999</v>
      </c>
      <c r="D286" s="3">
        <v>65.9856488927378</v>
      </c>
      <c r="E286" s="3">
        <v>67.787060158910293</v>
      </c>
      <c r="F286" s="3">
        <v>66.516231509977203</v>
      </c>
    </row>
    <row r="287" spans="1:6" x14ac:dyDescent="0.25">
      <c r="A287">
        <v>20472</v>
      </c>
      <c r="B287" s="3">
        <v>61.9774056353004</v>
      </c>
      <c r="C287" s="3">
        <v>37.358037856571599</v>
      </c>
      <c r="D287" s="3">
        <v>60.729432141531603</v>
      </c>
      <c r="E287" s="3">
        <v>62.9094211123723</v>
      </c>
      <c r="F287" s="3">
        <v>61.325722227737501</v>
      </c>
    </row>
    <row r="288" spans="1:6" x14ac:dyDescent="0.25">
      <c r="A288">
        <v>20549</v>
      </c>
      <c r="B288" s="3">
        <v>66.698298777246194</v>
      </c>
      <c r="C288" s="3">
        <v>67.874966675553196</v>
      </c>
      <c r="D288" s="3">
        <v>67.502659903501197</v>
      </c>
      <c r="E288" s="3">
        <v>67.231101021566403</v>
      </c>
      <c r="F288" s="3">
        <v>65.727390052615903</v>
      </c>
    </row>
    <row r="289" spans="1:6" x14ac:dyDescent="0.25">
      <c r="A289">
        <v>20600</v>
      </c>
      <c r="B289" s="3">
        <v>66.914938862307295</v>
      </c>
      <c r="C289" s="3">
        <v>53.925619834710702</v>
      </c>
      <c r="D289" s="3">
        <v>66.927131015712007</v>
      </c>
      <c r="E289" s="3">
        <v>64.651305334846796</v>
      </c>
      <c r="F289" s="3">
        <v>66.8505906879778</v>
      </c>
    </row>
    <row r="290" spans="1:6" x14ac:dyDescent="0.25">
      <c r="A290">
        <v>20685</v>
      </c>
      <c r="B290" s="3">
        <v>68.752525252525203</v>
      </c>
      <c r="C290" s="3">
        <v>69.948547054118904</v>
      </c>
      <c r="D290" s="3">
        <v>69.410491154274396</v>
      </c>
      <c r="E290" s="3">
        <v>66.675822928490305</v>
      </c>
      <c r="F290" s="3">
        <v>68.151394817829797</v>
      </c>
    </row>
    <row r="291" spans="1:6" x14ac:dyDescent="0.25">
      <c r="A291">
        <v>20689</v>
      </c>
      <c r="B291" s="3">
        <v>64.679691653375897</v>
      </c>
      <c r="C291" s="3">
        <v>66.010663822980504</v>
      </c>
      <c r="D291" s="3">
        <v>65.449956699245305</v>
      </c>
      <c r="E291" s="3">
        <v>59.888762769579998</v>
      </c>
      <c r="F291" s="3">
        <v>64.6191799861015</v>
      </c>
    </row>
    <row r="292" spans="1:6" x14ac:dyDescent="0.25">
      <c r="A292">
        <v>20693</v>
      </c>
      <c r="B292" s="3">
        <v>64.796650717703301</v>
      </c>
      <c r="C292" s="3">
        <v>66.2687283391096</v>
      </c>
      <c r="D292" s="3">
        <v>64.565755288877895</v>
      </c>
      <c r="E292" s="3">
        <v>28.473552780930799</v>
      </c>
      <c r="F292" s="3">
        <v>64.436017075349994</v>
      </c>
    </row>
    <row r="293" spans="1:6" x14ac:dyDescent="0.25">
      <c r="A293">
        <v>20694</v>
      </c>
      <c r="B293" s="3">
        <v>64.796650717703301</v>
      </c>
      <c r="C293" s="3">
        <v>66.2687283391096</v>
      </c>
      <c r="D293" s="3">
        <v>64.565755288877895</v>
      </c>
      <c r="E293" s="3">
        <v>28.473552780930799</v>
      </c>
      <c r="F293" s="3">
        <v>64.436017075349994</v>
      </c>
    </row>
    <row r="294" spans="1:6" x14ac:dyDescent="0.25">
      <c r="A294">
        <v>20703</v>
      </c>
      <c r="B294" s="3">
        <v>58.336257309941502</v>
      </c>
      <c r="C294" s="3">
        <v>58.130098640362597</v>
      </c>
      <c r="D294" s="3">
        <v>53.3733762216999</v>
      </c>
      <c r="E294" s="3">
        <v>27.130306469920502</v>
      </c>
      <c r="F294" s="3">
        <v>55.256924451503998</v>
      </c>
    </row>
    <row r="295" spans="1:6" x14ac:dyDescent="0.25">
      <c r="A295">
        <v>20705</v>
      </c>
      <c r="B295" s="3">
        <v>64.816321105794799</v>
      </c>
      <c r="C295" s="3">
        <v>62.218341775526497</v>
      </c>
      <c r="D295" s="3">
        <v>63.693554373376202</v>
      </c>
      <c r="E295" s="3">
        <v>48.826333711691298</v>
      </c>
      <c r="F295" s="3">
        <v>65.560806115357906</v>
      </c>
    </row>
    <row r="296" spans="1:6" x14ac:dyDescent="0.25">
      <c r="A296">
        <v>20709</v>
      </c>
      <c r="B296" s="3">
        <v>64.816321105794799</v>
      </c>
      <c r="C296" s="3">
        <v>62.218341775526497</v>
      </c>
      <c r="D296" s="3">
        <v>63.693554373376202</v>
      </c>
      <c r="E296" s="3">
        <v>48.826333711691298</v>
      </c>
      <c r="F296" s="3">
        <v>65.560806115357906</v>
      </c>
    </row>
    <row r="297" spans="1:6" x14ac:dyDescent="0.25">
      <c r="A297">
        <v>20711</v>
      </c>
      <c r="B297" s="3">
        <v>64.559011164274295</v>
      </c>
      <c r="C297" s="3">
        <v>65.631031724873395</v>
      </c>
      <c r="D297" s="3">
        <v>61.087591240875902</v>
      </c>
      <c r="E297" s="3">
        <v>35.827014755959098</v>
      </c>
      <c r="F297" s="3">
        <v>65.538369899732004</v>
      </c>
    </row>
    <row r="298" spans="1:6" x14ac:dyDescent="0.25">
      <c r="A298">
        <v>20713</v>
      </c>
      <c r="B298" s="3">
        <v>65.452684742158397</v>
      </c>
      <c r="C298" s="3">
        <v>67.344174886696905</v>
      </c>
      <c r="D298" s="3">
        <v>64.858839539774806</v>
      </c>
      <c r="E298" s="3">
        <v>39.821339387060199</v>
      </c>
      <c r="F298" s="3">
        <v>65.449717065422405</v>
      </c>
    </row>
    <row r="299" spans="1:6" x14ac:dyDescent="0.25">
      <c r="A299">
        <v>20747</v>
      </c>
      <c r="B299" s="3">
        <v>62.411749069643797</v>
      </c>
      <c r="C299" s="3">
        <v>25.927486003732302</v>
      </c>
      <c r="D299" s="3">
        <v>64.252381541506907</v>
      </c>
      <c r="E299" s="3">
        <v>66.145062429057901</v>
      </c>
      <c r="F299" s="3">
        <v>63.487739501638004</v>
      </c>
    </row>
    <row r="300" spans="1:6" x14ac:dyDescent="0.25">
      <c r="A300">
        <v>20750</v>
      </c>
      <c r="B300" s="3">
        <v>62.719032429558702</v>
      </c>
      <c r="C300" s="3">
        <v>34.696081045054697</v>
      </c>
      <c r="D300" s="3">
        <v>62.165161449956699</v>
      </c>
      <c r="E300" s="3">
        <v>64.6065834279228</v>
      </c>
      <c r="F300" s="3">
        <v>63.037625335054102</v>
      </c>
    </row>
    <row r="301" spans="1:6" x14ac:dyDescent="0.25">
      <c r="A301">
        <v>20782</v>
      </c>
      <c r="B301" s="3">
        <v>62.163742690058498</v>
      </c>
      <c r="C301" s="3">
        <v>66.437216742202096</v>
      </c>
      <c r="D301" s="3">
        <v>64.634294197698907</v>
      </c>
      <c r="E301" s="3">
        <v>29.976163450624298</v>
      </c>
      <c r="F301" s="3">
        <v>64.471656904596401</v>
      </c>
    </row>
    <row r="302" spans="1:6" x14ac:dyDescent="0.25">
      <c r="A302">
        <v>20788</v>
      </c>
      <c r="B302" s="3">
        <v>61.914938862307302</v>
      </c>
      <c r="C302" s="3">
        <v>65.377765929085598</v>
      </c>
      <c r="D302" s="3">
        <v>64.766918223431901</v>
      </c>
      <c r="E302" s="3">
        <v>58.643359818388198</v>
      </c>
      <c r="F302" s="3">
        <v>63.289784572619901</v>
      </c>
    </row>
    <row r="303" spans="1:6" x14ac:dyDescent="0.25">
      <c r="A303">
        <v>21781</v>
      </c>
      <c r="B303" s="3">
        <v>46.601807549176002</v>
      </c>
      <c r="C303" s="3">
        <v>44.789922687283401</v>
      </c>
      <c r="D303" s="3">
        <v>48.065322281331198</v>
      </c>
      <c r="E303" s="3">
        <v>29.0274687854711</v>
      </c>
      <c r="F303" s="3">
        <v>49.324828750124098</v>
      </c>
    </row>
    <row r="304" spans="1:6" x14ac:dyDescent="0.25">
      <c r="A304">
        <v>21880</v>
      </c>
      <c r="B304" s="3">
        <v>49.8022328548644</v>
      </c>
      <c r="C304" s="3">
        <v>49.4241535590509</v>
      </c>
      <c r="D304" s="3">
        <v>51.492267722380298</v>
      </c>
      <c r="E304" s="3">
        <v>54.2744608399546</v>
      </c>
      <c r="F304" s="3">
        <v>53.275985307257002</v>
      </c>
    </row>
    <row r="305" spans="1:6" x14ac:dyDescent="0.25">
      <c r="A305">
        <v>22146</v>
      </c>
      <c r="B305" s="3">
        <v>64.339447102605007</v>
      </c>
      <c r="C305" s="3">
        <v>63.015995734470799</v>
      </c>
      <c r="D305" s="3">
        <v>65.039094395645193</v>
      </c>
      <c r="E305" s="3">
        <v>65.266969353007994</v>
      </c>
      <c r="F305" s="3">
        <v>63.731658890102302</v>
      </c>
    </row>
    <row r="306" spans="1:6" x14ac:dyDescent="0.25">
      <c r="A306">
        <v>22157</v>
      </c>
      <c r="B306" s="3">
        <v>59.120148856991001</v>
      </c>
      <c r="C306" s="3">
        <v>61.894961343641697</v>
      </c>
      <c r="D306" s="3">
        <v>61.437090189286202</v>
      </c>
      <c r="E306" s="3">
        <v>56.355732122588002</v>
      </c>
      <c r="F306" s="3">
        <v>60.031370991760099</v>
      </c>
    </row>
    <row r="307" spans="1:6" x14ac:dyDescent="0.25">
      <c r="A307">
        <v>22158</v>
      </c>
      <c r="B307" s="3">
        <v>59.120148856991001</v>
      </c>
      <c r="C307" s="3">
        <v>61.894961343641697</v>
      </c>
      <c r="D307" s="3">
        <v>61.437090189286202</v>
      </c>
      <c r="E307" s="3">
        <v>56.355732122588002</v>
      </c>
      <c r="F307" s="3">
        <v>60.031370991760099</v>
      </c>
    </row>
    <row r="308" spans="1:6" x14ac:dyDescent="0.25">
      <c r="A308">
        <v>22715</v>
      </c>
      <c r="B308" s="3">
        <v>66.327751196172201</v>
      </c>
      <c r="C308" s="3">
        <v>51.748600373233799</v>
      </c>
      <c r="D308" s="3">
        <v>67.005319807002394</v>
      </c>
      <c r="E308" s="3">
        <v>68.555051078320105</v>
      </c>
      <c r="F308" s="3">
        <v>65.452695324133799</v>
      </c>
    </row>
    <row r="309" spans="1:6" x14ac:dyDescent="0.25">
      <c r="A309">
        <v>22743</v>
      </c>
      <c r="B309" s="3">
        <v>66.276714513556598</v>
      </c>
      <c r="C309" s="3">
        <v>67.154625433217802</v>
      </c>
      <c r="D309" s="3">
        <v>67.036743783248795</v>
      </c>
      <c r="E309" s="3">
        <v>62.533030646992103</v>
      </c>
      <c r="F309" s="3">
        <v>64.838677653132095</v>
      </c>
    </row>
    <row r="310" spans="1:6" x14ac:dyDescent="0.25">
      <c r="A310">
        <v>22756</v>
      </c>
      <c r="B310" s="3">
        <v>63.8809144072302</v>
      </c>
      <c r="C310" s="3">
        <v>64.449480138629696</v>
      </c>
      <c r="D310" s="3">
        <v>65.455400222689605</v>
      </c>
      <c r="E310" s="3">
        <v>65.0306469920545</v>
      </c>
      <c r="F310" s="3">
        <v>62.9028094907178</v>
      </c>
    </row>
    <row r="311" spans="1:6" x14ac:dyDescent="0.25">
      <c r="A311">
        <v>22757</v>
      </c>
      <c r="B311" s="3">
        <v>66.022062732589006</v>
      </c>
      <c r="C311" s="3">
        <v>68.788856304985302</v>
      </c>
      <c r="D311" s="3">
        <v>66.160831374489703</v>
      </c>
      <c r="E311" s="3">
        <v>51.008172531214498</v>
      </c>
      <c r="F311" s="3">
        <v>64.6074655018366</v>
      </c>
    </row>
    <row r="312" spans="1:6" x14ac:dyDescent="0.25">
      <c r="A312">
        <v>24091</v>
      </c>
      <c r="B312" s="3">
        <v>64.703880914407193</v>
      </c>
      <c r="C312" s="3">
        <v>51.8768328445748</v>
      </c>
      <c r="D312" s="3">
        <v>64.750587653099103</v>
      </c>
      <c r="E312" s="3">
        <v>68.867196367763896</v>
      </c>
      <c r="F312" s="3">
        <v>63.284522982229703</v>
      </c>
    </row>
    <row r="313" spans="1:6" x14ac:dyDescent="0.25">
      <c r="A313">
        <v>24140</v>
      </c>
      <c r="B313" s="3">
        <v>62.572567783094101</v>
      </c>
      <c r="C313" s="3">
        <v>65.604638762996501</v>
      </c>
      <c r="D313" s="3">
        <v>63.4107385871582</v>
      </c>
      <c r="E313" s="3">
        <v>63.555959137343898</v>
      </c>
      <c r="F313" s="3">
        <v>62.200734637148798</v>
      </c>
    </row>
    <row r="314" spans="1:6" x14ac:dyDescent="0.25">
      <c r="A314">
        <v>24143</v>
      </c>
      <c r="B314" s="3">
        <v>61.216640085061101</v>
      </c>
      <c r="C314" s="3">
        <v>63.512663289789401</v>
      </c>
      <c r="D314" s="3">
        <v>63.2892490411976</v>
      </c>
      <c r="E314" s="3">
        <v>61.418388195232701</v>
      </c>
      <c r="F314" s="3">
        <v>61.693636453886597</v>
      </c>
    </row>
    <row r="315" spans="1:6" x14ac:dyDescent="0.25">
      <c r="A315">
        <v>24158</v>
      </c>
      <c r="B315" s="3">
        <v>61.9572036150984</v>
      </c>
      <c r="C315" s="3">
        <v>67.079178885630498</v>
      </c>
      <c r="D315" s="3">
        <v>64.848942224421606</v>
      </c>
      <c r="E315" s="3">
        <v>37.414528944381402</v>
      </c>
      <c r="F315" s="3">
        <v>63.197458552566303</v>
      </c>
    </row>
    <row r="316" spans="1:6" x14ac:dyDescent="0.25">
      <c r="A316">
        <v>24186</v>
      </c>
      <c r="B316" s="3">
        <v>64.345295055821396</v>
      </c>
      <c r="C316" s="3">
        <v>53.5459877366036</v>
      </c>
      <c r="D316" s="3">
        <v>66.244958554991996</v>
      </c>
      <c r="E316" s="3">
        <v>67.814982973893294</v>
      </c>
      <c r="F316" s="3">
        <v>64.682418346073703</v>
      </c>
    </row>
    <row r="317" spans="1:6" x14ac:dyDescent="0.25">
      <c r="A317">
        <v>24523</v>
      </c>
      <c r="B317" s="3">
        <v>65.8926103136629</v>
      </c>
      <c r="C317" s="3">
        <v>70.155958411090396</v>
      </c>
      <c r="D317" s="3">
        <v>64.711245824570099</v>
      </c>
      <c r="E317" s="3">
        <v>23.035868331441499</v>
      </c>
      <c r="F317" s="3">
        <v>65.545021344187404</v>
      </c>
    </row>
    <row r="318" spans="1:6" x14ac:dyDescent="0.25">
      <c r="A318">
        <v>24696</v>
      </c>
      <c r="B318" s="3">
        <v>66.8455608718767</v>
      </c>
      <c r="C318" s="3">
        <v>71.249266862170103</v>
      </c>
      <c r="D318" s="3">
        <v>70.368551280465198</v>
      </c>
      <c r="E318" s="3">
        <v>70.459250851305299</v>
      </c>
      <c r="F318" s="3">
        <v>66.384393924352196</v>
      </c>
    </row>
    <row r="319" spans="1:6" x14ac:dyDescent="0.25">
      <c r="A319">
        <v>24704</v>
      </c>
      <c r="B319" s="3">
        <v>63.458798511430103</v>
      </c>
      <c r="C319" s="3">
        <v>67.867235403892295</v>
      </c>
      <c r="D319" s="3">
        <v>63.888778918718302</v>
      </c>
      <c r="E319" s="3">
        <v>33.083087400681002</v>
      </c>
      <c r="F319" s="3">
        <v>65.642807505211906</v>
      </c>
    </row>
    <row r="320" spans="1:6" x14ac:dyDescent="0.25">
      <c r="A320">
        <v>25100</v>
      </c>
      <c r="B320" s="3">
        <v>64.882775119617193</v>
      </c>
      <c r="C320" s="3">
        <v>59.653958944281499</v>
      </c>
      <c r="D320" s="3">
        <v>66.110726215514006</v>
      </c>
      <c r="E320" s="3">
        <v>66.883768444948899</v>
      </c>
      <c r="F320" s="3">
        <v>64.3507396009133</v>
      </c>
    </row>
    <row r="321" spans="1:6" x14ac:dyDescent="0.25">
      <c r="A321">
        <v>25105</v>
      </c>
      <c r="B321" s="3">
        <v>66.807283359914905</v>
      </c>
      <c r="C321" s="3">
        <v>68.326846174353506</v>
      </c>
      <c r="D321" s="3">
        <v>68.845354447606098</v>
      </c>
      <c r="E321" s="3">
        <v>64.592054483541403</v>
      </c>
      <c r="F321" s="3">
        <v>66.805122604983595</v>
      </c>
    </row>
    <row r="322" spans="1:6" x14ac:dyDescent="0.25">
      <c r="A322">
        <v>25142</v>
      </c>
      <c r="B322" s="3">
        <v>68.365762892078706</v>
      </c>
      <c r="C322" s="3">
        <v>66.936283657691305</v>
      </c>
      <c r="D322" s="3">
        <v>68.355437337622206</v>
      </c>
      <c r="E322" s="3">
        <v>38.987968217934203</v>
      </c>
      <c r="F322" s="3">
        <v>68.188623051722402</v>
      </c>
    </row>
    <row r="323" spans="1:6" x14ac:dyDescent="0.25">
      <c r="A323">
        <v>25163</v>
      </c>
      <c r="B323" s="3">
        <v>67.593035619351397</v>
      </c>
      <c r="C323" s="3">
        <v>63.607837909890698</v>
      </c>
      <c r="D323" s="3">
        <v>67.653717679079506</v>
      </c>
      <c r="E323" s="3">
        <v>36.464245175936398</v>
      </c>
      <c r="F323" s="3">
        <v>67.007445646778507</v>
      </c>
    </row>
    <row r="324" spans="1:6" x14ac:dyDescent="0.25">
      <c r="A324">
        <v>25533</v>
      </c>
      <c r="B324" s="3">
        <v>65.762360446570995</v>
      </c>
      <c r="C324" s="3">
        <v>67.405225273260498</v>
      </c>
      <c r="D324" s="3">
        <v>67.490906841519205</v>
      </c>
      <c r="E324" s="3">
        <v>66.930760499432495</v>
      </c>
      <c r="F324" s="3">
        <v>66.004169562195997</v>
      </c>
    </row>
    <row r="325" spans="1:6" x14ac:dyDescent="0.25">
      <c r="A325">
        <v>25742</v>
      </c>
      <c r="B325" s="3">
        <v>61.702286018075498</v>
      </c>
      <c r="C325" s="3">
        <v>67.6715542521994</v>
      </c>
      <c r="D325" s="3">
        <v>65.403315600643296</v>
      </c>
      <c r="E325" s="3">
        <v>47.569807037457402</v>
      </c>
      <c r="F325" s="3">
        <v>64.336443959098602</v>
      </c>
    </row>
    <row r="326" spans="1:6" x14ac:dyDescent="0.25">
      <c r="A326">
        <v>25750</v>
      </c>
      <c r="B326" s="3">
        <v>63.9340776182881</v>
      </c>
      <c r="C326" s="3">
        <v>68.374300186616907</v>
      </c>
      <c r="D326" s="3">
        <v>66.050228875417503</v>
      </c>
      <c r="E326" s="3">
        <v>58.280136208853598</v>
      </c>
      <c r="F326" s="3">
        <v>64.961779013203596</v>
      </c>
    </row>
    <row r="327" spans="1:6" x14ac:dyDescent="0.25">
      <c r="A327">
        <v>25751</v>
      </c>
      <c r="B327" s="3">
        <v>67.2448165869219</v>
      </c>
      <c r="C327" s="3">
        <v>45.082644628099203</v>
      </c>
      <c r="D327" s="3">
        <v>68.107014722256594</v>
      </c>
      <c r="E327" s="3">
        <v>70.271509648127093</v>
      </c>
      <c r="F327" s="3">
        <v>66.557033654323405</v>
      </c>
    </row>
    <row r="328" spans="1:6" x14ac:dyDescent="0.25">
      <c r="A328">
        <v>25938</v>
      </c>
      <c r="B328" s="3">
        <v>64.917065390749599</v>
      </c>
      <c r="C328" s="3">
        <v>64.297787256731496</v>
      </c>
      <c r="D328" s="3">
        <v>66.318817270815302</v>
      </c>
      <c r="E328" s="3">
        <v>67.727128263337093</v>
      </c>
      <c r="F328" s="3">
        <v>64.823389258413599</v>
      </c>
    </row>
    <row r="329" spans="1:6" x14ac:dyDescent="0.25">
      <c r="A329">
        <v>26014</v>
      </c>
      <c r="B329" s="3">
        <v>66.118819776714503</v>
      </c>
      <c r="C329" s="3">
        <v>55.7760597174087</v>
      </c>
      <c r="D329" s="3">
        <v>66.796733885933406</v>
      </c>
      <c r="E329" s="3">
        <v>69.1838819523269</v>
      </c>
      <c r="F329" s="3">
        <v>67.104636156060707</v>
      </c>
    </row>
    <row r="330" spans="1:6" x14ac:dyDescent="0.25">
      <c r="A330">
        <v>26523</v>
      </c>
      <c r="B330" s="3">
        <v>66.574694311536405</v>
      </c>
      <c r="C330" s="3">
        <v>70.045054652092801</v>
      </c>
      <c r="D330" s="3">
        <v>64.270196709142596</v>
      </c>
      <c r="E330" s="3">
        <v>47.547786606129399</v>
      </c>
      <c r="F330" s="3">
        <v>66.400476521393799</v>
      </c>
    </row>
    <row r="331" spans="1:6" x14ac:dyDescent="0.25">
      <c r="A331">
        <v>26561</v>
      </c>
      <c r="B331" s="3">
        <v>65.673577884104205</v>
      </c>
      <c r="C331" s="3">
        <v>70.019461476939497</v>
      </c>
      <c r="D331" s="3">
        <v>68.384758134356105</v>
      </c>
      <c r="E331" s="3">
        <v>67.341203178206598</v>
      </c>
      <c r="F331" s="3">
        <v>64.849300109202801</v>
      </c>
    </row>
    <row r="332" spans="1:6" x14ac:dyDescent="0.25">
      <c r="A332">
        <v>26562</v>
      </c>
      <c r="B332" s="3">
        <v>65.855396065922406</v>
      </c>
      <c r="C332" s="3">
        <v>66.376699546787506</v>
      </c>
      <c r="D332" s="3">
        <v>66.393418285290096</v>
      </c>
      <c r="E332" s="3">
        <v>63.797729852440398</v>
      </c>
      <c r="F332" s="3">
        <v>67.405738111784004</v>
      </c>
    </row>
    <row r="333" spans="1:6" x14ac:dyDescent="0.25">
      <c r="A333">
        <v>26622</v>
      </c>
      <c r="B333" s="3">
        <v>64.924508240297698</v>
      </c>
      <c r="C333" s="3">
        <v>40.643295121301001</v>
      </c>
      <c r="D333" s="3">
        <v>59.957194111097401</v>
      </c>
      <c r="E333" s="3">
        <v>64.217026106696906</v>
      </c>
      <c r="F333" s="3">
        <v>65.952943512359795</v>
      </c>
    </row>
    <row r="334" spans="1:6" x14ac:dyDescent="0.25">
      <c r="A334">
        <v>26667</v>
      </c>
      <c r="B334" s="3">
        <v>66.314726209463004</v>
      </c>
      <c r="C334" s="3">
        <v>68.355371900826398</v>
      </c>
      <c r="D334" s="3">
        <v>67.507237411852003</v>
      </c>
      <c r="E334" s="3">
        <v>53.074914869466497</v>
      </c>
      <c r="F334" s="3">
        <v>66.507495284423698</v>
      </c>
    </row>
    <row r="335" spans="1:6" x14ac:dyDescent="0.25">
      <c r="A335">
        <v>26707</v>
      </c>
      <c r="B335" s="3">
        <v>66.420255183413104</v>
      </c>
      <c r="C335" s="3">
        <v>46.9626766195681</v>
      </c>
      <c r="D335" s="3">
        <v>66.090560435481905</v>
      </c>
      <c r="E335" s="3">
        <v>66.608399545970499</v>
      </c>
      <c r="F335" s="3">
        <v>66.890102253549102</v>
      </c>
    </row>
    <row r="336" spans="1:6" x14ac:dyDescent="0.25">
      <c r="A336">
        <v>26722</v>
      </c>
      <c r="B336" s="3">
        <v>66.616427432216895</v>
      </c>
      <c r="C336" s="3">
        <v>45.010130631831501</v>
      </c>
      <c r="D336" s="3">
        <v>65.440059383892105</v>
      </c>
      <c r="E336" s="3">
        <v>67.128490351872898</v>
      </c>
      <c r="F336" s="3">
        <v>67.042191998411596</v>
      </c>
    </row>
    <row r="337" spans="1:6" x14ac:dyDescent="0.25">
      <c r="A337">
        <v>26788</v>
      </c>
      <c r="B337" s="3">
        <v>67.420520999468394</v>
      </c>
      <c r="C337" s="3">
        <v>68.750199946680894</v>
      </c>
      <c r="D337" s="3">
        <v>69.792032661140695</v>
      </c>
      <c r="E337" s="3">
        <v>71.360272417707193</v>
      </c>
      <c r="F337" s="3">
        <v>67.271021542737998</v>
      </c>
    </row>
    <row r="338" spans="1:6" x14ac:dyDescent="0.25">
      <c r="A338">
        <v>26791</v>
      </c>
      <c r="B338" s="3">
        <v>58.719829877724599</v>
      </c>
      <c r="C338" s="3">
        <v>65.380431884830699</v>
      </c>
      <c r="D338" s="3">
        <v>60.270567858468397</v>
      </c>
      <c r="E338" s="3">
        <v>35.445629965947802</v>
      </c>
      <c r="F338" s="3">
        <v>61.871041397796098</v>
      </c>
    </row>
    <row r="339" spans="1:6" x14ac:dyDescent="0.25">
      <c r="A339">
        <v>26870</v>
      </c>
      <c r="B339" s="3">
        <v>63.591174906964397</v>
      </c>
      <c r="C339" s="3">
        <v>68.957611303652399</v>
      </c>
      <c r="D339" s="3">
        <v>67.010639614004702</v>
      </c>
      <c r="E339" s="3">
        <v>62.417707150964802</v>
      </c>
      <c r="F339" s="3">
        <v>65.281445448227899</v>
      </c>
    </row>
    <row r="340" spans="1:6" x14ac:dyDescent="0.25">
      <c r="A340">
        <v>26879</v>
      </c>
      <c r="B340" s="3">
        <v>67.441254651780994</v>
      </c>
      <c r="C340" s="3">
        <v>56.489202879232202</v>
      </c>
      <c r="D340" s="3">
        <v>68.583941605839399</v>
      </c>
      <c r="E340" s="3">
        <v>70.562315550510803</v>
      </c>
      <c r="F340" s="3">
        <v>66.846818226943299</v>
      </c>
    </row>
    <row r="341" spans="1:6" x14ac:dyDescent="0.25">
      <c r="A341">
        <v>27015</v>
      </c>
      <c r="B341" s="3">
        <v>64.1318447634237</v>
      </c>
      <c r="C341" s="3">
        <v>65.348440415889101</v>
      </c>
      <c r="D341" s="3">
        <v>65.676234071508105</v>
      </c>
      <c r="E341" s="3">
        <v>67.389784335981801</v>
      </c>
      <c r="F341" s="3">
        <v>65.191799861014601</v>
      </c>
    </row>
    <row r="342" spans="1:6" x14ac:dyDescent="0.25">
      <c r="A342">
        <v>27154</v>
      </c>
      <c r="B342" s="3">
        <v>65.686337054758098</v>
      </c>
      <c r="C342" s="3">
        <v>67.359904025593195</v>
      </c>
      <c r="D342" s="3">
        <v>65.327724854633203</v>
      </c>
      <c r="E342" s="3">
        <v>63.248127128263299</v>
      </c>
      <c r="F342" s="3">
        <v>65.072967338429507</v>
      </c>
    </row>
    <row r="343" spans="1:6" x14ac:dyDescent="0.25">
      <c r="A343">
        <v>27157</v>
      </c>
      <c r="B343" s="3">
        <v>37.320308346624103</v>
      </c>
      <c r="C343" s="3">
        <v>29.477472673953599</v>
      </c>
      <c r="D343" s="3">
        <v>30.949276258814798</v>
      </c>
      <c r="E343" s="3">
        <v>26.813393870601601</v>
      </c>
      <c r="F343" s="3">
        <v>37.132731063238403</v>
      </c>
    </row>
    <row r="344" spans="1:6" x14ac:dyDescent="0.25">
      <c r="A344">
        <v>27167</v>
      </c>
      <c r="B344" s="3">
        <v>65.4218500797448</v>
      </c>
      <c r="C344" s="3">
        <v>65.236736870168002</v>
      </c>
      <c r="D344" s="3">
        <v>69.754917728566099</v>
      </c>
      <c r="E344" s="3">
        <v>70.153007945516507</v>
      </c>
      <c r="F344" s="3">
        <v>64.581852476918499</v>
      </c>
    </row>
    <row r="345" spans="1:6" x14ac:dyDescent="0.25">
      <c r="A345">
        <v>27168</v>
      </c>
      <c r="B345" s="3">
        <v>67.1459330143541</v>
      </c>
      <c r="C345" s="3">
        <v>63.686217008797698</v>
      </c>
      <c r="D345" s="3">
        <v>70.2757639490288</v>
      </c>
      <c r="E345" s="3">
        <v>71.010896708285998</v>
      </c>
      <c r="F345" s="3">
        <v>66.051523875707304</v>
      </c>
    </row>
    <row r="346" spans="1:6" x14ac:dyDescent="0.25">
      <c r="A346">
        <v>27169</v>
      </c>
      <c r="B346" s="3">
        <v>64.526049973418395</v>
      </c>
      <c r="C346" s="3">
        <v>67.202879232204793</v>
      </c>
      <c r="D346" s="3">
        <v>67.437708771495707</v>
      </c>
      <c r="E346" s="3">
        <v>63.048354143019303</v>
      </c>
      <c r="F346" s="3">
        <v>65.782090737615405</v>
      </c>
    </row>
    <row r="347" spans="1:6" x14ac:dyDescent="0.25">
      <c r="A347">
        <v>27172</v>
      </c>
      <c r="B347" s="3">
        <v>60.990696438064901</v>
      </c>
      <c r="C347" s="3">
        <v>59.113836310317197</v>
      </c>
      <c r="D347" s="3">
        <v>66.927007299270102</v>
      </c>
      <c r="E347" s="3">
        <v>66.689216799091895</v>
      </c>
      <c r="F347" s="3">
        <v>60.164598431450401</v>
      </c>
    </row>
    <row r="348" spans="1:6" x14ac:dyDescent="0.25">
      <c r="A348">
        <v>27173</v>
      </c>
      <c r="B348" s="3">
        <v>63.723285486443402</v>
      </c>
      <c r="C348" s="3">
        <v>53.404692082111403</v>
      </c>
      <c r="D348" s="3">
        <v>67.924038104664106</v>
      </c>
      <c r="E348" s="3">
        <v>68.2410896708286</v>
      </c>
      <c r="F348" s="3">
        <v>62.958900029782598</v>
      </c>
    </row>
    <row r="349" spans="1:6" x14ac:dyDescent="0.25">
      <c r="A349">
        <v>27179</v>
      </c>
      <c r="B349" s="3">
        <v>65.742158426369002</v>
      </c>
      <c r="C349" s="3">
        <v>68.054118901626197</v>
      </c>
      <c r="D349" s="3">
        <v>68.241494494618294</v>
      </c>
      <c r="E349" s="3">
        <v>61.2</v>
      </c>
      <c r="F349" s="3">
        <v>66.577583639432106</v>
      </c>
    </row>
    <row r="350" spans="1:6" x14ac:dyDescent="0.25">
      <c r="A350">
        <v>27181</v>
      </c>
      <c r="B350" s="3">
        <v>64.414938862307295</v>
      </c>
      <c r="C350" s="3">
        <v>67.690215942415406</v>
      </c>
      <c r="D350" s="3">
        <v>68.273784485958203</v>
      </c>
      <c r="E350" s="3">
        <v>67.134619750283804</v>
      </c>
      <c r="F350" s="3">
        <v>66.287501240941097</v>
      </c>
    </row>
    <row r="351" spans="1:6" x14ac:dyDescent="0.25">
      <c r="A351">
        <v>27182</v>
      </c>
      <c r="B351" s="3">
        <v>67.596225412014903</v>
      </c>
      <c r="C351" s="3">
        <v>54.541455611836803</v>
      </c>
      <c r="D351" s="3">
        <v>70.101200049486593</v>
      </c>
      <c r="E351" s="3">
        <v>71.104199772985197</v>
      </c>
      <c r="F351" s="3">
        <v>66.617790132036106</v>
      </c>
    </row>
    <row r="352" spans="1:6" x14ac:dyDescent="0.25">
      <c r="A352">
        <v>27189</v>
      </c>
      <c r="B352" s="3">
        <v>67.284423179160001</v>
      </c>
      <c r="C352" s="3">
        <v>62.112236736870202</v>
      </c>
      <c r="D352" s="3">
        <v>70.405047630830097</v>
      </c>
      <c r="E352" s="3">
        <v>71.029511918274693</v>
      </c>
      <c r="F352" s="3">
        <v>66.2785664648069</v>
      </c>
    </row>
    <row r="353" spans="1:6" x14ac:dyDescent="0.25">
      <c r="A353">
        <v>27190</v>
      </c>
      <c r="B353" s="3">
        <v>67.284423179160001</v>
      </c>
      <c r="C353" s="3">
        <v>62.112236736870202</v>
      </c>
      <c r="D353" s="3">
        <v>70.405047630830097</v>
      </c>
      <c r="E353" s="3">
        <v>71.029511918274693</v>
      </c>
      <c r="F353" s="3">
        <v>66.2785664648069</v>
      </c>
    </row>
    <row r="354" spans="1:6" x14ac:dyDescent="0.25">
      <c r="A354">
        <v>27192</v>
      </c>
      <c r="B354" s="3">
        <v>65.478203083466198</v>
      </c>
      <c r="C354" s="3">
        <v>68.0522527326046</v>
      </c>
      <c r="D354" s="3">
        <v>65.3423233947792</v>
      </c>
      <c r="E354" s="3">
        <v>38.733711691259899</v>
      </c>
      <c r="F354" s="3">
        <v>65.193785366822198</v>
      </c>
    </row>
    <row r="355" spans="1:6" x14ac:dyDescent="0.25">
      <c r="A355">
        <v>27193</v>
      </c>
      <c r="B355" s="3">
        <v>65.478203083466198</v>
      </c>
      <c r="C355" s="3">
        <v>68.0522527326046</v>
      </c>
      <c r="D355" s="3">
        <v>65.3423233947792</v>
      </c>
      <c r="E355" s="3">
        <v>38.733711691259899</v>
      </c>
      <c r="F355" s="3">
        <v>65.193785366822198</v>
      </c>
    </row>
    <row r="356" spans="1:6" x14ac:dyDescent="0.25">
      <c r="A356">
        <v>27194</v>
      </c>
      <c r="B356" s="3">
        <v>67.284423179160001</v>
      </c>
      <c r="C356" s="3">
        <v>62.112236736870202</v>
      </c>
      <c r="D356" s="3">
        <v>70.405047630830097</v>
      </c>
      <c r="E356" s="3">
        <v>71.029511918274693</v>
      </c>
      <c r="F356" s="3">
        <v>66.2785664648069</v>
      </c>
    </row>
    <row r="357" spans="1:6" x14ac:dyDescent="0.25">
      <c r="A357">
        <v>27195</v>
      </c>
      <c r="B357" s="3">
        <v>62.634237107921301</v>
      </c>
      <c r="C357" s="3">
        <v>66.3332444681418</v>
      </c>
      <c r="D357" s="3">
        <v>63.991339849065902</v>
      </c>
      <c r="E357" s="3">
        <v>41.549375709421099</v>
      </c>
      <c r="F357" s="3">
        <v>62.243025910850797</v>
      </c>
    </row>
    <row r="358" spans="1:6" x14ac:dyDescent="0.25">
      <c r="A358">
        <v>27196</v>
      </c>
      <c r="B358" s="3">
        <v>66.977671451355704</v>
      </c>
      <c r="C358" s="3">
        <v>63.480405225273302</v>
      </c>
      <c r="D358" s="3">
        <v>70.710503525918597</v>
      </c>
      <c r="E358" s="3">
        <v>71.264926220204302</v>
      </c>
      <c r="F358" s="3">
        <v>65.863297925146398</v>
      </c>
    </row>
    <row r="359" spans="1:6" x14ac:dyDescent="0.25">
      <c r="A359">
        <v>27214</v>
      </c>
      <c r="B359" s="3">
        <v>58.260499734183902</v>
      </c>
      <c r="C359" s="3">
        <v>57.534257531324997</v>
      </c>
      <c r="D359" s="3">
        <v>56.885686007670401</v>
      </c>
      <c r="E359" s="3">
        <v>59.508740068104402</v>
      </c>
      <c r="F359" s="3">
        <v>57.955326119328902</v>
      </c>
    </row>
    <row r="360" spans="1:6" x14ac:dyDescent="0.25">
      <c r="A360">
        <v>27247</v>
      </c>
      <c r="B360" s="3">
        <v>60.783625730994203</v>
      </c>
      <c r="C360" s="3">
        <v>46.831778192481998</v>
      </c>
      <c r="D360" s="3">
        <v>61.263763454163097</v>
      </c>
      <c r="E360" s="3">
        <v>61.943246311010199</v>
      </c>
      <c r="F360" s="3">
        <v>62.190012905787697</v>
      </c>
    </row>
    <row r="361" spans="1:6" x14ac:dyDescent="0.25">
      <c r="A361">
        <v>27262</v>
      </c>
      <c r="B361" s="3">
        <v>63.7368421052632</v>
      </c>
      <c r="C361" s="3">
        <v>35.197014129565403</v>
      </c>
      <c r="D361" s="3">
        <v>63.3549424718545</v>
      </c>
      <c r="E361" s="3">
        <v>65.883995459704906</v>
      </c>
      <c r="F361" s="3">
        <v>63.3800258115755</v>
      </c>
    </row>
    <row r="362" spans="1:6" x14ac:dyDescent="0.25">
      <c r="A362">
        <v>27335</v>
      </c>
      <c r="B362" s="3">
        <v>55.018607123870297</v>
      </c>
      <c r="C362" s="3">
        <v>59.917355371900797</v>
      </c>
      <c r="D362" s="3">
        <v>55.4921440059384</v>
      </c>
      <c r="E362" s="3">
        <v>55.058796821793401</v>
      </c>
      <c r="F362" s="3">
        <v>52.529534398888103</v>
      </c>
    </row>
    <row r="363" spans="1:6" x14ac:dyDescent="0.25">
      <c r="A363">
        <v>27351</v>
      </c>
      <c r="B363" s="3">
        <v>63.036948431685303</v>
      </c>
      <c r="C363" s="3">
        <v>58.796854172220698</v>
      </c>
      <c r="D363" s="3">
        <v>68.337993319312105</v>
      </c>
      <c r="E363" s="3">
        <v>68.864472190692396</v>
      </c>
      <c r="F363" s="3">
        <v>62.471656904596401</v>
      </c>
    </row>
    <row r="364" spans="1:6" x14ac:dyDescent="0.25">
      <c r="A364">
        <v>27352</v>
      </c>
      <c r="B364" s="3">
        <v>66.335725677830894</v>
      </c>
      <c r="C364" s="3">
        <v>69.063982937883196</v>
      </c>
      <c r="D364" s="3">
        <v>69.663862427316602</v>
      </c>
      <c r="E364" s="3">
        <v>68.894211123722997</v>
      </c>
      <c r="F364" s="3">
        <v>67.557232204904196</v>
      </c>
    </row>
    <row r="365" spans="1:6" x14ac:dyDescent="0.25">
      <c r="A365">
        <v>27511</v>
      </c>
      <c r="B365" s="3">
        <v>63.654970760233901</v>
      </c>
      <c r="C365" s="3">
        <v>64.306318315116002</v>
      </c>
      <c r="D365" s="3">
        <v>64.622788568600797</v>
      </c>
      <c r="E365" s="3">
        <v>66.177525539160001</v>
      </c>
      <c r="F365" s="3">
        <v>64.4561699592971</v>
      </c>
    </row>
    <row r="366" spans="1:6" x14ac:dyDescent="0.25">
      <c r="A366">
        <v>27518</v>
      </c>
      <c r="B366" s="3">
        <v>67.212918660287102</v>
      </c>
      <c r="C366" s="3">
        <v>72.438283124500103</v>
      </c>
      <c r="D366" s="3">
        <v>71.027588766547098</v>
      </c>
      <c r="E366" s="3">
        <v>71.343473325766197</v>
      </c>
      <c r="F366" s="3">
        <v>67.342896852973297</v>
      </c>
    </row>
    <row r="367" spans="1:6" x14ac:dyDescent="0.25">
      <c r="A367">
        <v>27519</v>
      </c>
      <c r="B367" s="3">
        <v>60.67889420521</v>
      </c>
      <c r="C367" s="3">
        <v>68.442015462543296</v>
      </c>
      <c r="D367" s="3">
        <v>68.837560311765401</v>
      </c>
      <c r="E367" s="3">
        <v>67.978887627695798</v>
      </c>
      <c r="F367" s="3">
        <v>61.256130249180998</v>
      </c>
    </row>
    <row r="368" spans="1:6" x14ac:dyDescent="0.25">
      <c r="A368">
        <v>27520</v>
      </c>
      <c r="B368" s="3">
        <v>64.472620946305199</v>
      </c>
      <c r="C368" s="3">
        <v>70.210077312716606</v>
      </c>
      <c r="D368" s="3">
        <v>70.384881850797996</v>
      </c>
      <c r="E368" s="3">
        <v>71.706242905788898</v>
      </c>
      <c r="F368" s="3">
        <v>66.974883351533805</v>
      </c>
    </row>
    <row r="369" spans="1:6" x14ac:dyDescent="0.25">
      <c r="A369">
        <v>27543</v>
      </c>
      <c r="B369" s="3">
        <v>65.625730994152093</v>
      </c>
      <c r="C369" s="3">
        <v>65.709677419354804</v>
      </c>
      <c r="D369" s="3">
        <v>65.863664481009494</v>
      </c>
      <c r="E369" s="3">
        <v>65.720544835414302</v>
      </c>
      <c r="F369" s="3">
        <v>63.554551772063903</v>
      </c>
    </row>
    <row r="370" spans="1:6" x14ac:dyDescent="0.25">
      <c r="A370">
        <v>27545</v>
      </c>
      <c r="B370" s="3">
        <v>61.930090377458797</v>
      </c>
      <c r="C370" s="3">
        <v>55.329778725673201</v>
      </c>
      <c r="D370" s="3">
        <v>63.851169120376099</v>
      </c>
      <c r="E370" s="3">
        <v>65.263337116912595</v>
      </c>
      <c r="F370" s="3">
        <v>63.255534597438697</v>
      </c>
    </row>
    <row r="371" spans="1:6" x14ac:dyDescent="0.25">
      <c r="A371">
        <v>27577</v>
      </c>
      <c r="B371" s="3">
        <v>62.376129718234999</v>
      </c>
      <c r="C371" s="3">
        <v>66.842442015462495</v>
      </c>
      <c r="D371" s="3">
        <v>63.929605344550303</v>
      </c>
      <c r="E371" s="3">
        <v>51.441770715096503</v>
      </c>
      <c r="F371" s="3">
        <v>61.830437804030602</v>
      </c>
    </row>
    <row r="372" spans="1:6" x14ac:dyDescent="0.25">
      <c r="A372">
        <v>27594</v>
      </c>
      <c r="B372" s="3">
        <v>67.0225943646996</v>
      </c>
      <c r="C372" s="3">
        <v>58.595574513463099</v>
      </c>
      <c r="D372" s="3">
        <v>70.259062229370301</v>
      </c>
      <c r="E372" s="3">
        <v>69.9377979568672</v>
      </c>
      <c r="F372" s="3">
        <v>68.429961282636796</v>
      </c>
    </row>
    <row r="373" spans="1:6" x14ac:dyDescent="0.25">
      <c r="A373">
        <v>27597</v>
      </c>
      <c r="B373" s="3">
        <v>66.905901116427401</v>
      </c>
      <c r="C373" s="3">
        <v>72.351906158357806</v>
      </c>
      <c r="D373" s="3">
        <v>70.675615489298494</v>
      </c>
      <c r="E373" s="3">
        <v>70.952553916004504</v>
      </c>
      <c r="F373" s="3">
        <v>66.118931797875504</v>
      </c>
    </row>
    <row r="374" spans="1:6" x14ac:dyDescent="0.25">
      <c r="A374">
        <v>27598</v>
      </c>
      <c r="B374" s="3">
        <v>65.3333333333333</v>
      </c>
      <c r="C374" s="3">
        <v>69.994134897360695</v>
      </c>
      <c r="D374" s="3">
        <v>70.1597179265124</v>
      </c>
      <c r="E374" s="3">
        <v>70.685811577752602</v>
      </c>
      <c r="F374" s="3">
        <v>67.740295840365306</v>
      </c>
    </row>
    <row r="375" spans="1:6" x14ac:dyDescent="0.25">
      <c r="A375">
        <v>27613</v>
      </c>
      <c r="B375" s="3">
        <v>65.910154173312094</v>
      </c>
      <c r="C375" s="3">
        <v>48.643828312449997</v>
      </c>
      <c r="D375" s="3">
        <v>67.239638747989602</v>
      </c>
      <c r="E375" s="3">
        <v>68.583654937570898</v>
      </c>
      <c r="F375" s="3">
        <v>65.1209173036831</v>
      </c>
    </row>
    <row r="376" spans="1:6" x14ac:dyDescent="0.25">
      <c r="A376">
        <v>27781</v>
      </c>
      <c r="B376" s="3">
        <v>65.452684742158397</v>
      </c>
      <c r="C376" s="3">
        <v>67.344174886696905</v>
      </c>
      <c r="D376" s="3">
        <v>64.858839539774806</v>
      </c>
      <c r="E376" s="3">
        <v>39.821339387060199</v>
      </c>
      <c r="F376" s="3">
        <v>65.449717065422405</v>
      </c>
    </row>
    <row r="377" spans="1:6" x14ac:dyDescent="0.25">
      <c r="A377">
        <v>27791</v>
      </c>
      <c r="B377" s="3">
        <v>58.307283359914898</v>
      </c>
      <c r="C377" s="3">
        <v>54.632631298320398</v>
      </c>
      <c r="D377" s="3">
        <v>58.850055672398902</v>
      </c>
      <c r="E377" s="3">
        <v>43.162542565266698</v>
      </c>
      <c r="F377" s="3">
        <v>61.198550580760397</v>
      </c>
    </row>
    <row r="378" spans="1:6" x14ac:dyDescent="0.25">
      <c r="A378">
        <v>27806</v>
      </c>
      <c r="B378" s="3">
        <v>63.629186602870803</v>
      </c>
      <c r="C378" s="3">
        <v>60.694481471607602</v>
      </c>
      <c r="D378" s="3">
        <v>63.381665223308197</v>
      </c>
      <c r="E378" s="3">
        <v>47.728036322361</v>
      </c>
      <c r="F378" s="3">
        <v>65.617095205003494</v>
      </c>
    </row>
    <row r="379" spans="1:6" x14ac:dyDescent="0.25">
      <c r="A379">
        <v>27807</v>
      </c>
      <c r="B379" s="3">
        <v>63.957735247208902</v>
      </c>
      <c r="C379" s="3">
        <v>35.451079712076798</v>
      </c>
      <c r="D379" s="3">
        <v>62.8218483236422</v>
      </c>
      <c r="E379" s="3">
        <v>64.923950056753696</v>
      </c>
      <c r="F379" s="3">
        <v>63.112677454581601</v>
      </c>
    </row>
    <row r="380" spans="1:6" x14ac:dyDescent="0.25">
      <c r="A380">
        <v>27824</v>
      </c>
      <c r="B380" s="3">
        <v>64.816321105794799</v>
      </c>
      <c r="C380" s="3">
        <v>62.218341775526497</v>
      </c>
      <c r="D380" s="3">
        <v>63.693554373376202</v>
      </c>
      <c r="E380" s="3">
        <v>48.826333711691298</v>
      </c>
      <c r="F380" s="3">
        <v>65.560806115357906</v>
      </c>
    </row>
    <row r="381" spans="1:6" x14ac:dyDescent="0.25">
      <c r="A381">
        <v>27825</v>
      </c>
      <c r="B381" s="3">
        <v>58.497341839447103</v>
      </c>
      <c r="C381" s="3">
        <v>41.6952812583311</v>
      </c>
      <c r="D381" s="3">
        <v>56.686997401954699</v>
      </c>
      <c r="E381" s="3">
        <v>58.124858115777499</v>
      </c>
      <c r="F381" s="3">
        <v>57.917303683113303</v>
      </c>
    </row>
    <row r="382" spans="1:6" x14ac:dyDescent="0.25">
      <c r="A382">
        <v>27834</v>
      </c>
      <c r="B382" s="3">
        <v>60.157097288676198</v>
      </c>
      <c r="C382" s="3">
        <v>60.478272460677204</v>
      </c>
      <c r="D382" s="3">
        <v>56.692564641840903</v>
      </c>
      <c r="E382" s="3">
        <v>33.609988649262199</v>
      </c>
      <c r="F382" s="3">
        <v>58.484463417055501</v>
      </c>
    </row>
    <row r="383" spans="1:6" x14ac:dyDescent="0.25">
      <c r="A383">
        <v>27843</v>
      </c>
      <c r="B383" s="3">
        <v>63.186602870813402</v>
      </c>
      <c r="C383" s="3">
        <v>64.563049853372405</v>
      </c>
      <c r="D383" s="3">
        <v>64.664975875293806</v>
      </c>
      <c r="E383" s="3">
        <v>63.539387060158901</v>
      </c>
      <c r="F383" s="3">
        <v>63.7014792018267</v>
      </c>
    </row>
    <row r="384" spans="1:6" x14ac:dyDescent="0.25">
      <c r="A384">
        <v>27844</v>
      </c>
      <c r="B384" s="3">
        <v>63.186602870813402</v>
      </c>
      <c r="C384" s="3">
        <v>64.563049853372405</v>
      </c>
      <c r="D384" s="3">
        <v>64.664975875293806</v>
      </c>
      <c r="E384" s="3">
        <v>63.539387060158901</v>
      </c>
      <c r="F384" s="3">
        <v>63.7014792018267</v>
      </c>
    </row>
    <row r="385" spans="1:6" x14ac:dyDescent="0.25">
      <c r="A385">
        <v>27845</v>
      </c>
      <c r="B385" s="3">
        <v>62.831738437001597</v>
      </c>
      <c r="C385" s="3">
        <v>64.092242068781701</v>
      </c>
      <c r="D385" s="3">
        <v>63.634541630582703</v>
      </c>
      <c r="E385" s="3">
        <v>60.928036322361002</v>
      </c>
      <c r="F385" s="3">
        <v>63.174724511069201</v>
      </c>
    </row>
    <row r="386" spans="1:6" x14ac:dyDescent="0.25">
      <c r="A386">
        <v>27864</v>
      </c>
      <c r="B386" s="3">
        <v>66.953748006379598</v>
      </c>
      <c r="C386" s="3">
        <v>66.930951746201004</v>
      </c>
      <c r="D386" s="3">
        <v>68.269083261165406</v>
      </c>
      <c r="E386" s="3">
        <v>67.266515323495994</v>
      </c>
      <c r="F386" s="3">
        <v>66.630100268043293</v>
      </c>
    </row>
    <row r="387" spans="1:6" x14ac:dyDescent="0.25">
      <c r="A387">
        <v>27877</v>
      </c>
      <c r="B387" s="3">
        <v>67.480595427963806</v>
      </c>
      <c r="C387" s="3">
        <v>68.7064782724607</v>
      </c>
      <c r="D387" s="3">
        <v>67.846467895583302</v>
      </c>
      <c r="E387" s="3">
        <v>68.5786606129398</v>
      </c>
      <c r="F387" s="3">
        <v>67.398888116747699</v>
      </c>
    </row>
    <row r="388" spans="1:6" x14ac:dyDescent="0.25">
      <c r="A388">
        <v>27878</v>
      </c>
      <c r="B388" s="3">
        <v>66.953748006379598</v>
      </c>
      <c r="C388" s="3">
        <v>66.930951746201004</v>
      </c>
      <c r="D388" s="3">
        <v>68.269083261165406</v>
      </c>
      <c r="E388" s="3">
        <v>67.266515323495994</v>
      </c>
      <c r="F388" s="3">
        <v>66.630100268043293</v>
      </c>
    </row>
    <row r="389" spans="1:6" x14ac:dyDescent="0.25">
      <c r="A389">
        <v>27880</v>
      </c>
      <c r="B389" s="3">
        <v>64.889420520999494</v>
      </c>
      <c r="C389" s="3">
        <v>64.484137563316494</v>
      </c>
      <c r="D389" s="3">
        <v>64.349993814177907</v>
      </c>
      <c r="E389" s="3">
        <v>64.126447219069206</v>
      </c>
      <c r="F389" s="3">
        <v>64.380323637446594</v>
      </c>
    </row>
    <row r="390" spans="1:6" x14ac:dyDescent="0.25">
      <c r="A390">
        <v>27883</v>
      </c>
      <c r="B390" s="3">
        <v>67.192982456140399</v>
      </c>
      <c r="C390" s="3">
        <v>67.682218075179904</v>
      </c>
      <c r="D390" s="3">
        <v>66.592725473215395</v>
      </c>
      <c r="E390" s="3">
        <v>66.815891032917094</v>
      </c>
      <c r="F390" s="3">
        <v>66.794202323041802</v>
      </c>
    </row>
    <row r="391" spans="1:6" x14ac:dyDescent="0.25">
      <c r="A391">
        <v>27887</v>
      </c>
      <c r="B391" s="3">
        <v>65.714247740563493</v>
      </c>
      <c r="C391" s="3">
        <v>66.140495867768607</v>
      </c>
      <c r="D391" s="3">
        <v>66.935172584436501</v>
      </c>
      <c r="E391" s="3">
        <v>63.248581157775298</v>
      </c>
      <c r="F391" s="3">
        <v>65.697011813759602</v>
      </c>
    </row>
    <row r="392" spans="1:6" x14ac:dyDescent="0.25">
      <c r="A392">
        <v>27894</v>
      </c>
      <c r="B392" s="3">
        <v>65.690590111642706</v>
      </c>
      <c r="C392" s="3">
        <v>66.070647827246106</v>
      </c>
      <c r="D392" s="3">
        <v>65.238649016454303</v>
      </c>
      <c r="E392" s="3">
        <v>66.652213393870596</v>
      </c>
      <c r="F392" s="3">
        <v>65.258215030279004</v>
      </c>
    </row>
    <row r="393" spans="1:6" x14ac:dyDescent="0.25">
      <c r="A393">
        <v>27898</v>
      </c>
      <c r="B393" s="3">
        <v>62.389154704944197</v>
      </c>
      <c r="C393" s="3">
        <v>62.948280458544403</v>
      </c>
      <c r="D393" s="3">
        <v>62.997649387603602</v>
      </c>
      <c r="E393" s="3">
        <v>63.196594778660597</v>
      </c>
      <c r="F393" s="3">
        <v>62.404646083589803</v>
      </c>
    </row>
    <row r="394" spans="1:6" x14ac:dyDescent="0.25">
      <c r="A394">
        <v>27902</v>
      </c>
      <c r="B394" s="3">
        <v>62.483519404572</v>
      </c>
      <c r="C394" s="3">
        <v>63.428685683817598</v>
      </c>
      <c r="D394" s="3">
        <v>63.724483483855003</v>
      </c>
      <c r="E394" s="3">
        <v>63.298524404086301</v>
      </c>
      <c r="F394" s="3">
        <v>62.637347364241002</v>
      </c>
    </row>
    <row r="395" spans="1:6" x14ac:dyDescent="0.25">
      <c r="A395">
        <v>27915</v>
      </c>
      <c r="B395" s="3">
        <v>63.965709728867601</v>
      </c>
      <c r="C395" s="3">
        <v>65.9776059717409</v>
      </c>
      <c r="D395" s="3">
        <v>65.219225535073605</v>
      </c>
      <c r="E395" s="3">
        <v>62.223836549375697</v>
      </c>
      <c r="F395" s="3">
        <v>64.252457063436907</v>
      </c>
    </row>
    <row r="396" spans="1:6" x14ac:dyDescent="0.25">
      <c r="A396">
        <v>27916</v>
      </c>
      <c r="B396" s="3">
        <v>66.062732589048395</v>
      </c>
      <c r="C396" s="3">
        <v>67.061583577712597</v>
      </c>
      <c r="D396" s="3">
        <v>64.975009278733097</v>
      </c>
      <c r="E396" s="3">
        <v>66.047900113507396</v>
      </c>
      <c r="F396" s="3">
        <v>65.161322346867905</v>
      </c>
    </row>
    <row r="397" spans="1:6" x14ac:dyDescent="0.25">
      <c r="A397">
        <v>27921</v>
      </c>
      <c r="B397" s="3">
        <v>64.875863902179702</v>
      </c>
      <c r="C397" s="3">
        <v>63.9626766195681</v>
      </c>
      <c r="D397" s="3">
        <v>65.033898305084705</v>
      </c>
      <c r="E397" s="3">
        <v>66.234733257661702</v>
      </c>
      <c r="F397" s="3">
        <v>64.605877097190501</v>
      </c>
    </row>
    <row r="398" spans="1:6" x14ac:dyDescent="0.25">
      <c r="A398">
        <v>27928</v>
      </c>
      <c r="B398" s="3">
        <v>64.35778841042</v>
      </c>
      <c r="C398" s="3">
        <v>65.998667022127407</v>
      </c>
      <c r="D398" s="3">
        <v>65.164542867747102</v>
      </c>
      <c r="E398" s="3">
        <v>62.410896708286003</v>
      </c>
      <c r="F398" s="3">
        <v>64.975379727985697</v>
      </c>
    </row>
    <row r="399" spans="1:6" x14ac:dyDescent="0.25">
      <c r="A399">
        <v>27933</v>
      </c>
      <c r="B399" s="3">
        <v>63.818447634237103</v>
      </c>
      <c r="C399" s="3">
        <v>54.899760063982903</v>
      </c>
      <c r="D399" s="3">
        <v>65.036001484597307</v>
      </c>
      <c r="E399" s="3">
        <v>66.041316685584604</v>
      </c>
      <c r="F399" s="3">
        <v>64.279857043581899</v>
      </c>
    </row>
    <row r="400" spans="1:6" x14ac:dyDescent="0.25">
      <c r="A400">
        <v>27936</v>
      </c>
      <c r="B400" s="3">
        <v>63.473950026581598</v>
      </c>
      <c r="C400" s="3">
        <v>52.249000266595601</v>
      </c>
      <c r="D400" s="3">
        <v>65.084622046269999</v>
      </c>
      <c r="E400" s="3">
        <v>66.046765039727603</v>
      </c>
      <c r="F400" s="3">
        <v>63.751315397597502</v>
      </c>
    </row>
    <row r="401" spans="1:6" x14ac:dyDescent="0.25">
      <c r="A401">
        <v>27937</v>
      </c>
      <c r="B401" s="3">
        <v>63.780435938330697</v>
      </c>
      <c r="C401" s="3">
        <v>65.812050119968006</v>
      </c>
      <c r="D401" s="3">
        <v>65.073858715823306</v>
      </c>
      <c r="E401" s="3">
        <v>59.671055618615199</v>
      </c>
      <c r="F401" s="3">
        <v>64.149210761441495</v>
      </c>
    </row>
    <row r="402" spans="1:6" x14ac:dyDescent="0.25">
      <c r="A402">
        <v>27941</v>
      </c>
      <c r="B402" s="3">
        <v>64.853269537480102</v>
      </c>
      <c r="C402" s="3">
        <v>48.3719008264463</v>
      </c>
      <c r="D402" s="3">
        <v>65.988370654459999</v>
      </c>
      <c r="E402" s="3">
        <v>67.172077185017002</v>
      </c>
      <c r="F402" s="3">
        <v>65.652635758959605</v>
      </c>
    </row>
    <row r="403" spans="1:6" x14ac:dyDescent="0.25">
      <c r="A403">
        <v>27942</v>
      </c>
      <c r="B403" s="3">
        <v>64.105528973950001</v>
      </c>
      <c r="C403" s="3">
        <v>66.237536656891507</v>
      </c>
      <c r="D403" s="3">
        <v>65.494989484102405</v>
      </c>
      <c r="E403" s="3">
        <v>53.897843359818403</v>
      </c>
      <c r="F403" s="3">
        <v>64.636354611337197</v>
      </c>
    </row>
    <row r="404" spans="1:6" x14ac:dyDescent="0.25">
      <c r="A404">
        <v>27951</v>
      </c>
      <c r="B404" s="3">
        <v>65.584263689526907</v>
      </c>
      <c r="C404" s="3">
        <v>66.564916022394002</v>
      </c>
      <c r="D404" s="3">
        <v>65.531980700235096</v>
      </c>
      <c r="E404" s="3">
        <v>44.3017026106697</v>
      </c>
      <c r="F404" s="3">
        <v>66.119726000198597</v>
      </c>
    </row>
    <row r="405" spans="1:6" x14ac:dyDescent="0.25">
      <c r="A405">
        <v>28197</v>
      </c>
      <c r="B405" s="3">
        <v>63.664540138224297</v>
      </c>
      <c r="C405" s="3">
        <v>59.473740335910399</v>
      </c>
      <c r="D405" s="3">
        <v>63.656563157243603</v>
      </c>
      <c r="E405" s="3">
        <v>65.473779795686696</v>
      </c>
      <c r="F405" s="3">
        <v>62.079023131142698</v>
      </c>
    </row>
    <row r="406" spans="1:6" x14ac:dyDescent="0.25">
      <c r="A406">
        <v>28199</v>
      </c>
      <c r="B406" s="3">
        <v>62.610845295055803</v>
      </c>
      <c r="C406" s="3">
        <v>64.575846440949107</v>
      </c>
      <c r="D406" s="3">
        <v>62.109365334652999</v>
      </c>
      <c r="E406" s="3">
        <v>57.224063564131697</v>
      </c>
      <c r="F406" s="3">
        <v>61.622753896555103</v>
      </c>
    </row>
    <row r="407" spans="1:6" x14ac:dyDescent="0.25">
      <c r="A407">
        <v>28200</v>
      </c>
      <c r="B407" s="3">
        <v>63.633173843700199</v>
      </c>
      <c r="C407" s="3">
        <v>59.7648627032791</v>
      </c>
      <c r="D407" s="3">
        <v>64.180997154521805</v>
      </c>
      <c r="E407" s="3">
        <v>65.758683314415407</v>
      </c>
      <c r="F407" s="3">
        <v>61.779410304775098</v>
      </c>
    </row>
    <row r="408" spans="1:6" x14ac:dyDescent="0.25">
      <c r="A408">
        <v>28254</v>
      </c>
      <c r="B408" s="3">
        <v>58.6214779372674</v>
      </c>
      <c r="C408" s="3">
        <v>63.358037856571599</v>
      </c>
      <c r="D408" s="3">
        <v>59.303971297785502</v>
      </c>
      <c r="E408" s="3">
        <v>60.073779795686697</v>
      </c>
      <c r="F408" s="3">
        <v>55.678149508587303</v>
      </c>
    </row>
    <row r="409" spans="1:6" x14ac:dyDescent="0.25">
      <c r="A409">
        <v>28276</v>
      </c>
      <c r="B409" s="3">
        <v>63.937001594896302</v>
      </c>
      <c r="C409" s="3">
        <v>66.772593974939994</v>
      </c>
      <c r="D409" s="3">
        <v>65.025238154150699</v>
      </c>
      <c r="E409" s="3">
        <v>62.281044267877398</v>
      </c>
      <c r="F409" s="3">
        <v>65.089546311923002</v>
      </c>
    </row>
    <row r="410" spans="1:6" x14ac:dyDescent="0.25">
      <c r="A410">
        <v>28284</v>
      </c>
      <c r="B410" s="3">
        <v>64.668793195109004</v>
      </c>
      <c r="C410" s="3">
        <v>65.779792055451907</v>
      </c>
      <c r="D410" s="3">
        <v>65.075219596684406</v>
      </c>
      <c r="E410" s="3">
        <v>63.099886492621998</v>
      </c>
      <c r="F410" s="3">
        <v>64.649756775538606</v>
      </c>
    </row>
    <row r="411" spans="1:6" x14ac:dyDescent="0.25">
      <c r="A411">
        <v>28473</v>
      </c>
      <c r="B411" s="3">
        <v>60.893673577884101</v>
      </c>
      <c r="C411" s="3">
        <v>51.880831778192501</v>
      </c>
      <c r="D411" s="3">
        <v>61.531485834467397</v>
      </c>
      <c r="E411" s="3">
        <v>63.896708286038603</v>
      </c>
      <c r="F411" s="3">
        <v>62.3347562791621</v>
      </c>
    </row>
    <row r="412" spans="1:6" x14ac:dyDescent="0.25">
      <c r="A412">
        <v>28479</v>
      </c>
      <c r="B412" s="3">
        <v>58.719829877724599</v>
      </c>
      <c r="C412" s="3">
        <v>65.380431884830699</v>
      </c>
      <c r="D412" s="3">
        <v>60.270567858468397</v>
      </c>
      <c r="E412" s="3">
        <v>35.445629965947802</v>
      </c>
      <c r="F412" s="3">
        <v>61.871041397796098</v>
      </c>
    </row>
    <row r="413" spans="1:6" x14ac:dyDescent="0.25">
      <c r="A413">
        <v>28486</v>
      </c>
      <c r="B413" s="3">
        <v>66.8455608718767</v>
      </c>
      <c r="C413" s="3">
        <v>71.249266862170103</v>
      </c>
      <c r="D413" s="3">
        <v>70.368551280465198</v>
      </c>
      <c r="E413" s="3">
        <v>70.459250851305299</v>
      </c>
      <c r="F413" s="3">
        <v>66.384393924352196</v>
      </c>
    </row>
    <row r="414" spans="1:6" x14ac:dyDescent="0.25">
      <c r="A414">
        <v>28490</v>
      </c>
      <c r="B414" s="3">
        <v>63.385964912280699</v>
      </c>
      <c r="C414" s="3">
        <v>66.473740335910406</v>
      </c>
      <c r="D414" s="3">
        <v>64.6423357664234</v>
      </c>
      <c r="E414" s="3">
        <v>63.285811577752597</v>
      </c>
      <c r="F414" s="3">
        <v>65.328601211158499</v>
      </c>
    </row>
    <row r="415" spans="1:6" x14ac:dyDescent="0.25">
      <c r="A415">
        <v>28492</v>
      </c>
      <c r="B415" s="3">
        <v>64.082934609250401</v>
      </c>
      <c r="C415" s="3">
        <v>66.520927752599306</v>
      </c>
      <c r="D415" s="3">
        <v>64.9208214771743</v>
      </c>
      <c r="E415" s="3">
        <v>62.528944381384797</v>
      </c>
      <c r="F415" s="3">
        <v>65.439193884642094</v>
      </c>
    </row>
    <row r="416" spans="1:6" x14ac:dyDescent="0.25">
      <c r="A416">
        <v>28564</v>
      </c>
      <c r="B416" s="3">
        <v>68.656034024455096</v>
      </c>
      <c r="C416" s="3">
        <v>61.885897094108202</v>
      </c>
      <c r="D416" s="3">
        <v>71.914264505752797</v>
      </c>
      <c r="E416" s="3">
        <v>72.296481271282602</v>
      </c>
      <c r="F416" s="3">
        <v>68.026605777821899</v>
      </c>
    </row>
    <row r="417" spans="1:6" x14ac:dyDescent="0.25">
      <c r="A417">
        <v>28568</v>
      </c>
      <c r="B417" s="3">
        <v>63.627060074428499</v>
      </c>
      <c r="C417" s="3">
        <v>66.313516395627801</v>
      </c>
      <c r="D417" s="3">
        <v>67.023011258196206</v>
      </c>
      <c r="E417" s="3">
        <v>62.007945516458598</v>
      </c>
      <c r="F417" s="3">
        <v>65.965750024818803</v>
      </c>
    </row>
    <row r="418" spans="1:6" x14ac:dyDescent="0.25">
      <c r="A418">
        <v>28569</v>
      </c>
      <c r="B418" s="3">
        <v>66.494683678894205</v>
      </c>
      <c r="C418" s="3">
        <v>51.453212476672903</v>
      </c>
      <c r="D418" s="3">
        <v>68.365334652975406</v>
      </c>
      <c r="E418" s="3">
        <v>68.139160045402903</v>
      </c>
      <c r="F418" s="3">
        <v>65.468777921175402</v>
      </c>
    </row>
    <row r="419" spans="1:6" x14ac:dyDescent="0.25">
      <c r="A419">
        <v>28636</v>
      </c>
      <c r="B419" s="3">
        <v>61.784157363104697</v>
      </c>
      <c r="C419" s="3">
        <v>64.389229538789706</v>
      </c>
      <c r="D419" s="3">
        <v>61.476060868489398</v>
      </c>
      <c r="E419" s="3">
        <v>59.021566401816102</v>
      </c>
      <c r="F419" s="3">
        <v>61.023528243820103</v>
      </c>
    </row>
    <row r="420" spans="1:6" x14ac:dyDescent="0.25">
      <c r="A420">
        <v>28696</v>
      </c>
      <c r="B420" s="3">
        <v>62.299043062201001</v>
      </c>
      <c r="C420" s="3">
        <v>18.314582777925899</v>
      </c>
      <c r="D420" s="3">
        <v>64.838055177533107</v>
      </c>
      <c r="E420" s="3">
        <v>67.515777525539207</v>
      </c>
      <c r="F420" s="3">
        <v>65.216122307157704</v>
      </c>
    </row>
    <row r="421" spans="1:6" x14ac:dyDescent="0.25">
      <c r="A421">
        <v>28700</v>
      </c>
      <c r="B421" s="3">
        <v>64.294258373205693</v>
      </c>
      <c r="C421" s="3">
        <v>66.455345241269001</v>
      </c>
      <c r="D421" s="3">
        <v>64.293579116664603</v>
      </c>
      <c r="E421" s="3">
        <v>51.244267877412</v>
      </c>
      <c r="F421" s="3">
        <v>65.122604983619595</v>
      </c>
    </row>
    <row r="422" spans="1:6" x14ac:dyDescent="0.25">
      <c r="A422">
        <v>28701</v>
      </c>
      <c r="B422" s="3">
        <v>64.294258373205693</v>
      </c>
      <c r="C422" s="3">
        <v>66.455345241269001</v>
      </c>
      <c r="D422" s="3">
        <v>64.293579116664603</v>
      </c>
      <c r="E422" s="3">
        <v>51.244267877412</v>
      </c>
      <c r="F422" s="3">
        <v>65.122604983619595</v>
      </c>
    </row>
    <row r="423" spans="1:6" x14ac:dyDescent="0.25">
      <c r="A423">
        <v>28705</v>
      </c>
      <c r="B423" s="3">
        <v>63.487240829346099</v>
      </c>
      <c r="C423" s="3">
        <v>65.473473740335905</v>
      </c>
      <c r="D423" s="3">
        <v>62.853519732772497</v>
      </c>
      <c r="E423" s="3">
        <v>47.8508513053348</v>
      </c>
      <c r="F423" s="3">
        <v>64.199841159535396</v>
      </c>
    </row>
    <row r="424" spans="1:6" x14ac:dyDescent="0.25">
      <c r="A424">
        <v>28706</v>
      </c>
      <c r="B424" s="3">
        <v>64.652844231791605</v>
      </c>
      <c r="C424" s="3">
        <v>67.155958411090396</v>
      </c>
      <c r="D424" s="3">
        <v>64.806012619077094</v>
      </c>
      <c r="E424" s="3">
        <v>50.632690124858101</v>
      </c>
      <c r="F424" s="3">
        <v>65.108408617095193</v>
      </c>
    </row>
    <row r="425" spans="1:6" x14ac:dyDescent="0.25">
      <c r="A425">
        <v>28716</v>
      </c>
      <c r="B425" s="3">
        <v>63.219298245613999</v>
      </c>
      <c r="C425" s="3">
        <v>64.724873367102106</v>
      </c>
      <c r="D425" s="3">
        <v>61.350241247061703</v>
      </c>
      <c r="E425" s="3">
        <v>38.312145289443798</v>
      </c>
      <c r="F425" s="3">
        <v>63.695621959694201</v>
      </c>
    </row>
    <row r="426" spans="1:6" x14ac:dyDescent="0.25">
      <c r="A426">
        <v>28718</v>
      </c>
      <c r="B426" s="3">
        <v>62.155236576289198</v>
      </c>
      <c r="C426" s="3">
        <v>21.348440415889101</v>
      </c>
      <c r="D426" s="3">
        <v>63.223184461214899</v>
      </c>
      <c r="E426" s="3">
        <v>65.907150964812701</v>
      </c>
      <c r="F426" s="3">
        <v>64.6862900823985</v>
      </c>
    </row>
    <row r="427" spans="1:6" x14ac:dyDescent="0.25">
      <c r="A427">
        <v>28722</v>
      </c>
      <c r="B427" s="3">
        <v>63.524455077086699</v>
      </c>
      <c r="C427" s="3">
        <v>65.054118901626197</v>
      </c>
      <c r="D427" s="3">
        <v>61.2851663986144</v>
      </c>
      <c r="E427" s="3">
        <v>34.9984108967083</v>
      </c>
      <c r="F427" s="3">
        <v>63.892782686389403</v>
      </c>
    </row>
    <row r="428" spans="1:6" x14ac:dyDescent="0.25">
      <c r="A428">
        <v>28726</v>
      </c>
      <c r="B428" s="3">
        <v>63.731791600212702</v>
      </c>
      <c r="C428" s="3">
        <v>66.334310850439905</v>
      </c>
      <c r="D428" s="3">
        <v>62.194358530248699</v>
      </c>
      <c r="E428" s="3">
        <v>33.336889897843399</v>
      </c>
      <c r="F428" s="3">
        <v>64.311327310632393</v>
      </c>
    </row>
    <row r="429" spans="1:6" x14ac:dyDescent="0.25">
      <c r="A429">
        <v>28727</v>
      </c>
      <c r="B429" s="3">
        <v>61.514354066985597</v>
      </c>
      <c r="C429" s="3">
        <v>29.593974940016</v>
      </c>
      <c r="D429" s="3">
        <v>61.974638129407403</v>
      </c>
      <c r="E429" s="3">
        <v>64.120544835414293</v>
      </c>
      <c r="F429" s="3">
        <v>63.480194579569101</v>
      </c>
    </row>
    <row r="430" spans="1:6" x14ac:dyDescent="0.25">
      <c r="A430">
        <v>28730</v>
      </c>
      <c r="B430" s="3">
        <v>63.069112174375299</v>
      </c>
      <c r="C430" s="3">
        <v>36.202079445481203</v>
      </c>
      <c r="D430" s="3">
        <v>63.353952740319201</v>
      </c>
      <c r="E430" s="3">
        <v>64.862429057888804</v>
      </c>
      <c r="F430" s="3">
        <v>64.2314107018763</v>
      </c>
    </row>
    <row r="431" spans="1:6" x14ac:dyDescent="0.25">
      <c r="A431">
        <v>28746</v>
      </c>
      <c r="B431" s="3">
        <v>60.350079744816597</v>
      </c>
      <c r="C431" s="3">
        <v>34.868035190615799</v>
      </c>
      <c r="D431" s="3">
        <v>64.345911171594693</v>
      </c>
      <c r="E431" s="3">
        <v>65.946651532349605</v>
      </c>
      <c r="F431" s="3">
        <v>64.401171448426496</v>
      </c>
    </row>
    <row r="432" spans="1:6" x14ac:dyDescent="0.25">
      <c r="A432">
        <v>28747</v>
      </c>
      <c r="B432" s="3">
        <v>61.964380648591202</v>
      </c>
      <c r="C432" s="3">
        <v>36.481738203145802</v>
      </c>
      <c r="D432" s="3">
        <v>63.932698255598197</v>
      </c>
      <c r="E432" s="3">
        <v>65.635187287173693</v>
      </c>
      <c r="F432" s="3">
        <v>63.3952149310037</v>
      </c>
    </row>
    <row r="433" spans="1:6" x14ac:dyDescent="0.25">
      <c r="A433">
        <v>28798</v>
      </c>
      <c r="B433" s="3">
        <v>61.702286018075498</v>
      </c>
      <c r="C433" s="3">
        <v>67.6715542521994</v>
      </c>
      <c r="D433" s="3">
        <v>65.403315600643296</v>
      </c>
      <c r="E433" s="3">
        <v>47.569807037457402</v>
      </c>
      <c r="F433" s="3">
        <v>64.336443959098602</v>
      </c>
    </row>
    <row r="434" spans="1:6" x14ac:dyDescent="0.25">
      <c r="A434">
        <v>28805</v>
      </c>
      <c r="B434" s="3">
        <v>65.172780435938293</v>
      </c>
      <c r="C434" s="3">
        <v>67.861370301253004</v>
      </c>
      <c r="D434" s="3">
        <v>68.977607324013405</v>
      </c>
      <c r="E434" s="3">
        <v>70.923496027241796</v>
      </c>
      <c r="F434" s="3">
        <v>65.644991561600307</v>
      </c>
    </row>
    <row r="435" spans="1:6" x14ac:dyDescent="0.25">
      <c r="A435">
        <v>28806</v>
      </c>
      <c r="B435" s="3">
        <v>65.172780435938293</v>
      </c>
      <c r="C435" s="3">
        <v>67.861370301253004</v>
      </c>
      <c r="D435" s="3">
        <v>68.977607324013405</v>
      </c>
      <c r="E435" s="3">
        <v>70.923496027241796</v>
      </c>
      <c r="F435" s="3">
        <v>65.644991561600307</v>
      </c>
    </row>
    <row r="436" spans="1:6" x14ac:dyDescent="0.25">
      <c r="A436">
        <v>28810</v>
      </c>
      <c r="B436" s="3">
        <v>65.846624136097802</v>
      </c>
      <c r="C436" s="3">
        <v>68.326046387630001</v>
      </c>
      <c r="D436" s="3">
        <v>66.997773104045507</v>
      </c>
      <c r="E436" s="3">
        <v>54.294211123723002</v>
      </c>
      <c r="F436" s="3">
        <v>66.656408219994006</v>
      </c>
    </row>
    <row r="437" spans="1:6" x14ac:dyDescent="0.25">
      <c r="A437">
        <v>28839</v>
      </c>
      <c r="B437" s="3">
        <v>60.783625730994203</v>
      </c>
      <c r="C437" s="3">
        <v>46.831778192481998</v>
      </c>
      <c r="D437" s="3">
        <v>61.263763454163097</v>
      </c>
      <c r="E437" s="3">
        <v>61.943246311010199</v>
      </c>
      <c r="F437" s="3">
        <v>62.190012905787697</v>
      </c>
    </row>
    <row r="438" spans="1:6" x14ac:dyDescent="0.25">
      <c r="A438">
        <v>28849</v>
      </c>
      <c r="B438" s="3">
        <v>65.583732057416299</v>
      </c>
      <c r="C438" s="3">
        <v>65.693148493734995</v>
      </c>
      <c r="D438" s="3">
        <v>65.704688853148596</v>
      </c>
      <c r="E438" s="3">
        <v>65.323723041997695</v>
      </c>
      <c r="F438" s="3">
        <v>64.486051821701594</v>
      </c>
    </row>
    <row r="439" spans="1:6" x14ac:dyDescent="0.25">
      <c r="A439">
        <v>28899</v>
      </c>
      <c r="B439" s="3">
        <v>65.963317384370001</v>
      </c>
      <c r="C439" s="3">
        <v>70.573980271927496</v>
      </c>
      <c r="D439" s="3">
        <v>66.031918842014093</v>
      </c>
      <c r="E439" s="3">
        <v>15.5847900113507</v>
      </c>
      <c r="F439" s="3">
        <v>65.710016876799401</v>
      </c>
    </row>
    <row r="440" spans="1:6" x14ac:dyDescent="0.25">
      <c r="A440">
        <v>28902</v>
      </c>
      <c r="B440" s="3">
        <v>63.811536416799598</v>
      </c>
      <c r="C440" s="3">
        <v>66.5795787789923</v>
      </c>
      <c r="D440" s="3">
        <v>65.838302610416903</v>
      </c>
      <c r="E440" s="3">
        <v>20.938706015891</v>
      </c>
      <c r="F440" s="3">
        <v>65.325722227737501</v>
      </c>
    </row>
    <row r="441" spans="1:6" x14ac:dyDescent="0.25">
      <c r="A441">
        <v>28920</v>
      </c>
      <c r="B441" s="3">
        <v>44.986709197235498</v>
      </c>
      <c r="C441" s="3">
        <v>44.4713409757398</v>
      </c>
      <c r="D441" s="3">
        <v>43.8947173079302</v>
      </c>
      <c r="E441" s="3">
        <v>44.185471055618599</v>
      </c>
      <c r="F441" s="3">
        <v>43.838578377841799</v>
      </c>
    </row>
    <row r="442" spans="1:6" x14ac:dyDescent="0.25">
      <c r="A442">
        <v>28923</v>
      </c>
      <c r="B442" s="3">
        <v>59.778043593833097</v>
      </c>
      <c r="C442" s="3">
        <v>46.378299120234601</v>
      </c>
      <c r="D442" s="3">
        <v>60.1957194111097</v>
      </c>
      <c r="E442" s="3">
        <v>60.4229284903519</v>
      </c>
      <c r="F442" s="3">
        <v>61.140772361759197</v>
      </c>
    </row>
    <row r="443" spans="1:6" x14ac:dyDescent="0.25">
      <c r="A443">
        <v>28925</v>
      </c>
      <c r="B443" s="3">
        <v>57.167729930887802</v>
      </c>
      <c r="C443" s="3">
        <v>58.069581444948</v>
      </c>
      <c r="D443" s="3">
        <v>58.252505257948798</v>
      </c>
      <c r="E443" s="3">
        <v>59.2118047673099</v>
      </c>
      <c r="F443" s="3">
        <v>57.5736126278169</v>
      </c>
    </row>
    <row r="444" spans="1:6" x14ac:dyDescent="0.25">
      <c r="A444">
        <v>28945</v>
      </c>
      <c r="B444" s="3">
        <v>65.886762360446596</v>
      </c>
      <c r="C444" s="3">
        <v>67.146894161556901</v>
      </c>
      <c r="D444" s="3">
        <v>66.850797971050397</v>
      </c>
      <c r="E444" s="3">
        <v>67.258115777525504</v>
      </c>
      <c r="F444" s="3">
        <v>65.141566564082197</v>
      </c>
    </row>
    <row r="445" spans="1:6" x14ac:dyDescent="0.25">
      <c r="A445">
        <v>28948</v>
      </c>
      <c r="B445" s="3">
        <v>65.886762360446596</v>
      </c>
      <c r="C445" s="3">
        <v>67.146894161556901</v>
      </c>
      <c r="D445" s="3">
        <v>66.850797971050397</v>
      </c>
      <c r="E445" s="3">
        <v>67.258115777525504</v>
      </c>
      <c r="F445" s="3">
        <v>65.141566564082197</v>
      </c>
    </row>
    <row r="446" spans="1:6" x14ac:dyDescent="0.25">
      <c r="A446">
        <v>29016</v>
      </c>
      <c r="B446" s="3">
        <v>62.292663476873997</v>
      </c>
      <c r="C446" s="3">
        <v>64.388429752066102</v>
      </c>
      <c r="D446" s="3">
        <v>65.688234566373893</v>
      </c>
      <c r="E446" s="3">
        <v>59.489897843359799</v>
      </c>
      <c r="F446" s="3">
        <v>63.927231212151298</v>
      </c>
    </row>
    <row r="447" spans="1:6" x14ac:dyDescent="0.25">
      <c r="A447">
        <v>29109</v>
      </c>
      <c r="B447" s="3">
        <v>65.945507708665602</v>
      </c>
      <c r="C447" s="3">
        <v>70.509730738469699</v>
      </c>
      <c r="D447" s="3">
        <v>68.683904490906798</v>
      </c>
      <c r="E447" s="3">
        <v>67.341657207718498</v>
      </c>
      <c r="F447" s="3">
        <v>64.584930010920303</v>
      </c>
    </row>
    <row r="448" spans="1:6" x14ac:dyDescent="0.25">
      <c r="A448">
        <v>29756</v>
      </c>
      <c r="B448" s="3">
        <v>63.14221158958</v>
      </c>
      <c r="C448" s="3">
        <v>58.546520927752603</v>
      </c>
      <c r="D448" s="3">
        <v>64.720771990597598</v>
      </c>
      <c r="E448" s="3">
        <v>64.370488081725298</v>
      </c>
      <c r="F448" s="3">
        <v>63.256428075052099</v>
      </c>
    </row>
    <row r="449" spans="1:6" x14ac:dyDescent="0.25">
      <c r="A449">
        <v>29816</v>
      </c>
      <c r="B449" s="3">
        <v>66.908825093035603</v>
      </c>
      <c r="C449" s="3">
        <v>70.432418021860798</v>
      </c>
      <c r="D449" s="3">
        <v>64.1740690337746</v>
      </c>
      <c r="E449" s="3">
        <v>45.647900113507397</v>
      </c>
      <c r="F449" s="3">
        <v>67.042886925444293</v>
      </c>
    </row>
    <row r="450" spans="1:6" x14ac:dyDescent="0.25">
      <c r="A450">
        <v>30080</v>
      </c>
      <c r="B450" s="3">
        <v>64.501860712387</v>
      </c>
      <c r="C450" s="3">
        <v>63.405758464409502</v>
      </c>
      <c r="D450" s="3">
        <v>64.715452183595204</v>
      </c>
      <c r="E450" s="3">
        <v>53.801589103291697</v>
      </c>
      <c r="F450" s="3">
        <v>63.341109897746399</v>
      </c>
    </row>
    <row r="451" spans="1:6" x14ac:dyDescent="0.25">
      <c r="A451">
        <v>30706</v>
      </c>
      <c r="B451" s="3">
        <v>66.420255183413104</v>
      </c>
      <c r="C451" s="3">
        <v>46.9626766195681</v>
      </c>
      <c r="D451" s="3">
        <v>66.090560435481905</v>
      </c>
      <c r="E451" s="3">
        <v>66.608399545970499</v>
      </c>
      <c r="F451" s="3">
        <v>66.890102253549102</v>
      </c>
    </row>
    <row r="452" spans="1:6" x14ac:dyDescent="0.25">
      <c r="A452">
        <v>30791</v>
      </c>
      <c r="B452" s="3">
        <v>63.539340776182897</v>
      </c>
      <c r="C452" s="3">
        <v>61.044254865369197</v>
      </c>
      <c r="D452" s="3">
        <v>59.2771248298899</v>
      </c>
      <c r="E452" s="3">
        <v>29.842451759364401</v>
      </c>
      <c r="F452" s="3">
        <v>63.556140176710002</v>
      </c>
    </row>
    <row r="453" spans="1:6" x14ac:dyDescent="0.25">
      <c r="A453">
        <v>30815</v>
      </c>
      <c r="B453" s="3">
        <v>66.616427432216895</v>
      </c>
      <c r="C453" s="3">
        <v>45.010130631831501</v>
      </c>
      <c r="D453" s="3">
        <v>65.440059383892105</v>
      </c>
      <c r="E453" s="3">
        <v>67.128490351872898</v>
      </c>
      <c r="F453" s="3">
        <v>67.042191998411596</v>
      </c>
    </row>
    <row r="454" spans="1:6" x14ac:dyDescent="0.25">
      <c r="A454">
        <v>30816</v>
      </c>
      <c r="B454" s="3">
        <v>67.9077618288145</v>
      </c>
      <c r="C454" s="3">
        <v>69.415089309517498</v>
      </c>
      <c r="D454" s="3">
        <v>66.397006062105703</v>
      </c>
      <c r="E454" s="3">
        <v>42.597048808172502</v>
      </c>
      <c r="F454" s="3">
        <v>67.283033852873999</v>
      </c>
    </row>
    <row r="455" spans="1:6" x14ac:dyDescent="0.25">
      <c r="A455">
        <v>30862</v>
      </c>
      <c r="B455" s="3">
        <v>61.9774056353004</v>
      </c>
      <c r="C455" s="3">
        <v>37.358037856571599</v>
      </c>
      <c r="D455" s="3">
        <v>60.729432141531603</v>
      </c>
      <c r="E455" s="3">
        <v>62.9094211123723</v>
      </c>
      <c r="F455" s="3">
        <v>61.325722227737501</v>
      </c>
    </row>
    <row r="456" spans="1:6" x14ac:dyDescent="0.25">
      <c r="A456">
        <v>30863</v>
      </c>
      <c r="B456" s="3">
        <v>58.497341839447103</v>
      </c>
      <c r="C456" s="3">
        <v>41.6952812583311</v>
      </c>
      <c r="D456" s="3">
        <v>56.686997401954699</v>
      </c>
      <c r="E456" s="3">
        <v>58.124858115777499</v>
      </c>
      <c r="F456" s="3">
        <v>57.917303683113303</v>
      </c>
    </row>
    <row r="457" spans="1:6" x14ac:dyDescent="0.25">
      <c r="A457">
        <v>30865</v>
      </c>
      <c r="B457" s="3">
        <v>62.019670388091399</v>
      </c>
      <c r="C457" s="3">
        <v>63.103439082911201</v>
      </c>
      <c r="D457" s="3">
        <v>60.233700358777703</v>
      </c>
      <c r="E457" s="3">
        <v>39.036549375709399</v>
      </c>
      <c r="F457" s="3">
        <v>63.691948773950202</v>
      </c>
    </row>
    <row r="458" spans="1:6" x14ac:dyDescent="0.25">
      <c r="A458">
        <v>31183</v>
      </c>
      <c r="B458" s="3">
        <v>66.181552365762897</v>
      </c>
      <c r="C458" s="3">
        <v>67.310583844308198</v>
      </c>
      <c r="D458" s="3">
        <v>67.732525052579504</v>
      </c>
      <c r="E458" s="3">
        <v>66.056526674233794</v>
      </c>
      <c r="F458" s="3">
        <v>66.8892087759357</v>
      </c>
    </row>
    <row r="459" spans="1:6" x14ac:dyDescent="0.25">
      <c r="A459">
        <v>31184</v>
      </c>
      <c r="B459" s="3">
        <v>67.842371079213194</v>
      </c>
      <c r="C459" s="3">
        <v>64.9776059717409</v>
      </c>
      <c r="D459" s="3">
        <v>67.460472596808103</v>
      </c>
      <c r="E459" s="3">
        <v>44.463337116912598</v>
      </c>
      <c r="F459" s="3">
        <v>67.027300704854596</v>
      </c>
    </row>
    <row r="460" spans="1:6" x14ac:dyDescent="0.25">
      <c r="A460">
        <v>31193</v>
      </c>
      <c r="B460" s="3">
        <v>66.494683678894205</v>
      </c>
      <c r="C460" s="3">
        <v>51.453212476672903</v>
      </c>
      <c r="D460" s="3">
        <v>68.365334652975406</v>
      </c>
      <c r="E460" s="3">
        <v>68.139160045402903</v>
      </c>
      <c r="F460" s="3">
        <v>65.468777921175402</v>
      </c>
    </row>
    <row r="461" spans="1:6" x14ac:dyDescent="0.25">
      <c r="A461">
        <v>31206</v>
      </c>
      <c r="B461" s="3">
        <v>65.242690058479496</v>
      </c>
      <c r="C461" s="3">
        <v>69.247400693148506</v>
      </c>
      <c r="D461" s="3">
        <v>67.431646665841896</v>
      </c>
      <c r="E461" s="3">
        <v>55.079682179341702</v>
      </c>
      <c r="F461" s="3">
        <v>67.144048446341699</v>
      </c>
    </row>
    <row r="462" spans="1:6" x14ac:dyDescent="0.25">
      <c r="A462">
        <v>31207</v>
      </c>
      <c r="B462" s="3">
        <v>64.997607655502406</v>
      </c>
      <c r="C462" s="3">
        <v>60.1306318315116</v>
      </c>
      <c r="D462" s="3">
        <v>67.126190770753396</v>
      </c>
      <c r="E462" s="3">
        <v>68.822928490351899</v>
      </c>
      <c r="F462" s="3">
        <v>64.901419636652406</v>
      </c>
    </row>
    <row r="463" spans="1:6" x14ac:dyDescent="0.25">
      <c r="A463">
        <v>31208</v>
      </c>
      <c r="B463" s="3">
        <v>64.934343434343404</v>
      </c>
      <c r="C463" s="3">
        <v>62.926419621434299</v>
      </c>
      <c r="D463" s="3">
        <v>66.954719782259104</v>
      </c>
      <c r="E463" s="3">
        <v>68.083541430192994</v>
      </c>
      <c r="F463" s="3">
        <v>64.931400774347296</v>
      </c>
    </row>
    <row r="464" spans="1:6" x14ac:dyDescent="0.25">
      <c r="A464">
        <v>31311</v>
      </c>
      <c r="B464" s="3">
        <v>63.820308346624103</v>
      </c>
      <c r="C464" s="3">
        <v>62.9042921887497</v>
      </c>
      <c r="D464" s="3">
        <v>62.106767289372797</v>
      </c>
      <c r="E464" s="3">
        <v>49.591373439273603</v>
      </c>
      <c r="F464" s="3">
        <v>61.928323240345499</v>
      </c>
    </row>
  </sheetData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B3"/>
  <sheetViews>
    <sheetView workbookViewId="0">
      <selection activeCell="T2" sqref="T2"/>
    </sheetView>
  </sheetViews>
  <sheetFormatPr defaultRowHeight="15" x14ac:dyDescent="0.25"/>
  <cols>
    <col min="7" max="7" width="10.28515625" bestFit="1" customWidth="1"/>
  </cols>
  <sheetData>
    <row r="1" spans="1:2" x14ac:dyDescent="0.25">
      <c r="A1" s="5" t="s">
        <v>179</v>
      </c>
    </row>
    <row r="2" spans="1:2" x14ac:dyDescent="0.25">
      <c r="A2" s="6">
        <v>0</v>
      </c>
      <c r="B2" s="6">
        <v>0</v>
      </c>
    </row>
    <row r="3" spans="1:2" x14ac:dyDescent="0.25">
      <c r="A3" s="6">
        <v>80</v>
      </c>
      <c r="B3" s="6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30</vt:i4>
      </vt:variant>
    </vt:vector>
  </HeadingPairs>
  <TitlesOfParts>
    <vt:vector size="52" baseType="lpstr">
      <vt:lpstr>readme</vt:lpstr>
      <vt:lpstr>sum_AM</vt:lpstr>
      <vt:lpstr>sum_PM</vt:lpstr>
      <vt:lpstr>chart_all</vt:lpstr>
      <vt:lpstr>I5</vt:lpstr>
      <vt:lpstr>I15</vt:lpstr>
      <vt:lpstr>I805</vt:lpstr>
      <vt:lpstr>SR163</vt:lpstr>
      <vt:lpstr>SR125</vt:lpstr>
      <vt:lpstr>SR67</vt:lpstr>
      <vt:lpstr>SR75</vt:lpstr>
      <vt:lpstr>I8</vt:lpstr>
      <vt:lpstr>SR78</vt:lpstr>
      <vt:lpstr>SR52</vt:lpstr>
      <vt:lpstr>SR54</vt:lpstr>
      <vt:lpstr>SR56</vt:lpstr>
      <vt:lpstr>SR905</vt:lpstr>
      <vt:lpstr>SR94</vt:lpstr>
      <vt:lpstr>worksheet</vt:lpstr>
      <vt:lpstr>abm</vt:lpstr>
      <vt:lpstr>INRIX</vt:lpstr>
      <vt:lpstr>ref</vt:lpstr>
      <vt:lpstr>a_am</vt:lpstr>
      <vt:lpstr>a_am_eb</vt:lpstr>
      <vt:lpstr>a_am_nb</vt:lpstr>
      <vt:lpstr>a_am_sb</vt:lpstr>
      <vt:lpstr>a_am_wb</vt:lpstr>
      <vt:lpstr>a_pm</vt:lpstr>
      <vt:lpstr>a_pm_eb</vt:lpstr>
      <vt:lpstr>a_pm_nb</vt:lpstr>
      <vt:lpstr>a_pm_sb</vt:lpstr>
      <vt:lpstr>a_pm_wb</vt:lpstr>
      <vt:lpstr>i_am</vt:lpstr>
      <vt:lpstr>i_am_eb</vt:lpstr>
      <vt:lpstr>i_am_nb</vt:lpstr>
      <vt:lpstr>i_am_sb</vt:lpstr>
      <vt:lpstr>i_am_wb</vt:lpstr>
      <vt:lpstr>i_pm</vt:lpstr>
      <vt:lpstr>i_pm_eb</vt:lpstr>
      <vt:lpstr>i_pm_nb</vt:lpstr>
      <vt:lpstr>i_pm_sb</vt:lpstr>
      <vt:lpstr>i_pm_wb</vt:lpstr>
      <vt:lpstr>x2_am</vt:lpstr>
      <vt:lpstr>x2_am_eb</vt:lpstr>
      <vt:lpstr>x2_am_nb</vt:lpstr>
      <vt:lpstr>x2_am_sb</vt:lpstr>
      <vt:lpstr>x2_am_wb</vt:lpstr>
      <vt:lpstr>x2_pm</vt:lpstr>
      <vt:lpstr>x2_pm_eb</vt:lpstr>
      <vt:lpstr>x2_pm_nb</vt:lpstr>
      <vt:lpstr>x2_pm_sb</vt:lpstr>
      <vt:lpstr>x2_pm_wb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2016-12-08T16:12:16Z</cp:lastPrinted>
  <dcterms:created xsi:type="dcterms:W3CDTF">2016-08-04T20:42:26Z</dcterms:created>
  <dcterms:modified xsi:type="dcterms:W3CDTF">2019-09-25T17:50:14Z</dcterms:modified>
</cp:coreProperties>
</file>