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off_model_from_client_091018/"/>
    </mc:Choice>
  </mc:AlternateContent>
  <bookViews>
    <workbookView xWindow="0" yWindow="0" windowWidth="28800" windowHeight="11610"/>
  </bookViews>
  <sheets>
    <sheet name="Sheet1" sheetId="1" r:id="rId1"/>
    <sheet name="Summ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S9" i="2"/>
  <c r="N11" i="2"/>
  <c r="N10" i="2"/>
  <c r="Q3" i="2"/>
  <c r="O3" i="2"/>
  <c r="S6" i="2"/>
  <c r="T6" i="2"/>
  <c r="R6" i="2"/>
  <c r="L9" i="2"/>
  <c r="M9" i="2"/>
  <c r="K9" i="2"/>
  <c r="P7" i="2"/>
  <c r="P8" i="2"/>
  <c r="I9" i="2"/>
  <c r="H9" i="2"/>
  <c r="K6" i="2"/>
  <c r="I6" i="2"/>
  <c r="M6" i="2"/>
  <c r="L6" i="2"/>
  <c r="H6" i="2"/>
  <c r="O11" i="2"/>
  <c r="J11" i="2"/>
  <c r="Q11" i="2" s="1"/>
  <c r="O10" i="2"/>
  <c r="J10" i="2"/>
  <c r="Q10" i="2" s="1"/>
  <c r="O8" i="2"/>
  <c r="J8" i="2"/>
  <c r="Q8" i="2" s="1"/>
  <c r="O7" i="2"/>
  <c r="N7" i="2"/>
  <c r="J7" i="2"/>
  <c r="Q7" i="2" s="1"/>
  <c r="P5" i="2"/>
  <c r="O5" i="2"/>
  <c r="N5" i="2"/>
  <c r="J5" i="2"/>
  <c r="Q5" i="2" s="1"/>
  <c r="P12" i="2"/>
  <c r="O12" i="2"/>
  <c r="N12" i="2"/>
  <c r="J12" i="2"/>
  <c r="Q12" i="2" s="1"/>
  <c r="P4" i="2"/>
  <c r="O4" i="2"/>
  <c r="N4" i="2"/>
  <c r="J4" i="2"/>
  <c r="Q4" i="2" s="1"/>
  <c r="P3" i="2"/>
  <c r="N3" i="2"/>
  <c r="J3" i="2"/>
  <c r="J3" i="1"/>
  <c r="J4" i="1"/>
  <c r="J5" i="1"/>
  <c r="J6" i="1"/>
  <c r="J7" i="1"/>
  <c r="J8" i="1"/>
  <c r="J9" i="1"/>
  <c r="J2" i="1"/>
  <c r="Q3" i="1"/>
  <c r="Q4" i="1"/>
  <c r="Q5" i="1"/>
  <c r="Q6" i="1"/>
  <c r="Q2" i="1"/>
  <c r="P2" i="1"/>
  <c r="O9" i="2" l="1"/>
  <c r="P6" i="2"/>
  <c r="O6" i="2"/>
  <c r="N9" i="2"/>
  <c r="J6" i="2"/>
  <c r="Q6" i="2" s="1"/>
  <c r="N6" i="2"/>
  <c r="J9" i="2"/>
  <c r="Q9" i="2" s="1"/>
  <c r="P9" i="2"/>
  <c r="N2" i="1"/>
  <c r="N3" i="1"/>
  <c r="N6" i="1" l="1"/>
  <c r="N9" i="1" l="1"/>
  <c r="N8" i="1"/>
  <c r="N5" i="1"/>
  <c r="N4" i="1"/>
  <c r="O7" i="1" l="1"/>
  <c r="O8" i="1"/>
  <c r="O9" i="1"/>
  <c r="O6" i="1"/>
  <c r="P6" i="1"/>
  <c r="P4" i="1" l="1"/>
  <c r="O4" i="1"/>
  <c r="O2" i="1" l="1"/>
  <c r="O3" i="1"/>
  <c r="O5" i="1"/>
  <c r="P5" i="1"/>
  <c r="P3" i="1"/>
</calcChain>
</file>

<file path=xl/sharedStrings.xml><?xml version="1.0" encoding="utf-8"?>
<sst xmlns="http://schemas.openxmlformats.org/spreadsheetml/2006/main" count="164" uniqueCount="59">
  <si>
    <t>Agency</t>
  </si>
  <si>
    <t>Campaign Year</t>
  </si>
  <si>
    <t>Consultant Cost</t>
  </si>
  <si>
    <t>Target Households</t>
  </si>
  <si>
    <t>Households Reached</t>
  </si>
  <si>
    <t>Participants</t>
  </si>
  <si>
    <t>Participation Rate (/HH reached)</t>
  </si>
  <si>
    <t>Commuity Transit</t>
  </si>
  <si>
    <t>Livermore Amador Valley Transit Authority</t>
  </si>
  <si>
    <t>City of Issaquah &amp; King County Metro Transit</t>
  </si>
  <si>
    <t>Location (County)</t>
  </si>
  <si>
    <t>Location (City)</t>
  </si>
  <si>
    <t>Mill Creek</t>
  </si>
  <si>
    <t>Washington</t>
  </si>
  <si>
    <t>Location (State)</t>
  </si>
  <si>
    <t>Pleasanton</t>
  </si>
  <si>
    <t>California</t>
  </si>
  <si>
    <t>Snohomish County</t>
  </si>
  <si>
    <t>Alameda County</t>
  </si>
  <si>
    <t>King County</t>
  </si>
  <si>
    <t>Issaquah</t>
  </si>
  <si>
    <t>Satisfaction (helpfulness)</t>
  </si>
  <si>
    <t>Satisfaction (knowledge)</t>
  </si>
  <si>
    <t>Target HH after Sample Loss</t>
  </si>
  <si>
    <t>Participation Rate (/target after SL)</t>
  </si>
  <si>
    <t>Mode Shift (trip reduction)</t>
  </si>
  <si>
    <t>Mode Shift (SOV reduction)</t>
  </si>
  <si>
    <t>Notes:</t>
  </si>
  <si>
    <t>Sample Loss = target households that were inaccessible to Travel Advisors</t>
  </si>
  <si>
    <t>Participants = households that received incentives and/or resources</t>
  </si>
  <si>
    <t>Mode Shift (trip reduction) = households reporting a typical reduction of at least 1 drive alone trip per week</t>
  </si>
  <si>
    <t>Satisfaction (helpfulness) = households rating the helpfulness and courtesy of the travel advisor as 4 or 5 out of 5</t>
  </si>
  <si>
    <t>Satisfaction (knowledge) = households rating the travel advisor's knowledge of travel options as 4 or 5 out of 5</t>
  </si>
  <si>
    <t>Mode Shift (SOV reduction) = households reporting drive alone as % of commute trips taken by all modes</t>
  </si>
  <si>
    <t>King County Metro Transit</t>
  </si>
  <si>
    <t>Seattle</t>
  </si>
  <si>
    <t>SANDAG</t>
  </si>
  <si>
    <t>Encinitas</t>
  </si>
  <si>
    <t>San Diego County</t>
  </si>
  <si>
    <t>Campaign Name</t>
  </si>
  <si>
    <t>Campaign Type</t>
  </si>
  <si>
    <t>Door-to-door</t>
  </si>
  <si>
    <t>Mail</t>
  </si>
  <si>
    <t>Renton In Motion</t>
  </si>
  <si>
    <t>Burien In Motion</t>
  </si>
  <si>
    <t>Green Lake In Motion</t>
  </si>
  <si>
    <t>Travel Encinitas</t>
  </si>
  <si>
    <t>Curb @ Home</t>
  </si>
  <si>
    <t>Salmon Friendly Trips</t>
  </si>
  <si>
    <t>Smart Trips Pleasanton</t>
  </si>
  <si>
    <t>Mail/Events</t>
  </si>
  <si>
    <t>Cost per participant</t>
  </si>
  <si>
    <t>CBTP participation rate</t>
  </si>
  <si>
    <t>Number of households targeted to participate in CBTP</t>
  </si>
  <si>
    <t>Door-to-door and Mail</t>
  </si>
  <si>
    <t>Several</t>
  </si>
  <si>
    <t>2014-2015</t>
  </si>
  <si>
    <t>Total CBTP Outreach Cost</t>
  </si>
  <si>
    <t>Data in red was used to inform CBTP calculator inputs. Methodology based on MTC Targeted Transportation Alternatives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</si>
</sst>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3" borderId="0" xfId="0" applyFill="1"/>
    <xf numFmtId="9" fontId="0" fillId="2" borderId="0" xfId="2" applyFont="1" applyFill="1"/>
    <xf numFmtId="0" fontId="0" fillId="0" borderId="0" xfId="0" applyFill="1"/>
    <xf numFmtId="0" fontId="0" fillId="2" borderId="0" xfId="0" applyFill="1"/>
    <xf numFmtId="0" fontId="2" fillId="3" borderId="0" xfId="0" applyFont="1" applyFill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right" vertical="center"/>
    </xf>
    <xf numFmtId="0" fontId="4" fillId="3" borderId="0" xfId="0" applyFont="1" applyFill="1"/>
    <xf numFmtId="9" fontId="3" fillId="0" borderId="0" xfId="2" applyFont="1"/>
    <xf numFmtId="0" fontId="5" fillId="3" borderId="0" xfId="0" applyFont="1" applyFill="1"/>
    <xf numFmtId="0" fontId="6" fillId="0" borderId="0" xfId="0" applyFont="1" applyFill="1"/>
    <xf numFmtId="0" fontId="6" fillId="2" borderId="0" xfId="0" applyFont="1" applyFill="1"/>
    <xf numFmtId="0" fontId="6" fillId="0" borderId="0" xfId="0" applyFont="1"/>
    <xf numFmtId="0" fontId="2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Fill="1"/>
    <xf numFmtId="0" fontId="7" fillId="0" borderId="0" xfId="0" applyFont="1" applyFill="1"/>
    <xf numFmtId="9" fontId="7" fillId="0" borderId="0" xfId="2" applyFont="1"/>
    <xf numFmtId="9" fontId="9" fillId="0" borderId="0" xfId="2" applyFont="1"/>
    <xf numFmtId="0" fontId="7" fillId="2" borderId="0" xfId="0" applyFont="1" applyFill="1"/>
    <xf numFmtId="0" fontId="8" fillId="2" borderId="0" xfId="0" applyFont="1" applyFill="1"/>
    <xf numFmtId="9" fontId="3" fillId="2" borderId="0" xfId="2" applyFont="1" applyFill="1"/>
    <xf numFmtId="9" fontId="3" fillId="0" borderId="0" xfId="2" applyFont="1" applyAlignment="1">
      <alignment horizontal="right" vertical="center"/>
    </xf>
    <xf numFmtId="9" fontId="0" fillId="0" borderId="0" xfId="0" applyNumberFormat="1" applyFill="1"/>
    <xf numFmtId="0" fontId="4" fillId="3" borderId="0" xfId="0" applyFont="1" applyFill="1" applyAlignment="1">
      <alignment horizontal="center" wrapText="1"/>
    </xf>
    <xf numFmtId="0" fontId="3" fillId="0" borderId="0" xfId="0" applyFont="1"/>
    <xf numFmtId="0" fontId="9" fillId="0" borderId="0" xfId="0" applyFont="1"/>
    <xf numFmtId="164" fontId="3" fillId="0" borderId="0" xfId="1" applyNumberFormat="1" applyFont="1"/>
    <xf numFmtId="164" fontId="3" fillId="0" borderId="0" xfId="1" applyNumberFormat="1" applyFont="1" applyAlignment="1">
      <alignment horizontal="center" vertical="center"/>
    </xf>
    <xf numFmtId="0" fontId="4" fillId="0" borderId="0" xfId="0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right" vertical="center"/>
    </xf>
    <xf numFmtId="4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9" fillId="0" borderId="0" xfId="1" applyNumberFormat="1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9" fontId="7" fillId="0" borderId="0" xfId="2" applyFont="1" applyAlignment="1">
      <alignment horizontal="right" vertical="center"/>
    </xf>
    <xf numFmtId="9" fontId="9" fillId="0" borderId="0" xfId="2" applyFont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85" zoomScaleNormal="85" workbookViewId="0">
      <pane xSplit="5" topLeftCell="F1" activePane="topRight" state="frozen"/>
      <selection pane="topRight" activeCell="H4" sqref="H4"/>
    </sheetView>
  </sheetViews>
  <sheetFormatPr defaultRowHeight="15" x14ac:dyDescent="0.25"/>
  <cols>
    <col min="1" max="1" width="51.140625" bestFit="1" customWidth="1"/>
    <col min="2" max="2" width="13.85546875" bestFit="1" customWidth="1"/>
    <col min="3" max="3" width="17.85546875" bestFit="1" customWidth="1"/>
    <col min="4" max="4" width="15" bestFit="1" customWidth="1"/>
    <col min="5" max="5" width="28.28515625" bestFit="1" customWidth="1"/>
    <col min="6" max="6" width="14.5703125" bestFit="1" customWidth="1"/>
    <col min="7" max="7" width="14.140625" bestFit="1" customWidth="1"/>
    <col min="8" max="8" width="15" bestFit="1" customWidth="1"/>
    <col min="9" max="9" width="17.7109375" bestFit="1" customWidth="1"/>
    <col min="10" max="10" width="17.7109375" customWidth="1"/>
    <col min="11" max="11" width="26" style="19" bestFit="1" customWidth="1"/>
    <col min="12" max="12" width="19.7109375" bestFit="1" customWidth="1"/>
    <col min="13" max="13" width="11.42578125" bestFit="1" customWidth="1"/>
    <col min="14" max="14" width="18.5703125" bestFit="1" customWidth="1"/>
    <col min="15" max="15" width="32.42578125" bestFit="1" customWidth="1"/>
    <col min="16" max="16" width="30.28515625" bestFit="1" customWidth="1"/>
    <col min="17" max="17" width="30.28515625" customWidth="1"/>
    <col min="18" max="18" width="25.140625" bestFit="1" customWidth="1"/>
    <col min="19" max="19" width="25.85546875" bestFit="1" customWidth="1"/>
    <col min="20" max="20" width="24" bestFit="1" customWidth="1"/>
    <col min="21" max="21" width="23.42578125" bestFit="1" customWidth="1"/>
  </cols>
  <sheetData>
    <row r="1" spans="1:21" ht="75" x14ac:dyDescent="0.25">
      <c r="A1" s="7" t="s">
        <v>0</v>
      </c>
      <c r="B1" s="7" t="s">
        <v>11</v>
      </c>
      <c r="C1" s="7" t="s">
        <v>10</v>
      </c>
      <c r="D1" s="7" t="s">
        <v>14</v>
      </c>
      <c r="E1" s="7" t="s">
        <v>39</v>
      </c>
      <c r="F1" s="7" t="s">
        <v>40</v>
      </c>
      <c r="G1" s="7" t="s">
        <v>1</v>
      </c>
      <c r="H1" s="7" t="s">
        <v>2</v>
      </c>
      <c r="I1" s="7" t="s">
        <v>3</v>
      </c>
      <c r="J1" s="20" t="s">
        <v>53</v>
      </c>
      <c r="K1" s="16" t="s">
        <v>23</v>
      </c>
      <c r="L1" s="7" t="s">
        <v>4</v>
      </c>
      <c r="M1" s="7" t="s">
        <v>5</v>
      </c>
      <c r="N1" s="7" t="s">
        <v>51</v>
      </c>
      <c r="O1" s="7" t="s">
        <v>24</v>
      </c>
      <c r="P1" s="7" t="s">
        <v>6</v>
      </c>
      <c r="Q1" s="14" t="s">
        <v>52</v>
      </c>
      <c r="R1" s="7" t="s">
        <v>25</v>
      </c>
      <c r="S1" s="7" t="s">
        <v>26</v>
      </c>
      <c r="T1" s="7" t="s">
        <v>21</v>
      </c>
      <c r="U1" s="7" t="s">
        <v>22</v>
      </c>
    </row>
    <row r="2" spans="1:21" x14ac:dyDescent="0.25">
      <c r="A2" t="s">
        <v>9</v>
      </c>
      <c r="B2" t="s">
        <v>20</v>
      </c>
      <c r="C2" t="s">
        <v>19</v>
      </c>
      <c r="D2" t="s">
        <v>13</v>
      </c>
      <c r="E2" s="9" t="s">
        <v>48</v>
      </c>
      <c r="F2" t="s">
        <v>41</v>
      </c>
      <c r="G2">
        <v>2017</v>
      </c>
      <c r="H2" s="1">
        <v>100000</v>
      </c>
      <c r="I2">
        <v>2324</v>
      </c>
      <c r="J2">
        <f>I2</f>
        <v>2324</v>
      </c>
      <c r="K2" s="17">
        <v>2219</v>
      </c>
      <c r="L2">
        <v>1029</v>
      </c>
      <c r="M2">
        <v>511</v>
      </c>
      <c r="N2" s="10">
        <f>H2/M2</f>
        <v>195.69471624266146</v>
      </c>
      <c r="O2" s="2">
        <f t="shared" ref="O2:O9" si="0">M2/K2</f>
        <v>0.2302839116719243</v>
      </c>
      <c r="P2" s="2">
        <f>M2/L2</f>
        <v>0.49659863945578231</v>
      </c>
      <c r="Q2" s="15">
        <f>M2/I2</f>
        <v>0.21987951807228914</v>
      </c>
      <c r="R2" s="2">
        <v>0.41</v>
      </c>
      <c r="S2" s="2">
        <v>-0.13</v>
      </c>
      <c r="T2" s="2">
        <v>0.99</v>
      </c>
      <c r="U2" s="2">
        <v>0.97</v>
      </c>
    </row>
    <row r="3" spans="1:21" x14ac:dyDescent="0.25">
      <c r="A3" t="s">
        <v>8</v>
      </c>
      <c r="B3" t="s">
        <v>15</v>
      </c>
      <c r="C3" t="s">
        <v>18</v>
      </c>
      <c r="D3" t="s">
        <v>16</v>
      </c>
      <c r="E3" s="9" t="s">
        <v>49</v>
      </c>
      <c r="F3" t="s">
        <v>41</v>
      </c>
      <c r="G3">
        <v>2016</v>
      </c>
      <c r="H3" s="1">
        <v>130000</v>
      </c>
      <c r="I3">
        <v>3947</v>
      </c>
      <c r="J3">
        <f t="shared" ref="J3:J9" si="1">I3</f>
        <v>3947</v>
      </c>
      <c r="K3" s="17">
        <v>3434</v>
      </c>
      <c r="L3">
        <v>2012</v>
      </c>
      <c r="M3">
        <v>395</v>
      </c>
      <c r="N3" s="10">
        <f>H3/M3</f>
        <v>329.11392405063293</v>
      </c>
      <c r="O3" s="2">
        <f t="shared" si="0"/>
        <v>0.11502620850320326</v>
      </c>
      <c r="P3" s="2">
        <f>M3/L3</f>
        <v>0.19632206759443341</v>
      </c>
      <c r="Q3" s="15">
        <f>M3/I3</f>
        <v>0.10007600709399544</v>
      </c>
      <c r="R3" s="2">
        <v>0.19</v>
      </c>
      <c r="S3" s="4"/>
      <c r="T3" s="2">
        <v>0.92</v>
      </c>
      <c r="U3" s="4"/>
    </row>
    <row r="4" spans="1:21" x14ac:dyDescent="0.25">
      <c r="A4" t="s">
        <v>34</v>
      </c>
      <c r="B4" t="s">
        <v>35</v>
      </c>
      <c r="C4" t="s">
        <v>19</v>
      </c>
      <c r="D4" t="s">
        <v>13</v>
      </c>
      <c r="E4" s="9" t="s">
        <v>45</v>
      </c>
      <c r="F4" t="s">
        <v>41</v>
      </c>
      <c r="G4">
        <v>2015</v>
      </c>
      <c r="H4" s="1">
        <v>125000</v>
      </c>
      <c r="I4">
        <v>6728</v>
      </c>
      <c r="J4">
        <f t="shared" si="1"/>
        <v>6728</v>
      </c>
      <c r="K4" s="17">
        <v>5322</v>
      </c>
      <c r="L4" s="5">
        <v>2230</v>
      </c>
      <c r="M4" s="5">
        <v>1218</v>
      </c>
      <c r="N4" s="10">
        <f>H4/M4</f>
        <v>102.6272577996716</v>
      </c>
      <c r="O4" s="2">
        <f t="shared" si="0"/>
        <v>0.22886133032694475</v>
      </c>
      <c r="P4" s="2">
        <f>M4/L4</f>
        <v>0.54618834080717493</v>
      </c>
      <c r="Q4" s="15">
        <f>M4/I4</f>
        <v>0.18103448275862069</v>
      </c>
      <c r="R4" s="2">
        <v>0.25</v>
      </c>
      <c r="S4" s="2">
        <v>-0.04</v>
      </c>
      <c r="T4" s="2">
        <v>0.9</v>
      </c>
      <c r="U4" s="6"/>
    </row>
    <row r="5" spans="1:21" x14ac:dyDescent="0.25">
      <c r="A5" t="s">
        <v>7</v>
      </c>
      <c r="B5" t="s">
        <v>12</v>
      </c>
      <c r="C5" t="s">
        <v>17</v>
      </c>
      <c r="D5" t="s">
        <v>13</v>
      </c>
      <c r="E5" t="s">
        <v>47</v>
      </c>
      <c r="F5" t="s">
        <v>41</v>
      </c>
      <c r="G5">
        <v>2017</v>
      </c>
      <c r="H5" s="1">
        <v>145000</v>
      </c>
      <c r="I5">
        <v>4919</v>
      </c>
      <c r="J5">
        <f t="shared" si="1"/>
        <v>4919</v>
      </c>
      <c r="K5" s="17">
        <v>4457</v>
      </c>
      <c r="L5">
        <v>2672</v>
      </c>
      <c r="M5">
        <v>853</v>
      </c>
      <c r="N5" s="10">
        <f>H5/M5</f>
        <v>169.98827667057444</v>
      </c>
      <c r="O5" s="2">
        <f t="shared" si="0"/>
        <v>0.19138433924164236</v>
      </c>
      <c r="P5" s="2">
        <f>M5/L5</f>
        <v>0.31923652694610777</v>
      </c>
      <c r="Q5" s="15">
        <f>M5/I5</f>
        <v>0.17340922951819476</v>
      </c>
      <c r="R5" s="2">
        <v>0.52</v>
      </c>
      <c r="S5" s="2">
        <v>-0.25</v>
      </c>
      <c r="T5" s="2">
        <v>0.99</v>
      </c>
      <c r="U5" s="2">
        <v>0.95</v>
      </c>
    </row>
    <row r="6" spans="1:21" x14ac:dyDescent="0.25">
      <c r="A6" t="s">
        <v>36</v>
      </c>
      <c r="B6" t="s">
        <v>37</v>
      </c>
      <c r="C6" t="s">
        <v>38</v>
      </c>
      <c r="D6" t="s">
        <v>16</v>
      </c>
      <c r="E6" s="40" t="s">
        <v>46</v>
      </c>
      <c r="F6" t="s">
        <v>41</v>
      </c>
      <c r="G6">
        <v>2014</v>
      </c>
      <c r="H6" s="39">
        <v>50000</v>
      </c>
      <c r="I6">
        <v>430</v>
      </c>
      <c r="J6">
        <f t="shared" si="1"/>
        <v>430</v>
      </c>
      <c r="K6" s="17">
        <v>372</v>
      </c>
      <c r="L6" s="5">
        <v>243</v>
      </c>
      <c r="M6" s="5">
        <v>114</v>
      </c>
      <c r="N6" s="42">
        <f>H6/(M6+M7)</f>
        <v>431.0344827586207</v>
      </c>
      <c r="O6" s="2">
        <f t="shared" si="0"/>
        <v>0.30645161290322581</v>
      </c>
      <c r="P6" s="2">
        <f>M6/L6</f>
        <v>0.46913580246913578</v>
      </c>
      <c r="Q6" s="15">
        <f>M6/I6</f>
        <v>0.26511627906976742</v>
      </c>
      <c r="R6" s="41">
        <v>0.51</v>
      </c>
      <c r="S6" s="41">
        <v>-0.1</v>
      </c>
      <c r="T6" s="2">
        <v>0.86</v>
      </c>
      <c r="U6" s="6"/>
    </row>
    <row r="7" spans="1:21" x14ac:dyDescent="0.25">
      <c r="A7" t="s">
        <v>36</v>
      </c>
      <c r="B7" t="s">
        <v>37</v>
      </c>
      <c r="C7" t="s">
        <v>38</v>
      </c>
      <c r="D7" t="s">
        <v>16</v>
      </c>
      <c r="E7" s="40"/>
      <c r="F7" t="s">
        <v>42</v>
      </c>
      <c r="G7">
        <v>2014</v>
      </c>
      <c r="H7" s="39"/>
      <c r="I7" s="5">
        <v>302</v>
      </c>
      <c r="J7">
        <f t="shared" si="1"/>
        <v>302</v>
      </c>
      <c r="K7" s="18">
        <v>302</v>
      </c>
      <c r="L7" s="6"/>
      <c r="M7" s="5">
        <v>2</v>
      </c>
      <c r="N7" s="42"/>
      <c r="O7" s="2">
        <f t="shared" si="0"/>
        <v>6.6225165562913907E-3</v>
      </c>
      <c r="P7" s="6"/>
      <c r="Q7" s="6"/>
      <c r="R7" s="41"/>
      <c r="S7" s="41"/>
      <c r="T7" s="6"/>
      <c r="U7" s="6"/>
    </row>
    <row r="8" spans="1:21" x14ac:dyDescent="0.25">
      <c r="A8" t="s">
        <v>34</v>
      </c>
      <c r="B8" t="s">
        <v>35</v>
      </c>
      <c r="C8" t="s">
        <v>19</v>
      </c>
      <c r="D8" t="s">
        <v>13</v>
      </c>
      <c r="E8" t="s">
        <v>43</v>
      </c>
      <c r="F8" t="s">
        <v>50</v>
      </c>
      <c r="G8">
        <v>2014</v>
      </c>
      <c r="H8" s="8">
        <v>140000</v>
      </c>
      <c r="I8">
        <v>6081</v>
      </c>
      <c r="J8">
        <f t="shared" si="1"/>
        <v>6081</v>
      </c>
      <c r="K8" s="18">
        <v>6081</v>
      </c>
      <c r="L8" s="6"/>
      <c r="M8">
        <v>847</v>
      </c>
      <c r="N8" s="10">
        <f>H8/M8</f>
        <v>165.28925619834712</v>
      </c>
      <c r="O8" s="2">
        <f t="shared" si="0"/>
        <v>0.13928630159513239</v>
      </c>
      <c r="P8" s="6"/>
      <c r="Q8" s="6"/>
      <c r="R8" s="6"/>
      <c r="S8" s="2">
        <v>-0.08</v>
      </c>
      <c r="T8" s="6"/>
      <c r="U8" s="6"/>
    </row>
    <row r="9" spans="1:21" x14ac:dyDescent="0.25">
      <c r="A9" t="s">
        <v>34</v>
      </c>
      <c r="B9" t="s">
        <v>35</v>
      </c>
      <c r="C9" t="s">
        <v>19</v>
      </c>
      <c r="D9" t="s">
        <v>13</v>
      </c>
      <c r="E9" t="s">
        <v>44</v>
      </c>
      <c r="F9" t="s">
        <v>50</v>
      </c>
      <c r="G9">
        <v>2014</v>
      </c>
      <c r="H9" s="8">
        <v>175000</v>
      </c>
      <c r="I9">
        <v>7888</v>
      </c>
      <c r="J9">
        <f t="shared" si="1"/>
        <v>7888</v>
      </c>
      <c r="K9" s="18">
        <v>7888</v>
      </c>
      <c r="L9" s="6"/>
      <c r="M9">
        <v>643</v>
      </c>
      <c r="N9" s="10">
        <f>H9/M9</f>
        <v>272.16174183514772</v>
      </c>
      <c r="O9" s="2">
        <f t="shared" si="0"/>
        <v>8.1516227180527381E-2</v>
      </c>
      <c r="P9" s="4"/>
      <c r="Q9" s="4"/>
      <c r="R9" s="6"/>
      <c r="S9" s="2">
        <v>-0.13</v>
      </c>
      <c r="T9" s="6"/>
      <c r="U9" s="6"/>
    </row>
    <row r="10" spans="1:21" x14ac:dyDescent="0.25">
      <c r="H10" s="8"/>
    </row>
    <row r="11" spans="1:21" x14ac:dyDescent="0.25">
      <c r="H11" s="8"/>
    </row>
    <row r="13" spans="1:21" x14ac:dyDescent="0.25">
      <c r="A13" s="3" t="s">
        <v>27</v>
      </c>
      <c r="B13" s="3"/>
      <c r="C13" s="3"/>
      <c r="D13" s="3"/>
      <c r="E13" s="3"/>
      <c r="F13" s="3"/>
    </row>
    <row r="14" spans="1:21" x14ac:dyDescent="0.25">
      <c r="A14" t="s">
        <v>28</v>
      </c>
    </row>
    <row r="15" spans="1:21" x14ac:dyDescent="0.25">
      <c r="A15" t="s">
        <v>29</v>
      </c>
    </row>
    <row r="16" spans="1:21" x14ac:dyDescent="0.25">
      <c r="A16" t="s">
        <v>30</v>
      </c>
    </row>
    <row r="17" spans="1:1" x14ac:dyDescent="0.25">
      <c r="A17" t="s">
        <v>33</v>
      </c>
    </row>
    <row r="18" spans="1:1" x14ac:dyDescent="0.25">
      <c r="A18" t="s">
        <v>31</v>
      </c>
    </row>
    <row r="19" spans="1:1" x14ac:dyDescent="0.25">
      <c r="A19" t="s">
        <v>32</v>
      </c>
    </row>
  </sheetData>
  <mergeCells count="5">
    <mergeCell ref="H6:H7"/>
    <mergeCell ref="E6:E7"/>
    <mergeCell ref="S6:S7"/>
    <mergeCell ref="R6:R7"/>
    <mergeCell ref="N6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85" zoomScaleNormal="85" workbookViewId="0">
      <selection activeCell="J9" sqref="J9"/>
    </sheetView>
  </sheetViews>
  <sheetFormatPr defaultRowHeight="15" outlineLevelRow="1" x14ac:dyDescent="0.25"/>
  <cols>
    <col min="1" max="1" width="51.140625" bestFit="1" customWidth="1"/>
    <col min="2" max="2" width="13.85546875" bestFit="1" customWidth="1"/>
    <col min="3" max="3" width="17.85546875" bestFit="1" customWidth="1"/>
    <col min="4" max="4" width="15" bestFit="1" customWidth="1"/>
    <col min="5" max="5" width="28.28515625" bestFit="1" customWidth="1"/>
    <col min="6" max="6" width="14.5703125" customWidth="1"/>
    <col min="7" max="7" width="14.140625" bestFit="1" customWidth="1"/>
    <col min="8" max="8" width="15" bestFit="1" customWidth="1"/>
    <col min="9" max="9" width="17.7109375" hidden="1" customWidth="1"/>
    <col min="10" max="10" width="17.7109375" customWidth="1"/>
    <col min="11" max="11" width="26" style="19" hidden="1" customWidth="1"/>
    <col min="12" max="12" width="19.7109375" hidden="1" customWidth="1"/>
    <col min="13" max="13" width="11.42578125" hidden="1" customWidth="1"/>
    <col min="14" max="14" width="18.5703125" hidden="1" customWidth="1"/>
    <col min="15" max="15" width="32.42578125" hidden="1" customWidth="1"/>
    <col min="16" max="16" width="30.28515625" hidden="1" customWidth="1"/>
    <col min="17" max="17" width="30.28515625" customWidth="1"/>
    <col min="18" max="18" width="25.140625" hidden="1" customWidth="1"/>
    <col min="19" max="19" width="25.85546875" bestFit="1" customWidth="1"/>
    <col min="20" max="20" width="24" hidden="1" customWidth="1"/>
    <col min="21" max="21" width="23.42578125" hidden="1" customWidth="1"/>
  </cols>
  <sheetData>
    <row r="1" spans="1:21" x14ac:dyDescent="0.25">
      <c r="B1" s="38" t="s">
        <v>58</v>
      </c>
    </row>
    <row r="2" spans="1:21" ht="75" x14ac:dyDescent="0.25">
      <c r="A2" s="7" t="s">
        <v>0</v>
      </c>
      <c r="B2" s="7" t="s">
        <v>11</v>
      </c>
      <c r="C2" s="7" t="s">
        <v>10</v>
      </c>
      <c r="D2" s="7" t="s">
        <v>14</v>
      </c>
      <c r="E2" s="7" t="s">
        <v>39</v>
      </c>
      <c r="F2" s="7" t="s">
        <v>40</v>
      </c>
      <c r="G2" s="7" t="s">
        <v>1</v>
      </c>
      <c r="H2" s="33" t="s">
        <v>57</v>
      </c>
      <c r="I2" s="7" t="s">
        <v>3</v>
      </c>
      <c r="J2" s="33" t="s">
        <v>53</v>
      </c>
      <c r="K2" s="16" t="s">
        <v>23</v>
      </c>
      <c r="L2" s="7" t="s">
        <v>4</v>
      </c>
      <c r="M2" s="7" t="s">
        <v>5</v>
      </c>
      <c r="N2" s="7" t="s">
        <v>51</v>
      </c>
      <c r="O2" s="7" t="s">
        <v>24</v>
      </c>
      <c r="P2" s="7" t="s">
        <v>6</v>
      </c>
      <c r="Q2" s="14" t="s">
        <v>52</v>
      </c>
      <c r="R2" s="7" t="s">
        <v>25</v>
      </c>
      <c r="S2" s="14" t="s">
        <v>26</v>
      </c>
      <c r="T2" s="7" t="s">
        <v>21</v>
      </c>
      <c r="U2" s="7" t="s">
        <v>22</v>
      </c>
    </row>
    <row r="3" spans="1:21" x14ac:dyDescent="0.25">
      <c r="A3" t="s">
        <v>9</v>
      </c>
      <c r="B3" t="s">
        <v>20</v>
      </c>
      <c r="C3" t="s">
        <v>19</v>
      </c>
      <c r="D3" t="s">
        <v>13</v>
      </c>
      <c r="E3" s="9" t="s">
        <v>48</v>
      </c>
      <c r="F3" s="21" t="s">
        <v>41</v>
      </c>
      <c r="G3">
        <v>2017</v>
      </c>
      <c r="H3" s="36">
        <v>100000</v>
      </c>
      <c r="I3">
        <v>2324</v>
      </c>
      <c r="J3" s="34">
        <f>I3</f>
        <v>2324</v>
      </c>
      <c r="K3" s="17">
        <v>2219</v>
      </c>
      <c r="L3">
        <v>1029</v>
      </c>
      <c r="M3">
        <v>511</v>
      </c>
      <c r="N3" s="10">
        <f>H3/M3</f>
        <v>195.69471624266146</v>
      </c>
      <c r="O3" s="2">
        <f>M3/K3</f>
        <v>0.2302839116719243</v>
      </c>
      <c r="P3" s="2">
        <f>M3/L3</f>
        <v>0.49659863945578231</v>
      </c>
      <c r="Q3" s="15">
        <f>M3/J3</f>
        <v>0.21987951807228914</v>
      </c>
      <c r="R3" s="2">
        <v>0.41</v>
      </c>
      <c r="S3" s="15">
        <v>-0.13</v>
      </c>
      <c r="T3" s="2">
        <v>0.99</v>
      </c>
      <c r="U3" s="2">
        <v>0.97</v>
      </c>
    </row>
    <row r="4" spans="1:21" x14ac:dyDescent="0.25">
      <c r="A4" t="s">
        <v>8</v>
      </c>
      <c r="B4" t="s">
        <v>15</v>
      </c>
      <c r="C4" t="s">
        <v>18</v>
      </c>
      <c r="D4" t="s">
        <v>16</v>
      </c>
      <c r="E4" s="9" t="s">
        <v>49</v>
      </c>
      <c r="F4" s="21" t="s">
        <v>41</v>
      </c>
      <c r="G4">
        <v>2016</v>
      </c>
      <c r="H4" s="36">
        <v>130000</v>
      </c>
      <c r="I4">
        <v>3947</v>
      </c>
      <c r="J4" s="34">
        <f t="shared" ref="J4:J11" si="0">I4</f>
        <v>3947</v>
      </c>
      <c r="K4" s="17">
        <v>3434</v>
      </c>
      <c r="L4">
        <v>2012</v>
      </c>
      <c r="M4">
        <v>395</v>
      </c>
      <c r="N4" s="10">
        <f>H4/M4</f>
        <v>329.11392405063293</v>
      </c>
      <c r="O4" s="2">
        <f t="shared" ref="O4:O11" si="1">M4/K4</f>
        <v>0.11502620850320326</v>
      </c>
      <c r="P4" s="2">
        <f>M4/L4</f>
        <v>0.19632206759443341</v>
      </c>
      <c r="Q4" s="15">
        <f>M4/J4</f>
        <v>0.10007600709399544</v>
      </c>
      <c r="R4" s="2">
        <v>0.19</v>
      </c>
      <c r="S4" s="30"/>
      <c r="T4" s="2">
        <v>0.92</v>
      </c>
      <c r="U4" s="4"/>
    </row>
    <row r="5" spans="1:21" x14ac:dyDescent="0.25">
      <c r="A5" t="s">
        <v>7</v>
      </c>
      <c r="B5" t="s">
        <v>12</v>
      </c>
      <c r="C5" t="s">
        <v>17</v>
      </c>
      <c r="D5" t="s">
        <v>13</v>
      </c>
      <c r="E5" t="s">
        <v>47</v>
      </c>
      <c r="F5" s="21" t="s">
        <v>41</v>
      </c>
      <c r="G5">
        <v>2017</v>
      </c>
      <c r="H5" s="36">
        <v>145000</v>
      </c>
      <c r="I5">
        <v>4919</v>
      </c>
      <c r="J5" s="34">
        <f t="shared" si="0"/>
        <v>4919</v>
      </c>
      <c r="K5" s="17">
        <v>4457</v>
      </c>
      <c r="L5">
        <v>2672</v>
      </c>
      <c r="M5">
        <v>853</v>
      </c>
      <c r="N5" s="10">
        <f>H5/M5</f>
        <v>169.98827667057444</v>
      </c>
      <c r="O5" s="2">
        <f t="shared" si="1"/>
        <v>0.19138433924164236</v>
      </c>
      <c r="P5" s="2">
        <f>M5/L5</f>
        <v>0.31923652694610777</v>
      </c>
      <c r="Q5" s="15">
        <f>M5/J5</f>
        <v>0.17340922951819476</v>
      </c>
      <c r="R5" s="2">
        <v>0.52</v>
      </c>
      <c r="S5" s="15">
        <v>-0.25</v>
      </c>
      <c r="T5" s="2">
        <v>0.99</v>
      </c>
      <c r="U5" s="2">
        <v>0.95</v>
      </c>
    </row>
    <row r="6" spans="1:21" ht="30" x14ac:dyDescent="0.25">
      <c r="A6" t="s">
        <v>36</v>
      </c>
      <c r="B6" t="s">
        <v>37</v>
      </c>
      <c r="C6" t="s">
        <v>38</v>
      </c>
      <c r="D6" t="s">
        <v>16</v>
      </c>
      <c r="E6" s="9" t="s">
        <v>46</v>
      </c>
      <c r="F6" s="21" t="s">
        <v>54</v>
      </c>
      <c r="G6">
        <v>2014</v>
      </c>
      <c r="H6" s="36">
        <f>H7</f>
        <v>50000</v>
      </c>
      <c r="I6">
        <f>I7+I8</f>
        <v>732</v>
      </c>
      <c r="J6" s="34">
        <f>J7+J8</f>
        <v>732</v>
      </c>
      <c r="K6">
        <f>K7+K8</f>
        <v>674</v>
      </c>
      <c r="L6">
        <f>L7+L8</f>
        <v>243</v>
      </c>
      <c r="M6">
        <f>M7+M8</f>
        <v>116</v>
      </c>
      <c r="N6" s="10">
        <f>H6/M6</f>
        <v>431.0344827586207</v>
      </c>
      <c r="O6" s="2">
        <f>M6/K6</f>
        <v>0.17210682492581603</v>
      </c>
      <c r="P6" s="2">
        <f>M6/L6</f>
        <v>0.47736625514403291</v>
      </c>
      <c r="Q6" s="15">
        <f>M6/J6</f>
        <v>0.15846994535519127</v>
      </c>
      <c r="R6" s="2">
        <f>R7</f>
        <v>0.51</v>
      </c>
      <c r="S6" s="15">
        <f>S7</f>
        <v>-0.1</v>
      </c>
      <c r="T6" s="2">
        <f>T7</f>
        <v>0.86</v>
      </c>
      <c r="U6" s="2"/>
    </row>
    <row r="7" spans="1:21" hidden="1" outlineLevel="1" x14ac:dyDescent="0.25">
      <c r="A7" s="22" t="s">
        <v>36</v>
      </c>
      <c r="B7" s="22" t="s">
        <v>37</v>
      </c>
      <c r="C7" s="22" t="s">
        <v>38</v>
      </c>
      <c r="D7" s="22" t="s">
        <v>16</v>
      </c>
      <c r="E7" s="43" t="s">
        <v>46</v>
      </c>
      <c r="F7" s="23" t="s">
        <v>41</v>
      </c>
      <c r="G7" s="22">
        <v>2014</v>
      </c>
      <c r="H7" s="44">
        <v>50000</v>
      </c>
      <c r="I7" s="22">
        <v>430</v>
      </c>
      <c r="J7" s="35">
        <f t="shared" si="0"/>
        <v>430</v>
      </c>
      <c r="K7" s="24">
        <v>372</v>
      </c>
      <c r="L7" s="25">
        <v>243</v>
      </c>
      <c r="M7" s="25">
        <v>114</v>
      </c>
      <c r="N7" s="45">
        <f>H7/(M7+M8)</f>
        <v>431.0344827586207</v>
      </c>
      <c r="O7" s="26">
        <f t="shared" si="1"/>
        <v>0.30645161290322581</v>
      </c>
      <c r="P7" s="26">
        <f t="shared" ref="P7:P8" si="2">M7/L7</f>
        <v>0.46913580246913578</v>
      </c>
      <c r="Q7" s="27">
        <f t="shared" ref="Q7:Q8" si="3">M7/J7</f>
        <v>0.26511627906976742</v>
      </c>
      <c r="R7" s="46">
        <v>0.51</v>
      </c>
      <c r="S7" s="47">
        <v>-0.1</v>
      </c>
      <c r="T7" s="26">
        <v>0.86</v>
      </c>
      <c r="U7" s="28"/>
    </row>
    <row r="8" spans="1:21" hidden="1" outlineLevel="1" x14ac:dyDescent="0.25">
      <c r="A8" s="22" t="s">
        <v>36</v>
      </c>
      <c r="B8" s="22" t="s">
        <v>37</v>
      </c>
      <c r="C8" s="22" t="s">
        <v>38</v>
      </c>
      <c r="D8" s="22" t="s">
        <v>16</v>
      </c>
      <c r="E8" s="43"/>
      <c r="F8" s="23" t="s">
        <v>42</v>
      </c>
      <c r="G8" s="22">
        <v>2014</v>
      </c>
      <c r="H8" s="44"/>
      <c r="I8" s="25">
        <v>302</v>
      </c>
      <c r="J8" s="35">
        <f t="shared" si="0"/>
        <v>302</v>
      </c>
      <c r="K8" s="29">
        <v>302</v>
      </c>
      <c r="L8" s="28"/>
      <c r="M8" s="25">
        <v>2</v>
      </c>
      <c r="N8" s="45"/>
      <c r="O8" s="26">
        <f t="shared" si="1"/>
        <v>6.6225165562913907E-3</v>
      </c>
      <c r="P8" s="26" t="e">
        <f t="shared" si="2"/>
        <v>#DIV/0!</v>
      </c>
      <c r="Q8" s="27">
        <f t="shared" si="3"/>
        <v>6.6225165562913907E-3</v>
      </c>
      <c r="R8" s="46"/>
      <c r="S8" s="47"/>
      <c r="T8" s="28"/>
      <c r="U8" s="28"/>
    </row>
    <row r="9" spans="1:21" ht="30" collapsed="1" x14ac:dyDescent="0.25">
      <c r="A9" t="s">
        <v>34</v>
      </c>
      <c r="B9" t="s">
        <v>35</v>
      </c>
      <c r="C9" t="s">
        <v>19</v>
      </c>
      <c r="D9" t="s">
        <v>13</v>
      </c>
      <c r="E9" s="12" t="s">
        <v>55</v>
      </c>
      <c r="F9" s="21" t="s">
        <v>54</v>
      </c>
      <c r="G9" t="s">
        <v>56</v>
      </c>
      <c r="H9" s="37">
        <f t="shared" ref="H9:M9" si="4">SUM(H10:H12)</f>
        <v>440000</v>
      </c>
      <c r="I9">
        <f t="shared" si="4"/>
        <v>20697</v>
      </c>
      <c r="J9" s="34">
        <f t="shared" si="4"/>
        <v>20697</v>
      </c>
      <c r="K9">
        <f t="shared" si="4"/>
        <v>19291</v>
      </c>
      <c r="L9">
        <f t="shared" si="4"/>
        <v>2230</v>
      </c>
      <c r="M9">
        <f t="shared" si="4"/>
        <v>2708</v>
      </c>
      <c r="N9" s="10">
        <f>H9/M9</f>
        <v>162.48153618906943</v>
      </c>
      <c r="O9" s="2">
        <f>M9/K9</f>
        <v>0.14037634129905138</v>
      </c>
      <c r="P9" s="2">
        <f>M9/L9</f>
        <v>1.2143497757847534</v>
      </c>
      <c r="Q9" s="15">
        <f>M9/J9</f>
        <v>0.13084021838913854</v>
      </c>
      <c r="R9" s="13"/>
      <c r="S9" s="31">
        <f>AVERAGE(S10:S12)</f>
        <v>-8.3333333333333329E-2</v>
      </c>
      <c r="T9" s="32">
        <f>T12</f>
        <v>0.9</v>
      </c>
      <c r="U9" s="6"/>
    </row>
    <row r="10" spans="1:21" hidden="1" outlineLevel="1" x14ac:dyDescent="0.25">
      <c r="A10" t="s">
        <v>34</v>
      </c>
      <c r="B10" t="s">
        <v>35</v>
      </c>
      <c r="C10" t="s">
        <v>19</v>
      </c>
      <c r="D10" t="s">
        <v>13</v>
      </c>
      <c r="E10" t="s">
        <v>43</v>
      </c>
      <c r="F10" s="21" t="s">
        <v>50</v>
      </c>
      <c r="G10">
        <v>2014</v>
      </c>
      <c r="H10" s="11">
        <v>140000</v>
      </c>
      <c r="I10">
        <v>6081</v>
      </c>
      <c r="J10">
        <f t="shared" si="0"/>
        <v>6081</v>
      </c>
      <c r="K10" s="18">
        <v>6081</v>
      </c>
      <c r="L10" s="6"/>
      <c r="M10">
        <v>847</v>
      </c>
      <c r="N10" s="10">
        <f>H10/M10</f>
        <v>165.28925619834712</v>
      </c>
      <c r="O10" s="2">
        <f t="shared" si="1"/>
        <v>0.13928630159513239</v>
      </c>
      <c r="P10" s="2"/>
      <c r="Q10" s="15">
        <f>M10/J10</f>
        <v>0.13928630159513239</v>
      </c>
      <c r="R10" s="6"/>
      <c r="S10" s="15">
        <v>-0.08</v>
      </c>
      <c r="T10" s="6"/>
      <c r="U10" s="6"/>
    </row>
    <row r="11" spans="1:21" hidden="1" outlineLevel="1" x14ac:dyDescent="0.25">
      <c r="A11" t="s">
        <v>34</v>
      </c>
      <c r="B11" t="s">
        <v>35</v>
      </c>
      <c r="C11" t="s">
        <v>19</v>
      </c>
      <c r="D11" t="s">
        <v>13</v>
      </c>
      <c r="E11" t="s">
        <v>44</v>
      </c>
      <c r="F11" s="21" t="s">
        <v>50</v>
      </c>
      <c r="G11">
        <v>2014</v>
      </c>
      <c r="H11" s="11">
        <v>175000</v>
      </c>
      <c r="I11">
        <v>7888</v>
      </c>
      <c r="J11">
        <f t="shared" si="0"/>
        <v>7888</v>
      </c>
      <c r="K11" s="18">
        <v>7888</v>
      </c>
      <c r="L11" s="6"/>
      <c r="M11">
        <v>643</v>
      </c>
      <c r="N11" s="10">
        <f>H11/M11</f>
        <v>272.16174183514772</v>
      </c>
      <c r="O11" s="2">
        <f t="shared" si="1"/>
        <v>8.1516227180527381E-2</v>
      </c>
      <c r="P11" s="2"/>
      <c r="Q11" s="15">
        <f>M11/J11</f>
        <v>8.1516227180527381E-2</v>
      </c>
      <c r="R11" s="6"/>
      <c r="S11" s="15">
        <v>-0.13</v>
      </c>
      <c r="T11" s="6"/>
      <c r="U11" s="6"/>
    </row>
    <row r="12" spans="1:21" hidden="1" outlineLevel="1" x14ac:dyDescent="0.25">
      <c r="A12" t="s">
        <v>34</v>
      </c>
      <c r="B12" t="s">
        <v>35</v>
      </c>
      <c r="C12" t="s">
        <v>19</v>
      </c>
      <c r="D12" t="s">
        <v>13</v>
      </c>
      <c r="E12" s="9" t="s">
        <v>45</v>
      </c>
      <c r="F12" s="21" t="s">
        <v>41</v>
      </c>
      <c r="G12">
        <v>2015</v>
      </c>
      <c r="H12" s="1">
        <v>125000</v>
      </c>
      <c r="I12">
        <v>6728</v>
      </c>
      <c r="J12">
        <f>I12</f>
        <v>6728</v>
      </c>
      <c r="K12" s="17">
        <v>5322</v>
      </c>
      <c r="L12" s="5">
        <v>2230</v>
      </c>
      <c r="M12" s="5">
        <v>1218</v>
      </c>
      <c r="N12" s="10">
        <f>H12/M12</f>
        <v>102.6272577996716</v>
      </c>
      <c r="O12" s="2">
        <f>M12/K12</f>
        <v>0.22886133032694475</v>
      </c>
      <c r="P12" s="2">
        <f>M12/L12</f>
        <v>0.54618834080717493</v>
      </c>
      <c r="Q12" s="15">
        <f>M12/J12</f>
        <v>0.18103448275862069</v>
      </c>
      <c r="R12" s="2">
        <v>0.25</v>
      </c>
      <c r="S12" s="15">
        <v>-0.04</v>
      </c>
      <c r="T12" s="2">
        <v>0.9</v>
      </c>
      <c r="U12" s="6"/>
    </row>
    <row r="13" spans="1:21" collapsed="1" x14ac:dyDescent="0.25">
      <c r="H13" s="11"/>
    </row>
    <row r="14" spans="1:21" x14ac:dyDescent="0.25">
      <c r="H14" s="11"/>
    </row>
    <row r="16" spans="1:21" x14ac:dyDescent="0.25">
      <c r="A16" s="3" t="s">
        <v>27</v>
      </c>
      <c r="B16" s="3"/>
      <c r="C16" s="3"/>
      <c r="D16" s="3"/>
      <c r="E16" s="3"/>
      <c r="F16" s="3"/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33</v>
      </c>
    </row>
    <row r="21" spans="1:1" x14ac:dyDescent="0.25">
      <c r="A21" t="s">
        <v>31</v>
      </c>
    </row>
    <row r="22" spans="1:1" x14ac:dyDescent="0.25">
      <c r="A22" t="s">
        <v>32</v>
      </c>
    </row>
  </sheetData>
  <mergeCells count="5">
    <mergeCell ref="E7:E8"/>
    <mergeCell ref="H7:H8"/>
    <mergeCell ref="N7:N8"/>
    <mergeCell ref="R7:R8"/>
    <mergeCell ref="S7:S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England</dc:creator>
  <cp:lastModifiedBy>John Helsel</cp:lastModifiedBy>
  <dcterms:created xsi:type="dcterms:W3CDTF">2018-05-14T21:00:02Z</dcterms:created>
  <dcterms:modified xsi:type="dcterms:W3CDTF">2018-09-12T16:27:32Z</dcterms:modified>
</cp:coreProperties>
</file>