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T:\data\base_2022\CVM\Calib_CVM_B\"/>
    </mc:Choice>
  </mc:AlternateContent>
  <xr:revisionPtr revIDLastSave="0" documentId="13_ncr:1_{86F50362-6B90-4202-9B89-FB3C219FB683}" xr6:coauthVersionLast="47" xr6:coauthVersionMax="47" xr10:uidLastSave="{00000000-0000-0000-0000-000000000000}"/>
  <bookViews>
    <workbookView xWindow="-103" yWindow="-103" windowWidth="21600" windowHeight="138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4" i="1" s="1"/>
  <c r="E22" i="1"/>
  <c r="E24" i="1" s="1"/>
  <c r="D22" i="1"/>
  <c r="D24" i="1" s="1"/>
  <c r="C22" i="1"/>
  <c r="C24" i="1" s="1"/>
  <c r="B24" i="1"/>
  <c r="C33" i="1"/>
  <c r="C44" i="1" s="1"/>
  <c r="B29" i="1"/>
  <c r="B40" i="1" s="1"/>
  <c r="B33" i="1"/>
  <c r="B44" i="1" s="1"/>
  <c r="B41" i="1"/>
  <c r="C41" i="1"/>
  <c r="D41" i="1"/>
  <c r="E41" i="1"/>
  <c r="F41" i="1"/>
  <c r="B42" i="1"/>
  <c r="C42" i="1"/>
  <c r="D42" i="1"/>
  <c r="E42" i="1"/>
  <c r="F42" i="1"/>
  <c r="B34" i="1" l="1"/>
  <c r="G24" i="1"/>
  <c r="H24" i="1"/>
  <c r="J30" i="1"/>
  <c r="J41" i="1" s="1"/>
  <c r="J31" i="1"/>
  <c r="J42" i="1" s="1"/>
  <c r="I30" i="1"/>
  <c r="I41" i="1" s="1"/>
  <c r="I31" i="1"/>
  <c r="I42" i="1" s="1"/>
  <c r="H30" i="1"/>
  <c r="H41" i="1" s="1"/>
  <c r="H31" i="1"/>
  <c r="H42" i="1" s="1"/>
  <c r="G30" i="1"/>
  <c r="G41" i="1" s="1"/>
  <c r="G31" i="1"/>
  <c r="G42" i="1" s="1"/>
  <c r="G33" i="1"/>
  <c r="G44" i="1" s="1"/>
  <c r="B45" i="1"/>
  <c r="C29" i="1"/>
  <c r="C34" i="1" s="1"/>
  <c r="D29" i="1"/>
  <c r="E29" i="1"/>
  <c r="F29" i="1"/>
  <c r="D33" i="1"/>
  <c r="D44" i="1" s="1"/>
  <c r="E33" i="1"/>
  <c r="E44" i="1" s="1"/>
  <c r="F33" i="1"/>
  <c r="F44" i="1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B14" i="1"/>
  <c r="C14" i="1"/>
  <c r="D14" i="1"/>
  <c r="E14" i="1"/>
  <c r="F14" i="1"/>
  <c r="E40" i="1" l="1"/>
  <c r="E34" i="1"/>
  <c r="E45" i="1" s="1"/>
  <c r="F40" i="1"/>
  <c r="F34" i="1"/>
  <c r="G29" i="1"/>
  <c r="G40" i="1" s="1"/>
  <c r="C45" i="1"/>
  <c r="D40" i="1"/>
  <c r="D34" i="1"/>
  <c r="D45" i="1" s="1"/>
  <c r="G14" i="1"/>
  <c r="J33" i="1"/>
  <c r="J44" i="1" s="1"/>
  <c r="F43" i="1"/>
  <c r="C40" i="1"/>
  <c r="C43" i="1"/>
  <c r="F45" i="1"/>
  <c r="E43" i="1"/>
  <c r="J29" i="1"/>
  <c r="J40" i="1" s="1"/>
  <c r="H29" i="1"/>
  <c r="H40" i="1" s="1"/>
  <c r="I29" i="1"/>
  <c r="I40" i="1" s="1"/>
  <c r="I33" i="1"/>
  <c r="I44" i="1" s="1"/>
  <c r="D43" i="1"/>
  <c r="H33" i="1"/>
  <c r="H44" i="1" s="1"/>
  <c r="J24" i="1"/>
  <c r="I24" i="1"/>
  <c r="J14" i="1"/>
  <c r="H14" i="1"/>
  <c r="I14" i="1"/>
  <c r="J43" i="1" l="1"/>
  <c r="G43" i="1"/>
  <c r="G34" i="1"/>
  <c r="G45" i="1" s="1"/>
  <c r="J34" i="1"/>
  <c r="J45" i="1" s="1"/>
  <c r="H43" i="1"/>
  <c r="I43" i="1"/>
  <c r="H34" i="1"/>
  <c r="H45" i="1" s="1"/>
  <c r="I34" i="1"/>
  <c r="I45" i="1" s="1"/>
  <c r="B43" i="1"/>
</calcChain>
</file>

<file path=xl/sharedStrings.xml><?xml version="1.0" encoding="utf-8"?>
<sst xmlns="http://schemas.openxmlformats.org/spreadsheetml/2006/main" count="83" uniqueCount="35">
  <si>
    <t>Agriculture/Mining</t>
  </si>
  <si>
    <t>Education/Other public services</t>
  </si>
  <si>
    <t>Industrial/Utilities</t>
  </si>
  <si>
    <t>Leisure/Accommodations and Food</t>
  </si>
  <si>
    <t>Medical/Health Services</t>
  </si>
  <si>
    <t>Employees</t>
  </si>
  <si>
    <t>Tours</t>
  </si>
  <si>
    <t>Trips</t>
  </si>
  <si>
    <t>Med/Hvy VMT</t>
  </si>
  <si>
    <t>VMT</t>
  </si>
  <si>
    <t>Tours/emp</t>
  </si>
  <si>
    <t xml:space="preserve">Trips/tour </t>
  </si>
  <si>
    <t>Avg trip len</t>
  </si>
  <si>
    <t>% Light</t>
  </si>
  <si>
    <t xml:space="preserve">Manufacturing </t>
  </si>
  <si>
    <t xml:space="preserve">Retail </t>
  </si>
  <si>
    <t xml:space="preserve">Wholesale </t>
  </si>
  <si>
    <t xml:space="preserve">Construction </t>
  </si>
  <si>
    <t xml:space="preserve">Transportation </t>
  </si>
  <si>
    <t>Info/Finance/Insurance/Real Estate/Professional services</t>
  </si>
  <si>
    <t>Totals</t>
  </si>
  <si>
    <t>Rates</t>
  </si>
  <si>
    <t>Survey Results (aggregated)</t>
  </si>
  <si>
    <t>Industry</t>
  </si>
  <si>
    <t>Industrial</t>
  </si>
  <si>
    <t>Wholesale</t>
  </si>
  <si>
    <t>Retail</t>
  </si>
  <si>
    <t>Total</t>
  </si>
  <si>
    <t>Transport</t>
  </si>
  <si>
    <t>Trips/tour</t>
  </si>
  <si>
    <t>Survey Results</t>
  </si>
  <si>
    <t>Calibration Target</t>
  </si>
  <si>
    <t>Final Model Results</t>
  </si>
  <si>
    <t>Service/Gov/Office/FA</t>
  </si>
  <si>
    <t>Values from Reports and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</si>
</sst>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6"/>
      <color rgb="FFCCCCCC"/>
      <name val="Segoe UI"/>
      <family val="2"/>
    </font>
    <font>
      <b/>
      <sz val="11"/>
      <color theme="1"/>
      <name val="Calibri"/>
      <family val="2"/>
      <scheme val="minor"/>
    </font>
    <font>
      <b/>
      <sz val="6"/>
      <color rgb="FFCCCCCC"/>
      <name val="Segoe U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B9B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3" borderId="6" xfId="0" applyNumberFormat="1" applyFill="1" applyBorder="1"/>
    <xf numFmtId="164" fontId="0" fillId="2" borderId="6" xfId="0" applyNumberFormat="1" applyFill="1" applyBorder="1"/>
    <xf numFmtId="0" fontId="2" fillId="0" borderId="11" xfId="0" applyFont="1" applyBorder="1"/>
    <xf numFmtId="0" fontId="0" fillId="0" borderId="2" xfId="0" applyBorder="1"/>
    <xf numFmtId="0" fontId="2" fillId="0" borderId="2" xfId="0" applyFont="1" applyBorder="1"/>
    <xf numFmtId="0" fontId="2" fillId="0" borderId="12" xfId="0" applyFont="1" applyBorder="1"/>
    <xf numFmtId="41" fontId="0" fillId="4" borderId="1" xfId="1" applyNumberFormat="1" applyFont="1" applyFill="1" applyBorder="1"/>
    <xf numFmtId="41" fontId="0" fillId="5" borderId="1" xfId="1" applyNumberFormat="1" applyFont="1" applyFill="1" applyBorder="1"/>
    <xf numFmtId="41" fontId="0" fillId="4" borderId="6" xfId="1" applyNumberFormat="1" applyFont="1" applyFill="1" applyBorder="1"/>
    <xf numFmtId="41" fontId="0" fillId="4" borderId="7" xfId="1" applyNumberFormat="1" applyFont="1" applyFill="1" applyBorder="1"/>
    <xf numFmtId="41" fontId="0" fillId="5" borderId="6" xfId="1" applyNumberFormat="1" applyFont="1" applyFill="1" applyBorder="1"/>
    <xf numFmtId="41" fontId="0" fillId="5" borderId="7" xfId="1" applyNumberFormat="1" applyFont="1" applyFill="1" applyBorder="1"/>
    <xf numFmtId="41" fontId="2" fillId="0" borderId="8" xfId="1" applyNumberFormat="1" applyFont="1" applyBorder="1"/>
    <xf numFmtId="41" fontId="2" fillId="0" borderId="9" xfId="1" applyNumberFormat="1" applyFont="1" applyBorder="1"/>
    <xf numFmtId="41" fontId="2" fillId="0" borderId="10" xfId="1" applyNumberFormat="1" applyFont="1" applyBorder="1"/>
    <xf numFmtId="165" fontId="0" fillId="4" borderId="6" xfId="0" applyNumberFormat="1" applyFill="1" applyBorder="1"/>
    <xf numFmtId="165" fontId="0" fillId="5" borderId="6" xfId="0" applyNumberFormat="1" applyFill="1" applyBorder="1"/>
    <xf numFmtId="165" fontId="2" fillId="0" borderId="8" xfId="0" applyNumberFormat="1" applyFont="1" applyBorder="1"/>
    <xf numFmtId="164" fontId="0" fillId="6" borderId="6" xfId="0" applyNumberFormat="1" applyFill="1" applyBorder="1"/>
    <xf numFmtId="164" fontId="0" fillId="6" borderId="1" xfId="0" applyNumberFormat="1" applyFill="1" applyBorder="1"/>
    <xf numFmtId="164" fontId="0" fillId="6" borderId="7" xfId="0" applyNumberFormat="1" applyFill="1" applyBorder="1"/>
    <xf numFmtId="164" fontId="0" fillId="7" borderId="6" xfId="0" applyNumberFormat="1" applyFill="1" applyBorder="1"/>
    <xf numFmtId="164" fontId="0" fillId="7" borderId="1" xfId="0" applyNumberFormat="1" applyFill="1" applyBorder="1"/>
    <xf numFmtId="164" fontId="0" fillId="7" borderId="7" xfId="0" applyNumberFormat="1" applyFill="1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2" fillId="0" borderId="25" xfId="0" applyNumberFormat="1" applyFont="1" applyBorder="1"/>
    <xf numFmtId="164" fontId="2" fillId="0" borderId="26" xfId="0" applyNumberFormat="1" applyFont="1" applyBorder="1"/>
    <xf numFmtId="164" fontId="2" fillId="0" borderId="27" xfId="0" applyNumberFormat="1" applyFont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64" fontId="2" fillId="0" borderId="25" xfId="1" applyNumberFormat="1" applyFont="1" applyBorder="1"/>
    <xf numFmtId="164" fontId="2" fillId="0" borderId="26" xfId="1" applyNumberFormat="1" applyFont="1" applyBorder="1"/>
    <xf numFmtId="164" fontId="2" fillId="0" borderId="27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6" fontId="0" fillId="0" borderId="1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166" fontId="2" fillId="0" borderId="16" xfId="1" applyNumberFormat="1" applyFont="1" applyBorder="1"/>
    <xf numFmtId="166" fontId="2" fillId="0" borderId="17" xfId="1" applyNumberFormat="1" applyFont="1" applyBorder="1"/>
    <xf numFmtId="166" fontId="2" fillId="0" borderId="18" xfId="1" applyNumberFormat="1" applyFont="1" applyBorder="1"/>
    <xf numFmtId="165" fontId="0" fillId="4" borderId="1" xfId="0" applyNumberFormat="1" applyFill="1" applyBorder="1"/>
    <xf numFmtId="165" fontId="0" fillId="4" borderId="7" xfId="2" applyNumberFormat="1" applyFont="1" applyFill="1" applyBorder="1"/>
    <xf numFmtId="165" fontId="0" fillId="5" borderId="1" xfId="0" applyNumberFormat="1" applyFill="1" applyBorder="1"/>
    <xf numFmtId="165" fontId="0" fillId="5" borderId="7" xfId="2" applyNumberFormat="1" applyFont="1" applyFill="1" applyBorder="1"/>
    <xf numFmtId="165" fontId="2" fillId="0" borderId="9" xfId="0" applyNumberFormat="1" applyFont="1" applyBorder="1"/>
    <xf numFmtId="165" fontId="2" fillId="0" borderId="10" xfId="2" applyNumberFormat="1" applyFont="1" applyBorder="1"/>
    <xf numFmtId="166" fontId="0" fillId="3" borderId="3" xfId="0" applyNumberFormat="1" applyFill="1" applyBorder="1"/>
    <xf numFmtId="166" fontId="0" fillId="3" borderId="4" xfId="0" applyNumberFormat="1" applyFill="1" applyBorder="1"/>
    <xf numFmtId="166" fontId="0" fillId="3" borderId="5" xfId="0" applyNumberFormat="1" applyFill="1" applyBorder="1"/>
    <xf numFmtId="166" fontId="0" fillId="3" borderId="6" xfId="0" applyNumberFormat="1" applyFill="1" applyBorder="1"/>
    <xf numFmtId="166" fontId="0" fillId="3" borderId="1" xfId="0" applyNumberFormat="1" applyFill="1" applyBorder="1"/>
    <xf numFmtId="166" fontId="0" fillId="3" borderId="7" xfId="0" applyNumberFormat="1" applyFill="1" applyBorder="1"/>
    <xf numFmtId="166" fontId="0" fillId="2" borderId="6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166" fontId="2" fillId="0" borderId="25" xfId="0" applyNumberFormat="1" applyFont="1" applyBorder="1"/>
    <xf numFmtId="166" fontId="2" fillId="0" borderId="26" xfId="0" applyNumberFormat="1" applyFont="1" applyBorder="1"/>
    <xf numFmtId="166" fontId="2" fillId="0" borderId="27" xfId="0" applyNumberFormat="1" applyFont="1" applyBorder="1"/>
    <xf numFmtId="166" fontId="0" fillId="6" borderId="3" xfId="0" applyNumberFormat="1" applyFill="1" applyBorder="1"/>
    <xf numFmtId="166" fontId="0" fillId="6" borderId="4" xfId="0" applyNumberFormat="1" applyFill="1" applyBorder="1"/>
    <xf numFmtId="166" fontId="0" fillId="6" borderId="5" xfId="0" applyNumberFormat="1" applyFill="1" applyBorder="1"/>
    <xf numFmtId="166" fontId="0" fillId="6" borderId="6" xfId="0" applyNumberFormat="1" applyFill="1" applyBorder="1"/>
    <xf numFmtId="166" fontId="0" fillId="6" borderId="1" xfId="0" applyNumberFormat="1" applyFill="1" applyBorder="1"/>
    <xf numFmtId="166" fontId="0" fillId="6" borderId="7" xfId="0" applyNumberFormat="1" applyFill="1" applyBorder="1"/>
    <xf numFmtId="166" fontId="0" fillId="7" borderId="6" xfId="0" applyNumberFormat="1" applyFill="1" applyBorder="1"/>
    <xf numFmtId="166" fontId="0" fillId="7" borderId="1" xfId="0" applyNumberFormat="1" applyFill="1" applyBorder="1"/>
    <xf numFmtId="166" fontId="0" fillId="7" borderId="7" xfId="0" applyNumberFormat="1" applyFill="1" applyBorder="1"/>
    <xf numFmtId="41" fontId="0" fillId="4" borderId="13" xfId="1" applyNumberFormat="1" applyFont="1" applyFill="1" applyBorder="1"/>
    <xf numFmtId="41" fontId="0" fillId="4" borderId="14" xfId="1" applyNumberFormat="1" applyFont="1" applyFill="1" applyBorder="1"/>
    <xf numFmtId="41" fontId="0" fillId="4" borderId="15" xfId="1" applyNumberFormat="1" applyFont="1" applyFill="1" applyBorder="1"/>
    <xf numFmtId="165" fontId="0" fillId="4" borderId="13" xfId="0" applyNumberFormat="1" applyFill="1" applyBorder="1"/>
    <xf numFmtId="165" fontId="0" fillId="4" borderId="14" xfId="0" applyNumberFormat="1" applyFill="1" applyBorder="1"/>
    <xf numFmtId="165" fontId="0" fillId="4" borderId="15" xfId="2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2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3" xfId="0" applyBorder="1"/>
    <xf numFmtId="0" fontId="0" fillId="0" borderId="20" xfId="0" applyBorder="1"/>
    <xf numFmtId="164" fontId="0" fillId="0" borderId="20" xfId="1" applyNumberFormat="1" applyFont="1" applyBorder="1"/>
    <xf numFmtId="0" fontId="0" fillId="0" borderId="21" xfId="0" applyBorder="1"/>
    <xf numFmtId="0" fontId="2" fillId="0" borderId="2" xfId="0" applyFont="1" applyFill="1" applyBorder="1"/>
    <xf numFmtId="164" fontId="0" fillId="3" borderId="34" xfId="0" applyNumberFormat="1" applyFill="1" applyBorder="1"/>
    <xf numFmtId="164" fontId="0" fillId="3" borderId="32" xfId="0" applyNumberFormat="1" applyFill="1" applyBorder="1"/>
    <xf numFmtId="164" fontId="0" fillId="2" borderId="32" xfId="0" applyNumberFormat="1" applyFill="1" applyBorder="1"/>
    <xf numFmtId="164" fontId="2" fillId="0" borderId="35" xfId="0" applyNumberFormat="1" applyFont="1" applyBorder="1"/>
    <xf numFmtId="0" fontId="0" fillId="0" borderId="1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99"/>
      <color rgb="FFF9B9B9"/>
      <color rgb="FFFF7C80"/>
      <color rgb="FFF69C9C"/>
      <color rgb="FFE687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38" workbookViewId="0">
      <selection activeCell="I35" sqref="I35"/>
    </sheetView>
  </sheetViews>
  <sheetFormatPr defaultRowHeight="14.6" x14ac:dyDescent="0.4"/>
  <cols>
    <col min="1" max="1" width="35.07421875" customWidth="1"/>
    <col min="2" max="2" width="13.84375" customWidth="1"/>
    <col min="3" max="3" width="16.61328125" customWidth="1"/>
    <col min="4" max="4" width="15.53515625" customWidth="1"/>
    <col min="5" max="5" width="14.3828125" customWidth="1"/>
    <col min="6" max="6" width="17.3046875" customWidth="1"/>
    <col min="7" max="7" width="15" customWidth="1"/>
    <col min="8" max="8" width="15.23046875" customWidth="1"/>
    <col min="9" max="9" width="14.23046875" customWidth="1"/>
    <col min="10" max="10" width="15.3046875" customWidth="1"/>
    <col min="12" max="12" width="30.23046875" customWidth="1"/>
    <col min="13" max="13" width="10.15234375" bestFit="1" customWidth="1"/>
    <col min="15" max="15" width="10.15234375" bestFit="1" customWidth="1"/>
    <col min="16" max="16" width="11.15234375" bestFit="1" customWidth="1"/>
    <col min="17" max="17" width="10" bestFit="1" customWidth="1"/>
    <col min="21" max="21" width="9.23046875" customWidth="1"/>
  </cols>
  <sheetData>
    <row r="1" spans="1:10" ht="15" thickBot="1" x14ac:dyDescent="0.45">
      <c r="A1" s="8" t="s">
        <v>30</v>
      </c>
      <c r="B1" s="106" t="s">
        <v>20</v>
      </c>
      <c r="C1" s="107"/>
      <c r="D1" s="107"/>
      <c r="E1" s="107"/>
      <c r="F1" s="108"/>
      <c r="G1" s="106" t="s">
        <v>21</v>
      </c>
      <c r="H1" s="107"/>
      <c r="I1" s="107"/>
      <c r="J1" s="108"/>
    </row>
    <row r="2" spans="1:10" ht="15" thickBot="1" x14ac:dyDescent="0.45">
      <c r="A2" s="9" t="s">
        <v>23</v>
      </c>
      <c r="B2" s="44" t="s">
        <v>5</v>
      </c>
      <c r="C2" s="45" t="s">
        <v>6</v>
      </c>
      <c r="D2" s="45" t="s">
        <v>7</v>
      </c>
      <c r="E2" s="45" t="s">
        <v>9</v>
      </c>
      <c r="F2" s="46" t="s">
        <v>8</v>
      </c>
      <c r="G2" s="33" t="s">
        <v>10</v>
      </c>
      <c r="H2" s="34" t="s">
        <v>11</v>
      </c>
      <c r="I2" s="34" t="s">
        <v>12</v>
      </c>
      <c r="J2" s="35" t="s">
        <v>13</v>
      </c>
    </row>
    <row r="3" spans="1:10" ht="15" thickBot="1" x14ac:dyDescent="0.45">
      <c r="A3" s="104" t="s">
        <v>0</v>
      </c>
      <c r="B3" s="50">
        <v>935</v>
      </c>
      <c r="C3" s="51">
        <v>2386.8200000000002</v>
      </c>
      <c r="D3" s="51">
        <v>9828.7999999999993</v>
      </c>
      <c r="E3" s="51">
        <v>94294.62</v>
      </c>
      <c r="F3" s="52">
        <v>75846.320000000007</v>
      </c>
      <c r="G3" s="56">
        <f t="shared" ref="G3:G14" si="0">C3/B3</f>
        <v>2.5527486631016045</v>
      </c>
      <c r="H3" s="57">
        <f t="shared" ref="H3:H14" si="1">D3/C3</f>
        <v>4.1179477296151354</v>
      </c>
      <c r="I3" s="57">
        <f t="shared" ref="I3:I14" si="2">E3/D3</f>
        <v>9.5937062510174176</v>
      </c>
      <c r="J3" s="58">
        <f t="shared" ref="J3:J14" si="3">1-(F3/E3)</f>
        <v>0.19564530829012294</v>
      </c>
    </row>
    <row r="4" spans="1:10" ht="15" thickBot="1" x14ac:dyDescent="0.45">
      <c r="A4" s="104" t="s">
        <v>14</v>
      </c>
      <c r="B4" s="31">
        <v>38763</v>
      </c>
      <c r="C4" s="30">
        <v>22801.71</v>
      </c>
      <c r="D4" s="30">
        <v>106340.04</v>
      </c>
      <c r="E4" s="30">
        <v>1455627.51</v>
      </c>
      <c r="F4" s="32">
        <v>1252495.6299999999</v>
      </c>
      <c r="G4" s="59">
        <f t="shared" si="0"/>
        <v>0.58823388282640665</v>
      </c>
      <c r="H4" s="60">
        <f t="shared" si="1"/>
        <v>4.6636870655753446</v>
      </c>
      <c r="I4" s="60">
        <f t="shared" si="2"/>
        <v>13.68842357027513</v>
      </c>
      <c r="J4" s="61">
        <f t="shared" si="3"/>
        <v>0.13954935490330223</v>
      </c>
    </row>
    <row r="5" spans="1:10" ht="15" thickBot="1" x14ac:dyDescent="0.45">
      <c r="A5" s="104" t="s">
        <v>2</v>
      </c>
      <c r="B5" s="31">
        <v>192374</v>
      </c>
      <c r="C5" s="30">
        <v>5409.18</v>
      </c>
      <c r="D5" s="30">
        <v>17881.25</v>
      </c>
      <c r="E5" s="30">
        <v>94476.61</v>
      </c>
      <c r="F5" s="32">
        <v>53948.85</v>
      </c>
      <c r="G5" s="59">
        <f t="shared" si="0"/>
        <v>2.8118040899497855E-2</v>
      </c>
      <c r="H5" s="60">
        <f t="shared" si="1"/>
        <v>3.3057228637242613</v>
      </c>
      <c r="I5" s="60">
        <f t="shared" si="2"/>
        <v>5.2835573575672843</v>
      </c>
      <c r="J5" s="61">
        <f t="shared" si="3"/>
        <v>0.42897136127132418</v>
      </c>
    </row>
    <row r="6" spans="1:10" ht="15" thickBot="1" x14ac:dyDescent="0.45">
      <c r="A6" s="104" t="s">
        <v>15</v>
      </c>
      <c r="B6" s="31">
        <v>176056</v>
      </c>
      <c r="C6" s="30">
        <v>18768.580000000002</v>
      </c>
      <c r="D6" s="30">
        <v>81389.149999999994</v>
      </c>
      <c r="E6" s="30">
        <v>662266.36</v>
      </c>
      <c r="F6" s="32">
        <v>381875.91</v>
      </c>
      <c r="G6" s="59">
        <f t="shared" si="0"/>
        <v>0.10660573908301905</v>
      </c>
      <c r="H6" s="60">
        <f t="shared" si="1"/>
        <v>4.3364575263552165</v>
      </c>
      <c r="I6" s="60">
        <f t="shared" si="2"/>
        <v>8.1370349733348988</v>
      </c>
      <c r="J6" s="61">
        <f t="shared" si="3"/>
        <v>0.423380178935859</v>
      </c>
    </row>
    <row r="7" spans="1:10" ht="15" thickBot="1" x14ac:dyDescent="0.45">
      <c r="A7" s="104" t="s">
        <v>16</v>
      </c>
      <c r="B7" s="31">
        <v>219675</v>
      </c>
      <c r="C7" s="30">
        <v>13948.57</v>
      </c>
      <c r="D7" s="30">
        <v>69012.34</v>
      </c>
      <c r="E7" s="30">
        <v>1054351.58</v>
      </c>
      <c r="F7" s="32">
        <v>412153.19</v>
      </c>
      <c r="G7" s="59">
        <f t="shared" si="0"/>
        <v>6.3496392397860479E-2</v>
      </c>
      <c r="H7" s="60">
        <f t="shared" si="1"/>
        <v>4.947628323190119</v>
      </c>
      <c r="I7" s="60">
        <f t="shared" si="2"/>
        <v>15.277725403891537</v>
      </c>
      <c r="J7" s="61">
        <f t="shared" si="3"/>
        <v>0.60909321158317997</v>
      </c>
    </row>
    <row r="8" spans="1:10" ht="15" thickBot="1" x14ac:dyDescent="0.45">
      <c r="A8" s="104" t="s">
        <v>17</v>
      </c>
      <c r="B8" s="31">
        <v>201506</v>
      </c>
      <c r="C8" s="30">
        <v>42326.07</v>
      </c>
      <c r="D8" s="30">
        <v>168813.25</v>
      </c>
      <c r="E8" s="30">
        <v>1996970.71</v>
      </c>
      <c r="F8" s="32">
        <v>1007088.57</v>
      </c>
      <c r="G8" s="59">
        <f t="shared" si="0"/>
        <v>0.21004868341389338</v>
      </c>
      <c r="H8" s="60">
        <f t="shared" si="1"/>
        <v>3.9883988756811108</v>
      </c>
      <c r="I8" s="60">
        <f t="shared" si="2"/>
        <v>11.829466644354042</v>
      </c>
      <c r="J8" s="61">
        <f t="shared" si="3"/>
        <v>0.49569186720820757</v>
      </c>
    </row>
    <row r="9" spans="1:10" ht="15" thickBot="1" x14ac:dyDescent="0.45">
      <c r="A9" s="105" t="s">
        <v>18</v>
      </c>
      <c r="B9" s="31">
        <v>187372</v>
      </c>
      <c r="C9" s="30">
        <v>11813.85</v>
      </c>
      <c r="D9" s="30">
        <v>88476.31</v>
      </c>
      <c r="E9" s="30">
        <v>700589.36</v>
      </c>
      <c r="F9" s="32">
        <v>314949.34000000003</v>
      </c>
      <c r="G9" s="59">
        <f t="shared" si="0"/>
        <v>6.3050242298742606E-2</v>
      </c>
      <c r="H9" s="60">
        <f t="shared" si="1"/>
        <v>7.4892020806087762</v>
      </c>
      <c r="I9" s="60">
        <f t="shared" si="2"/>
        <v>7.918383576349421</v>
      </c>
      <c r="J9" s="61">
        <f t="shared" si="3"/>
        <v>0.55045086611078409</v>
      </c>
    </row>
    <row r="10" spans="1:10" ht="15" thickBot="1" x14ac:dyDescent="0.45">
      <c r="A10" s="104" t="s">
        <v>19</v>
      </c>
      <c r="B10" s="31">
        <v>52170</v>
      </c>
      <c r="C10" s="30">
        <v>55873.74</v>
      </c>
      <c r="D10" s="30">
        <v>216093.05</v>
      </c>
      <c r="E10" s="30">
        <v>1955834.77</v>
      </c>
      <c r="F10" s="32">
        <v>430478.58</v>
      </c>
      <c r="G10" s="59">
        <f t="shared" si="0"/>
        <v>1.0709936745255895</v>
      </c>
      <c r="H10" s="60">
        <f t="shared" si="1"/>
        <v>3.8675243504372538</v>
      </c>
      <c r="I10" s="60">
        <f t="shared" si="2"/>
        <v>9.0508915950790652</v>
      </c>
      <c r="J10" s="61">
        <f t="shared" si="3"/>
        <v>0.77990033380989543</v>
      </c>
    </row>
    <row r="11" spans="1:10" ht="15" thickBot="1" x14ac:dyDescent="0.45">
      <c r="A11" s="105" t="s">
        <v>1</v>
      </c>
      <c r="B11" s="31">
        <v>4829</v>
      </c>
      <c r="C11" s="30">
        <v>84795.47</v>
      </c>
      <c r="D11" s="30">
        <v>483683.83</v>
      </c>
      <c r="E11" s="30">
        <v>2830538.79</v>
      </c>
      <c r="F11" s="32">
        <v>1205466.6100000001</v>
      </c>
      <c r="G11" s="59">
        <f t="shared" si="0"/>
        <v>17.559633464485401</v>
      </c>
      <c r="H11" s="60">
        <f t="shared" si="1"/>
        <v>5.7041234631991546</v>
      </c>
      <c r="I11" s="60">
        <f t="shared" si="2"/>
        <v>5.8520434516076341</v>
      </c>
      <c r="J11" s="61">
        <f t="shared" si="3"/>
        <v>0.57412114815073778</v>
      </c>
    </row>
    <row r="12" spans="1:10" ht="15" thickBot="1" x14ac:dyDescent="0.45">
      <c r="A12" s="104" t="s">
        <v>4</v>
      </c>
      <c r="B12" s="31">
        <v>304943</v>
      </c>
      <c r="C12" s="30">
        <v>47738.45</v>
      </c>
      <c r="D12" s="30">
        <v>370605.39</v>
      </c>
      <c r="E12" s="30">
        <v>3162765.3</v>
      </c>
      <c r="F12" s="32">
        <v>1283703.3799999999</v>
      </c>
      <c r="G12" s="59">
        <f t="shared" si="0"/>
        <v>0.15654876485113611</v>
      </c>
      <c r="H12" s="60">
        <f t="shared" si="1"/>
        <v>7.763247235718798</v>
      </c>
      <c r="I12" s="60">
        <f t="shared" si="2"/>
        <v>8.5340510023343157</v>
      </c>
      <c r="J12" s="61">
        <f t="shared" si="3"/>
        <v>0.5941199367528156</v>
      </c>
    </row>
    <row r="13" spans="1:10" ht="15" thickBot="1" x14ac:dyDescent="0.45">
      <c r="A13" s="105" t="s">
        <v>3</v>
      </c>
      <c r="B13" s="53">
        <v>83282</v>
      </c>
      <c r="C13" s="54">
        <v>9532.92</v>
      </c>
      <c r="D13" s="54">
        <v>31605.02</v>
      </c>
      <c r="E13" s="54">
        <v>254478</v>
      </c>
      <c r="F13" s="55">
        <v>33967.440000000002</v>
      </c>
      <c r="G13" s="62">
        <f t="shared" si="0"/>
        <v>0.11446555077928004</v>
      </c>
      <c r="H13" s="63">
        <f t="shared" si="1"/>
        <v>3.3153556308035732</v>
      </c>
      <c r="I13" s="63">
        <f t="shared" si="2"/>
        <v>8.0518221472411664</v>
      </c>
      <c r="J13" s="64">
        <f t="shared" si="3"/>
        <v>0.86652111380944519</v>
      </c>
    </row>
    <row r="14" spans="1:10" ht="15" thickBot="1" x14ac:dyDescent="0.45">
      <c r="A14" s="10" t="s">
        <v>27</v>
      </c>
      <c r="B14" s="47">
        <f t="shared" ref="B14:F14" si="4">SUM(B3:B13)</f>
        <v>1461905</v>
      </c>
      <c r="C14" s="48">
        <f t="shared" si="4"/>
        <v>315395.36</v>
      </c>
      <c r="D14" s="48">
        <f t="shared" si="4"/>
        <v>1643728.4300000002</v>
      </c>
      <c r="E14" s="48">
        <f t="shared" si="4"/>
        <v>14262193.610000003</v>
      </c>
      <c r="F14" s="49">
        <f t="shared" si="4"/>
        <v>6451973.8200000003</v>
      </c>
      <c r="G14" s="65">
        <f t="shared" si="0"/>
        <v>0.21574271926014343</v>
      </c>
      <c r="H14" s="66">
        <f t="shared" si="1"/>
        <v>5.2116442993961618</v>
      </c>
      <c r="I14" s="66">
        <f t="shared" si="2"/>
        <v>8.676733546550631</v>
      </c>
      <c r="J14" s="67">
        <f t="shared" si="3"/>
        <v>0.54761700784399892</v>
      </c>
    </row>
    <row r="15" spans="1:10" x14ac:dyDescent="0.4">
      <c r="C15" s="1"/>
      <c r="D15" s="1">
        <v>1665037.96</v>
      </c>
      <c r="E15" s="3"/>
      <c r="F15" s="3"/>
    </row>
    <row r="16" spans="1:10" ht="15" thickBot="1" x14ac:dyDescent="0.45">
      <c r="C16" s="1"/>
      <c r="D16" s="1"/>
      <c r="E16" s="1"/>
      <c r="F16" s="1"/>
      <c r="G16" s="2"/>
    </row>
    <row r="17" spans="1:10" ht="15" thickBot="1" x14ac:dyDescent="0.45">
      <c r="A17" s="8" t="s">
        <v>32</v>
      </c>
      <c r="B17" s="109" t="s">
        <v>20</v>
      </c>
      <c r="C17" s="110"/>
      <c r="D17" s="110"/>
      <c r="E17" s="110"/>
      <c r="F17" s="111"/>
      <c r="G17" s="109" t="s">
        <v>21</v>
      </c>
      <c r="H17" s="110"/>
      <c r="I17" s="110"/>
      <c r="J17" s="111"/>
    </row>
    <row r="18" spans="1:10" ht="15" thickBot="1" x14ac:dyDescent="0.45">
      <c r="A18" s="9" t="s">
        <v>23</v>
      </c>
      <c r="B18" s="101" t="s">
        <v>5</v>
      </c>
      <c r="C18" s="102" t="s">
        <v>6</v>
      </c>
      <c r="D18" s="102" t="s">
        <v>7</v>
      </c>
      <c r="E18" s="102" t="s">
        <v>9</v>
      </c>
      <c r="F18" s="103" t="s">
        <v>8</v>
      </c>
      <c r="G18" s="101" t="s">
        <v>10</v>
      </c>
      <c r="H18" s="102" t="s">
        <v>29</v>
      </c>
      <c r="I18" s="102" t="s">
        <v>12</v>
      </c>
      <c r="J18" s="103" t="s">
        <v>13</v>
      </c>
    </row>
    <row r="19" spans="1:10" ht="15" thickBot="1" x14ac:dyDescent="0.45">
      <c r="A19" s="10" t="s">
        <v>24</v>
      </c>
      <c r="B19" s="95">
        <v>207356</v>
      </c>
      <c r="C19" s="96">
        <v>44000</v>
      </c>
      <c r="D19" s="96">
        <v>161734</v>
      </c>
      <c r="E19" s="96">
        <v>1281648.9195438174</v>
      </c>
      <c r="F19" s="97">
        <v>262916.43809699418</v>
      </c>
      <c r="G19" s="98">
        <v>0.21219545130114301</v>
      </c>
      <c r="H19" s="99">
        <v>3.6757727272727272</v>
      </c>
      <c r="I19" s="99">
        <v>7.9244247934498464</v>
      </c>
      <c r="J19" s="100">
        <v>0.79486079683149491</v>
      </c>
    </row>
    <row r="20" spans="1:10" ht="15" thickBot="1" x14ac:dyDescent="0.45">
      <c r="A20" s="10" t="s">
        <v>25</v>
      </c>
      <c r="B20" s="14">
        <v>43668</v>
      </c>
      <c r="C20" s="12">
        <v>8810</v>
      </c>
      <c r="D20" s="12">
        <v>52166</v>
      </c>
      <c r="E20" s="12">
        <v>531540.17241419293</v>
      </c>
      <c r="F20" s="15">
        <v>48038.489871835838</v>
      </c>
      <c r="G20" s="21">
        <v>0.20174956489878099</v>
      </c>
      <c r="H20" s="68">
        <v>5.9212258796821793</v>
      </c>
      <c r="I20" s="68">
        <v>10.189398696741037</v>
      </c>
      <c r="J20" s="69">
        <v>0.90962397131029493</v>
      </c>
    </row>
    <row r="21" spans="1:10" ht="15" thickBot="1" x14ac:dyDescent="0.45">
      <c r="A21" s="10" t="s">
        <v>26</v>
      </c>
      <c r="B21" s="14">
        <v>144185</v>
      </c>
      <c r="C21" s="12">
        <v>30836</v>
      </c>
      <c r="D21" s="12">
        <v>169507</v>
      </c>
      <c r="E21" s="12">
        <v>1218760.4660254028</v>
      </c>
      <c r="F21" s="15">
        <v>63974.052290735955</v>
      </c>
      <c r="G21" s="21">
        <v>0.213864132884835</v>
      </c>
      <c r="H21" s="68">
        <v>5.4970489038785839</v>
      </c>
      <c r="I21" s="68">
        <v>7.1900302997835057</v>
      </c>
      <c r="J21" s="69">
        <v>0.9475089206828583</v>
      </c>
    </row>
    <row r="22" spans="1:10" ht="15" thickBot="1" x14ac:dyDescent="0.45">
      <c r="A22" s="11" t="s">
        <v>33</v>
      </c>
      <c r="B22" s="16">
        <v>1066343</v>
      </c>
      <c r="C22" s="13">
        <f>133570+57400</f>
        <v>190970</v>
      </c>
      <c r="D22" s="13">
        <f>459300+527174</f>
        <v>986474</v>
      </c>
      <c r="E22" s="13">
        <f>3827122+3788925.9604818</f>
        <v>7616047.9604818001</v>
      </c>
      <c r="F22" s="17">
        <f>952756+252317.366306505</f>
        <v>1205073.3663065049</v>
      </c>
      <c r="G22" s="22">
        <v>0.12525988354591347</v>
      </c>
      <c r="H22" s="70">
        <v>3.9467994310099574</v>
      </c>
      <c r="I22" s="70">
        <v>7.1872398116784959</v>
      </c>
      <c r="J22" s="71">
        <v>0.93340662527107798</v>
      </c>
    </row>
    <row r="23" spans="1:10" ht="15" thickBot="1" x14ac:dyDescent="0.45">
      <c r="A23" s="10" t="s">
        <v>28</v>
      </c>
      <c r="B23" s="14">
        <v>37037</v>
      </c>
      <c r="C23" s="12">
        <v>10375</v>
      </c>
      <c r="D23" s="12">
        <v>41896</v>
      </c>
      <c r="E23" s="12">
        <v>263699.05354862957</v>
      </c>
      <c r="F23" s="15">
        <v>67910.684107651599</v>
      </c>
      <c r="G23" s="21">
        <v>0.28012528012527999</v>
      </c>
      <c r="H23" s="68">
        <v>4.0381686746987953</v>
      </c>
      <c r="I23" s="68">
        <v>6.2941343695968488</v>
      </c>
      <c r="J23" s="69">
        <v>0.74246898806131678</v>
      </c>
    </row>
    <row r="24" spans="1:10" ht="15" thickBot="1" x14ac:dyDescent="0.45">
      <c r="A24" s="11" t="s">
        <v>27</v>
      </c>
      <c r="B24" s="18">
        <f t="shared" ref="B24:F24" si="5">SUM(B19,B20,B21,B22, B23)</f>
        <v>1498589</v>
      </c>
      <c r="C24" s="19">
        <f t="shared" si="5"/>
        <v>284991</v>
      </c>
      <c r="D24" s="19">
        <f t="shared" si="5"/>
        <v>1411777</v>
      </c>
      <c r="E24" s="19">
        <f t="shared" si="5"/>
        <v>10911696.572013844</v>
      </c>
      <c r="F24" s="20">
        <f t="shared" si="5"/>
        <v>1647913.0306737225</v>
      </c>
      <c r="G24" s="23">
        <f>C24/B24</f>
        <v>0.19017288929786619</v>
      </c>
      <c r="H24" s="72">
        <f>D24/C24</f>
        <v>4.953759943296455</v>
      </c>
      <c r="I24" s="72">
        <f>E24/D24</f>
        <v>7.7290510980231604</v>
      </c>
      <c r="J24" s="73">
        <f>(E24-F24)/E24</f>
        <v>0.84897737764260561</v>
      </c>
    </row>
    <row r="26" spans="1:10" ht="15" thickBot="1" x14ac:dyDescent="0.45"/>
    <row r="27" spans="1:10" ht="15" thickBot="1" x14ac:dyDescent="0.45">
      <c r="A27" s="8" t="s">
        <v>22</v>
      </c>
      <c r="B27" s="109" t="s">
        <v>20</v>
      </c>
      <c r="C27" s="110"/>
      <c r="D27" s="110"/>
      <c r="E27" s="110"/>
      <c r="F27" s="110"/>
      <c r="G27" s="109" t="s">
        <v>21</v>
      </c>
      <c r="H27" s="110"/>
      <c r="I27" s="110"/>
      <c r="J27" s="111"/>
    </row>
    <row r="28" spans="1:10" ht="15" thickBot="1" x14ac:dyDescent="0.45">
      <c r="A28" s="9" t="s">
        <v>23</v>
      </c>
      <c r="B28" s="33" t="s">
        <v>5</v>
      </c>
      <c r="C28" s="34" t="s">
        <v>6</v>
      </c>
      <c r="D28" s="34" t="s">
        <v>7</v>
      </c>
      <c r="E28" s="34" t="s">
        <v>9</v>
      </c>
      <c r="F28" s="112" t="s">
        <v>8</v>
      </c>
      <c r="G28" s="33" t="s">
        <v>10</v>
      </c>
      <c r="H28" s="34" t="s">
        <v>11</v>
      </c>
      <c r="I28" s="34" t="s">
        <v>12</v>
      </c>
      <c r="J28" s="35" t="s">
        <v>13</v>
      </c>
    </row>
    <row r="29" spans="1:10" ht="15" thickBot="1" x14ac:dyDescent="0.45">
      <c r="A29" s="10" t="s">
        <v>24</v>
      </c>
      <c r="B29" s="42">
        <f>SUM(B3, B8, B4)</f>
        <v>241204</v>
      </c>
      <c r="C29" s="43">
        <f>SUM(C3, C8, C4)</f>
        <v>67514.600000000006</v>
      </c>
      <c r="D29" s="43">
        <f>SUM(D3, D8, D4)</f>
        <v>284982.08999999997</v>
      </c>
      <c r="E29" s="43">
        <f>SUM(E3, E8, E4)</f>
        <v>3546892.84</v>
      </c>
      <c r="F29" s="117">
        <f>SUM(F3, F8, F4)</f>
        <v>2335430.5199999996</v>
      </c>
      <c r="G29" s="74">
        <f t="shared" ref="G29:G33" si="6">C29/B29</f>
        <v>0.27990663504751168</v>
      </c>
      <c r="H29" s="75">
        <f t="shared" ref="H29:H34" si="7">D29/C29</f>
        <v>4.2210438927283871</v>
      </c>
      <c r="I29" s="75">
        <f t="shared" ref="I29:I33" si="8">E29/D29</f>
        <v>12.4460201691973</v>
      </c>
      <c r="J29" s="76">
        <f t="shared" ref="J29:J33" si="9">1-(F29/E29)</f>
        <v>0.34155594055105432</v>
      </c>
    </row>
    <row r="30" spans="1:10" ht="15" thickBot="1" x14ac:dyDescent="0.45">
      <c r="A30" s="10" t="s">
        <v>25</v>
      </c>
      <c r="B30" s="6">
        <v>219675</v>
      </c>
      <c r="C30" s="5">
        <v>13948.57</v>
      </c>
      <c r="D30" s="5">
        <v>69012.34</v>
      </c>
      <c r="E30" s="5">
        <v>1054351.58</v>
      </c>
      <c r="F30" s="118">
        <v>412153.19</v>
      </c>
      <c r="G30" s="77">
        <f t="shared" si="6"/>
        <v>6.3496392397860479E-2</v>
      </c>
      <c r="H30" s="78">
        <f t="shared" si="7"/>
        <v>4.947628323190119</v>
      </c>
      <c r="I30" s="78">
        <f t="shared" si="8"/>
        <v>15.277725403891537</v>
      </c>
      <c r="J30" s="79">
        <f t="shared" si="9"/>
        <v>0.60909321158317997</v>
      </c>
    </row>
    <row r="31" spans="1:10" ht="15" thickBot="1" x14ac:dyDescent="0.45">
      <c r="A31" s="10" t="s">
        <v>26</v>
      </c>
      <c r="B31" s="6">
        <v>176056</v>
      </c>
      <c r="C31" s="5">
        <v>18768.580000000002</v>
      </c>
      <c r="D31" s="5">
        <v>81389.149999999994</v>
      </c>
      <c r="E31" s="5">
        <v>662266.36</v>
      </c>
      <c r="F31" s="118">
        <v>381875.91</v>
      </c>
      <c r="G31" s="77">
        <f t="shared" si="6"/>
        <v>0.10660573908301905</v>
      </c>
      <c r="H31" s="78">
        <f t="shared" si="7"/>
        <v>4.3364575263552165</v>
      </c>
      <c r="I31" s="78">
        <f t="shared" si="8"/>
        <v>8.1370349733348988</v>
      </c>
      <c r="J31" s="79">
        <f t="shared" si="9"/>
        <v>0.423380178935859</v>
      </c>
    </row>
    <row r="32" spans="1:10" ht="15" thickBot="1" x14ac:dyDescent="0.45">
      <c r="A32" s="10" t="s">
        <v>33</v>
      </c>
      <c r="B32" s="7">
        <v>445224</v>
      </c>
      <c r="C32" s="4">
        <v>197940.58000000002</v>
      </c>
      <c r="D32" s="4">
        <v>1101987.29</v>
      </c>
      <c r="E32" s="4">
        <v>8203616.8600000003</v>
      </c>
      <c r="F32" s="119">
        <v>2953616.01</v>
      </c>
      <c r="G32" s="80">
        <v>0.44458650027851154</v>
      </c>
      <c r="H32" s="81">
        <v>5.5672631150216896</v>
      </c>
      <c r="I32" s="81">
        <v>7.4443842814194348</v>
      </c>
      <c r="J32" s="82">
        <v>0.63996173146487001</v>
      </c>
    </row>
    <row r="33" spans="1:10" ht="15" thickBot="1" x14ac:dyDescent="0.45">
      <c r="A33" s="10" t="s">
        <v>28</v>
      </c>
      <c r="B33" s="6">
        <f>SUM(B5, B9)</f>
        <v>379746</v>
      </c>
      <c r="C33" s="5">
        <f>SUM(C5, C9)</f>
        <v>17223.03</v>
      </c>
      <c r="D33" s="5">
        <f>SUM(D5, D9)</f>
        <v>106357.56</v>
      </c>
      <c r="E33" s="5">
        <f>SUM(E5, E9)</f>
        <v>795065.97</v>
      </c>
      <c r="F33" s="118">
        <f>SUM(F5, F9)</f>
        <v>368898.19</v>
      </c>
      <c r="G33" s="77">
        <f t="shared" si="6"/>
        <v>4.5354078778973309E-2</v>
      </c>
      <c r="H33" s="78">
        <f t="shared" si="7"/>
        <v>6.1753106160762652</v>
      </c>
      <c r="I33" s="78">
        <f t="shared" si="8"/>
        <v>7.4754062616705381</v>
      </c>
      <c r="J33" s="79">
        <f t="shared" si="9"/>
        <v>0.53601562144585313</v>
      </c>
    </row>
    <row r="34" spans="1:10" ht="15" thickBot="1" x14ac:dyDescent="0.45">
      <c r="A34" s="10" t="s">
        <v>27</v>
      </c>
      <c r="B34" s="36">
        <f t="shared" ref="B34:F34" si="10">SUM(B29,B30,B31,B32,B33)</f>
        <v>1461905</v>
      </c>
      <c r="C34" s="37">
        <f t="shared" si="10"/>
        <v>315395.36</v>
      </c>
      <c r="D34" s="37">
        <f t="shared" si="10"/>
        <v>1643728.4300000002</v>
      </c>
      <c r="E34" s="37">
        <f t="shared" si="10"/>
        <v>14262193.610000001</v>
      </c>
      <c r="F34" s="120">
        <f t="shared" si="10"/>
        <v>6451973.8199999994</v>
      </c>
      <c r="G34" s="83">
        <f>C34/B34</f>
        <v>0.21574271926014343</v>
      </c>
      <c r="H34" s="84">
        <f t="shared" si="7"/>
        <v>5.2116442993961618</v>
      </c>
      <c r="I34" s="84">
        <f>E34/D34</f>
        <v>8.676733546550631</v>
      </c>
      <c r="J34" s="85">
        <f>1-(F34/E34)</f>
        <v>0.54761700784399892</v>
      </c>
    </row>
    <row r="35" spans="1:10" ht="15" thickBot="1" x14ac:dyDescent="0.45">
      <c r="A35" s="116" t="s">
        <v>34</v>
      </c>
      <c r="B35" s="113"/>
      <c r="C35" s="114">
        <v>311037.25382153899</v>
      </c>
      <c r="D35" s="113"/>
      <c r="E35" s="114">
        <v>14422966</v>
      </c>
      <c r="F35" s="113"/>
      <c r="G35" s="121">
        <v>0.25</v>
      </c>
      <c r="H35" s="113">
        <v>4</v>
      </c>
      <c r="I35" s="113">
        <v>9.5</v>
      </c>
      <c r="J35" s="115"/>
    </row>
    <row r="37" spans="1:10" ht="15" thickBot="1" x14ac:dyDescent="0.45"/>
    <row r="38" spans="1:10" ht="15" thickBot="1" x14ac:dyDescent="0.45">
      <c r="A38" s="8" t="s">
        <v>31</v>
      </c>
      <c r="B38" s="109" t="s">
        <v>20</v>
      </c>
      <c r="C38" s="110"/>
      <c r="D38" s="110"/>
      <c r="E38" s="110"/>
      <c r="F38" s="111"/>
      <c r="G38" s="109" t="s">
        <v>21</v>
      </c>
      <c r="H38" s="110"/>
      <c r="I38" s="110"/>
      <c r="J38" s="111"/>
    </row>
    <row r="39" spans="1:10" ht="15" thickBot="1" x14ac:dyDescent="0.45">
      <c r="A39" s="9" t="s">
        <v>23</v>
      </c>
      <c r="B39" s="33" t="s">
        <v>5</v>
      </c>
      <c r="C39" s="34" t="s">
        <v>6</v>
      </c>
      <c r="D39" s="34" t="s">
        <v>7</v>
      </c>
      <c r="E39" s="34" t="s">
        <v>9</v>
      </c>
      <c r="F39" s="35" t="s">
        <v>8</v>
      </c>
      <c r="G39" s="44" t="s">
        <v>10</v>
      </c>
      <c r="H39" s="45" t="s">
        <v>11</v>
      </c>
      <c r="I39" s="45" t="s">
        <v>12</v>
      </c>
      <c r="J39" s="46" t="s">
        <v>13</v>
      </c>
    </row>
    <row r="40" spans="1:10" ht="15" thickBot="1" x14ac:dyDescent="0.45">
      <c r="A40" s="10" t="s">
        <v>24</v>
      </c>
      <c r="B40" s="39">
        <f>AVERAGE(B19,B29)</f>
        <v>224280</v>
      </c>
      <c r="C40" s="40">
        <f>AVERAGE(C19,C29)</f>
        <v>55757.3</v>
      </c>
      <c r="D40" s="40">
        <f>AVERAGE(D19,D29)</f>
        <v>223358.04499999998</v>
      </c>
      <c r="E40" s="40">
        <f>AVERAGE(E19,E29)</f>
        <v>2414270.8797719087</v>
      </c>
      <c r="F40" s="41">
        <f>AVERAGE(F19,F29)</f>
        <v>1299173.4790484968</v>
      </c>
      <c r="G40" s="86">
        <f>AVERAGE(G19,G29)</f>
        <v>0.24605104317432736</v>
      </c>
      <c r="H40" s="87">
        <f>AVERAGE(H19,H29)</f>
        <v>3.9484083100005574</v>
      </c>
      <c r="I40" s="87">
        <f>AVERAGE(I19,I29)</f>
        <v>10.185222481323574</v>
      </c>
      <c r="J40" s="88">
        <f>AVERAGE(J19,J29)</f>
        <v>0.56820836869127467</v>
      </c>
    </row>
    <row r="41" spans="1:10" ht="15" thickBot="1" x14ac:dyDescent="0.45">
      <c r="A41" s="10" t="s">
        <v>25</v>
      </c>
      <c r="B41" s="24">
        <f>AVERAGE(B20,B30)</f>
        <v>131671.5</v>
      </c>
      <c r="C41" s="25">
        <f>AVERAGE(C20,C30)</f>
        <v>11379.285</v>
      </c>
      <c r="D41" s="25">
        <f>AVERAGE(D20,D30)</f>
        <v>60589.17</v>
      </c>
      <c r="E41" s="25">
        <f>AVERAGE(E20,E30)</f>
        <v>792945.8762070965</v>
      </c>
      <c r="F41" s="26">
        <f>AVERAGE(F20,F30)</f>
        <v>230095.83993591793</v>
      </c>
      <c r="G41" s="89">
        <f>AVERAGE(G20,G30)</f>
        <v>0.13262297864832073</v>
      </c>
      <c r="H41" s="90">
        <f>AVERAGE(H20,H30)</f>
        <v>5.4344271014361496</v>
      </c>
      <c r="I41" s="90">
        <f>AVERAGE(I20,I30)</f>
        <v>12.733562050316287</v>
      </c>
      <c r="J41" s="91">
        <f>AVERAGE(J20,J30)</f>
        <v>0.75935859144673745</v>
      </c>
    </row>
    <row r="42" spans="1:10" ht="15" thickBot="1" x14ac:dyDescent="0.45">
      <c r="A42" s="10" t="s">
        <v>26</v>
      </c>
      <c r="B42" s="24">
        <f>AVERAGE(B21,B31)</f>
        <v>160120.5</v>
      </c>
      <c r="C42" s="25">
        <f>AVERAGE(C21,C31)</f>
        <v>24802.29</v>
      </c>
      <c r="D42" s="25">
        <f>AVERAGE(D21,D31)</f>
        <v>125448.075</v>
      </c>
      <c r="E42" s="25">
        <f>AVERAGE(E21,E31)</f>
        <v>940513.41301270132</v>
      </c>
      <c r="F42" s="26">
        <f>AVERAGE(F21,F31)</f>
        <v>222924.98114536796</v>
      </c>
      <c r="G42" s="89">
        <f>AVERAGE(G21,G31)</f>
        <v>0.16023493598392702</v>
      </c>
      <c r="H42" s="90">
        <f>AVERAGE(H21,H31)</f>
        <v>4.9167532151169002</v>
      </c>
      <c r="I42" s="90">
        <f>AVERAGE(I21,I31)</f>
        <v>7.6635326365592018</v>
      </c>
      <c r="J42" s="91">
        <f>AVERAGE(J21,J31)</f>
        <v>0.68544454980935865</v>
      </c>
    </row>
    <row r="43" spans="1:10" ht="15" thickBot="1" x14ac:dyDescent="0.45">
      <c r="A43" s="10" t="s">
        <v>33</v>
      </c>
      <c r="B43" s="27">
        <f>AVERAGE(B22,B32)</f>
        <v>755783.5</v>
      </c>
      <c r="C43" s="28">
        <f>AVERAGE(C22,C32)</f>
        <v>194455.29</v>
      </c>
      <c r="D43" s="28">
        <f>AVERAGE(D22,D32)</f>
        <v>1044230.645</v>
      </c>
      <c r="E43" s="28">
        <f>AVERAGE(E22,E32)</f>
        <v>7909832.4102408998</v>
      </c>
      <c r="F43" s="29">
        <f>AVERAGE(F22,F32)</f>
        <v>2079344.6881532525</v>
      </c>
      <c r="G43" s="92">
        <f>AVERAGE(G22,G32)</f>
        <v>0.28492319191221249</v>
      </c>
      <c r="H43" s="93">
        <f>AVERAGE(H22,H32)</f>
        <v>4.7570312730158237</v>
      </c>
      <c r="I43" s="93">
        <f>AVERAGE(I22,I32)</f>
        <v>7.3158120465489649</v>
      </c>
      <c r="J43" s="94">
        <f>AVERAGE(J22,J32)</f>
        <v>0.786684178367974</v>
      </c>
    </row>
    <row r="44" spans="1:10" ht="15" thickBot="1" x14ac:dyDescent="0.45">
      <c r="A44" s="10" t="s">
        <v>28</v>
      </c>
      <c r="B44" s="24">
        <f>AVERAGE(B23,B33)</f>
        <v>208391.5</v>
      </c>
      <c r="C44" s="25">
        <f>AVERAGE(C23,C33)</f>
        <v>13799.014999999999</v>
      </c>
      <c r="D44" s="25">
        <f>AVERAGE(D23,D33)</f>
        <v>74126.78</v>
      </c>
      <c r="E44" s="25">
        <f>AVERAGE(E23,E33)</f>
        <v>529382.5117743148</v>
      </c>
      <c r="F44" s="26">
        <f>AVERAGE(F23,F33)</f>
        <v>218404.43705382579</v>
      </c>
      <c r="G44" s="89">
        <f>AVERAGE(G23,G33)</f>
        <v>0.16273967945212664</v>
      </c>
      <c r="H44" s="90">
        <f>AVERAGE(H23,H33)</f>
        <v>5.1067396453875302</v>
      </c>
      <c r="I44" s="90">
        <f>AVERAGE(I23,I33)</f>
        <v>6.884770315633693</v>
      </c>
      <c r="J44" s="91">
        <f>AVERAGE(J23,J33)</f>
        <v>0.6392423047535849</v>
      </c>
    </row>
    <row r="45" spans="1:10" ht="15" thickBot="1" x14ac:dyDescent="0.45">
      <c r="A45" s="11" t="s">
        <v>27</v>
      </c>
      <c r="B45" s="36">
        <f>AVERAGE(B24,B34)</f>
        <v>1480247</v>
      </c>
      <c r="C45" s="37">
        <f>AVERAGE(C24,C34)</f>
        <v>300193.18</v>
      </c>
      <c r="D45" s="37">
        <f>AVERAGE(D24,D34)</f>
        <v>1527752.7150000001</v>
      </c>
      <c r="E45" s="37">
        <f>AVERAGE(E24,E34)</f>
        <v>12586945.091006923</v>
      </c>
      <c r="F45" s="38">
        <f>AVERAGE(F24,F34)</f>
        <v>4049943.4253368611</v>
      </c>
      <c r="G45" s="83">
        <f>AVERAGE(G24,G34)</f>
        <v>0.20295780427900481</v>
      </c>
      <c r="H45" s="84">
        <f>AVERAGE(H24,H34)</f>
        <v>5.0827021213463084</v>
      </c>
      <c r="I45" s="84">
        <f>AVERAGE(I24,I34)</f>
        <v>8.2028923222868961</v>
      </c>
      <c r="J45" s="85">
        <f>AVERAGE(J24,J34)</f>
        <v>0.69829719274330226</v>
      </c>
    </row>
    <row r="50" spans="2:5" x14ac:dyDescent="0.4">
      <c r="B50" s="3"/>
    </row>
    <row r="51" spans="2:5" x14ac:dyDescent="0.4">
      <c r="B51" s="3"/>
      <c r="C51" s="3"/>
    </row>
    <row r="52" spans="2:5" x14ac:dyDescent="0.4">
      <c r="B52" s="1"/>
      <c r="C52" s="2"/>
    </row>
    <row r="53" spans="2:5" x14ac:dyDescent="0.4">
      <c r="B53" s="1"/>
      <c r="C53" s="2"/>
    </row>
    <row r="54" spans="2:5" x14ac:dyDescent="0.4">
      <c r="B54" s="1"/>
      <c r="C54" s="2"/>
    </row>
    <row r="55" spans="2:5" x14ac:dyDescent="0.4">
      <c r="B55" s="1"/>
      <c r="C55" s="2"/>
    </row>
    <row r="56" spans="2:5" x14ac:dyDescent="0.4">
      <c r="B56" s="1"/>
      <c r="C56" s="2"/>
    </row>
    <row r="57" spans="2:5" x14ac:dyDescent="0.4">
      <c r="B57" s="1"/>
      <c r="C57" s="2"/>
    </row>
    <row r="58" spans="2:5" x14ac:dyDescent="0.4">
      <c r="B58" s="1"/>
      <c r="C58" s="2"/>
      <c r="D58" s="1"/>
      <c r="E58" s="2"/>
    </row>
    <row r="59" spans="2:5" x14ac:dyDescent="0.4">
      <c r="B59" s="1"/>
      <c r="C59" s="2"/>
      <c r="D59" s="1"/>
      <c r="E59" s="2"/>
    </row>
    <row r="60" spans="2:5" x14ac:dyDescent="0.4">
      <c r="B60" s="1"/>
      <c r="C60" s="2"/>
      <c r="D60" s="1"/>
      <c r="E60" s="2"/>
    </row>
    <row r="61" spans="2:5" x14ac:dyDescent="0.4">
      <c r="B61" s="1"/>
      <c r="C61" s="2"/>
      <c r="D61" s="1"/>
      <c r="E61" s="2"/>
    </row>
    <row r="62" spans="2:5" x14ac:dyDescent="0.4">
      <c r="B62" s="1"/>
      <c r="C62" s="2"/>
      <c r="D62" s="1"/>
      <c r="E62" s="2"/>
    </row>
    <row r="63" spans="2:5" x14ac:dyDescent="0.4">
      <c r="D63" s="1"/>
      <c r="E63" s="2"/>
    </row>
    <row r="64" spans="2:5" x14ac:dyDescent="0.4">
      <c r="D64" s="1"/>
      <c r="E64" s="2"/>
    </row>
    <row r="65" spans="4:5" x14ac:dyDescent="0.4">
      <c r="D65" s="1"/>
      <c r="E65" s="2"/>
    </row>
    <row r="66" spans="4:5" x14ac:dyDescent="0.4">
      <c r="D66" s="1"/>
      <c r="E66" s="2"/>
    </row>
    <row r="67" spans="4:5" x14ac:dyDescent="0.4">
      <c r="D67" s="1"/>
      <c r="E67" s="2"/>
    </row>
    <row r="68" spans="4:5" x14ac:dyDescent="0.4">
      <c r="D68" s="1"/>
      <c r="E68" s="2"/>
    </row>
  </sheetData>
  <mergeCells count="8">
    <mergeCell ref="B1:F1"/>
    <mergeCell ref="G1:J1"/>
    <mergeCell ref="B38:F38"/>
    <mergeCell ref="G38:J38"/>
    <mergeCell ref="B27:F27"/>
    <mergeCell ref="G27:J27"/>
    <mergeCell ref="B17:F17"/>
    <mergeCell ref="G17:J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Yang</dc:creator>
  <cp:lastModifiedBy>Irvin Yang</cp:lastModifiedBy>
  <dcterms:created xsi:type="dcterms:W3CDTF">2015-06-05T18:17:20Z</dcterms:created>
  <dcterms:modified xsi:type="dcterms:W3CDTF">2024-01-31T00:45:50Z</dcterms:modified>
</cp:coreProperties>
</file>