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workbookPr/>
  <bookViews>
    <workbookView visibility="visible" minimized="0" showHorizontalScroll="1" showVerticalScroll="1" showSheetTabs="1" xWindow="-93" yWindow="-93" windowWidth="25786" windowHeight="13986" tabRatio="854" firstSheet="1" activeTab="10" autoFilterDateGrouping="1"/>
  </bookViews>
  <sheets>
    <sheet xmlns:r="http://schemas.openxmlformats.org/officeDocument/2006/relationships" name="Household Attractor" sheetId="1" state="visible" r:id="rId1"/>
    <sheet xmlns:r="http://schemas.openxmlformats.org/officeDocument/2006/relationships" name="Establishment Attractor" sheetId="2" state="visible" r:id="rId2"/>
    <sheet xmlns:r="http://schemas.openxmlformats.org/officeDocument/2006/relationships" name="Route Generation" sheetId="3" state="visible" r:id="rId3"/>
    <sheet xmlns:r="http://schemas.openxmlformats.org/officeDocument/2006/relationships" name="Route Generation TNC" sheetId="4" state="visible" r:id="rId4"/>
    <sheet xmlns:r="http://schemas.openxmlformats.org/officeDocument/2006/relationships" name="Route Purp Vehicle" sheetId="5" state="visible" r:id="rId5"/>
    <sheet xmlns:r="http://schemas.openxmlformats.org/officeDocument/2006/relationships" name="Route Start Time" sheetId="6" state="visible" r:id="rId6"/>
    <sheet xmlns:r="http://schemas.openxmlformats.org/officeDocument/2006/relationships" name="Route OriginationTerminal" sheetId="7" state="visible" r:id="rId7"/>
    <sheet xmlns:r="http://schemas.openxmlformats.org/officeDocument/2006/relationships" name="Next StopPurpose" sheetId="8" state="visible" r:id="rId8"/>
    <sheet xmlns:r="http://schemas.openxmlformats.org/officeDocument/2006/relationships" name="Stop Location" sheetId="9" state="visible" r:id="rId9"/>
    <sheet xmlns:r="http://schemas.openxmlformats.org/officeDocument/2006/relationships" name="ModelData" sheetId="10" state="visible" r:id="rId10"/>
    <sheet xmlns:r="http://schemas.openxmlformats.org/officeDocument/2006/relationships" name="SurveyData" sheetId="11" state="visible" r:id="rId11"/>
  </sheets>
  <definedNames/>
  <calcPr calcId="191028" fullCalcOnLoad="1"/>
</workbook>
</file>

<file path=xl/styles.xml><?xml version="1.0" encoding="utf-8"?>
<styleSheet xmlns="http://schemas.openxmlformats.org/spreadsheetml/2006/main">
  <numFmts count="5">
    <numFmt numFmtId="164" formatCode="_(* #,##0_);_(* \(#,##0\);_(* &quot;-&quot;??_);_(@_)"/>
    <numFmt numFmtId="165" formatCode="0.0%"/>
    <numFmt numFmtId="166" formatCode="_(* #,##0.0000_);_(* \(#,##0.0000\);_(* &quot;-&quot;??_);_(@_)"/>
    <numFmt numFmtId="167" formatCode="_(* #,##0.000_);_(* \(#,##0.000\);_(* &quot;-&quot;??_);_(@_)"/>
    <numFmt numFmtId="168" formatCode="0.000"/>
  </numFmts>
  <fonts count="32">
    <font>
      <name val="Calibri"/>
      <family val="2"/>
      <color theme="1"/>
      <sz val="11"/>
      <scheme val="minor"/>
    </font>
    <font>
      <name val="Calibri"/>
      <family val="2"/>
      <color theme="1"/>
      <sz val="11"/>
      <scheme val="minor"/>
    </font>
    <font>
      <name val="Calibri"/>
      <family val="2"/>
      <color rgb="FF000000"/>
      <sz val="11"/>
      <scheme val="minor"/>
    </font>
    <font>
      <name val="Calibri"/>
      <family val="2"/>
      <b val="1"/>
      <color theme="1"/>
      <sz val="11"/>
      <scheme val="minor"/>
    </font>
    <font>
      <name val="Aptos Narrow"/>
      <family val="2"/>
      <color rgb="FF000000"/>
      <sz val="11"/>
    </font>
    <font>
      <name val="Calibri"/>
      <family val="2"/>
      <b val="1"/>
      <color rgb="FF000000"/>
      <sz val="11"/>
      <scheme val="minor"/>
    </font>
    <font>
      <name val="Cambria"/>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Aptos Narrow"/>
      <family val="2"/>
      <b val="1"/>
      <color rgb="FF000000"/>
      <sz val="11"/>
    </font>
    <font>
      <name val="Calibri"/>
      <b val="1"/>
      <sz val="11"/>
    </font>
    <font>
      <name val="Calibri"/>
      <family val="2"/>
      <color rgb="FF000000"/>
      <sz val="11"/>
    </font>
    <font>
      <name val="Calibri"/>
      <family val="2"/>
      <b val="1"/>
      <color rgb="FF000000"/>
      <sz val="18"/>
    </font>
    <font>
      <name val="Calibri"/>
      <family val="2"/>
      <b val="1"/>
      <color rgb="FF000000"/>
      <sz val="11"/>
    </font>
    <font>
      <name val="Calibri"/>
      <family val="2"/>
      <b val="1"/>
      <color rgb="FF000000"/>
      <sz val="12"/>
    </font>
    <font>
      <name val="Calibri"/>
      <family val="2"/>
      <b val="1"/>
      <color theme="1"/>
      <sz val="12"/>
      <scheme val="minor"/>
    </font>
    <font>
      <name val="Calibri"/>
      <family val="2"/>
      <b val="1"/>
      <color theme="1"/>
      <sz val="14"/>
      <scheme val="minor"/>
    </font>
    <font>
      <name val="Calibri"/>
      <family val="2"/>
      <b val="1"/>
      <sz val="11"/>
    </font>
    <font>
      <name val="Calibri"/>
      <family val="2"/>
      <b val="1"/>
      <color theme="1"/>
      <sz val="72"/>
      <scheme val="minor"/>
    </font>
    <font>
      <name val="Calibri"/>
      <b val="1"/>
      <color rgb="FF000000"/>
      <sz val="11"/>
    </font>
  </fonts>
  <fills count="42">
    <fill>
      <patternFill/>
    </fill>
    <fill>
      <patternFill patternType="gray125"/>
    </fill>
    <fill>
      <patternFill patternType="solid">
        <fgColor theme="6" tint="0.799981688894314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tint="0.5999938962981048"/>
        <bgColor indexed="64"/>
      </patternFill>
    </fill>
    <fill>
      <patternFill patternType="solid">
        <fgColor rgb="FFFFF2CC"/>
        <bgColor rgb="FF000000"/>
      </patternFill>
    </fill>
    <fill>
      <patternFill patternType="solid">
        <fgColor rgb="FFDDEBF7"/>
        <bgColor rgb="FF000000"/>
      </patternFill>
    </fill>
    <fill>
      <patternFill patternType="solid">
        <fgColor rgb="FFFCFCFF"/>
        <bgColor rgb="FF000000"/>
      </patternFill>
    </fill>
    <fill>
      <patternFill patternType="solid">
        <fgColor rgb="FFF86C6E"/>
        <bgColor rgb="FF000000"/>
      </patternFill>
    </fill>
    <fill>
      <patternFill patternType="solid">
        <fgColor theme="9" tint="0.7999816888943144"/>
        <bgColor indexed="64"/>
      </patternFill>
    </fill>
    <fill>
      <patternFill patternType="solid">
        <fgColor theme="4" tint="0.7999816888943144"/>
        <bgColor indexed="64"/>
      </patternFill>
    </fill>
    <fill>
      <patternFill patternType="solid">
        <fgColor theme="2" tint="-0.09997863704336681"/>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style="thin">
        <color auto="1"/>
      </right>
      <top style="thin">
        <color auto="1"/>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style="thin">
        <color rgb="FF000000"/>
      </left>
      <right style="thin">
        <color rgb="FF000000"/>
      </right>
      <top/>
      <bottom/>
      <diagonal/>
    </border>
    <border>
      <left/>
      <right/>
      <top style="thin">
        <color auto="1"/>
      </top>
      <bottom/>
      <diagonal/>
    </border>
    <border>
      <left/>
      <right/>
      <top style="thin">
        <color auto="1"/>
      </top>
      <bottom style="thin">
        <color auto="1"/>
      </bottom>
      <diagonal/>
    </border>
    <border>
      <left style="thin">
        <color auto="1"/>
      </left>
      <right/>
      <top/>
      <bottom/>
      <diagonal/>
    </border>
    <border>
      <left/>
      <right/>
      <top style="thin">
        <color rgb="FF000000"/>
      </top>
      <bottom/>
      <diagonal/>
    </border>
    <border>
      <left/>
      <right style="thin">
        <color rgb="FF000000"/>
      </right>
      <top style="thin">
        <color rgb="FF000000"/>
      </top>
      <bottom/>
      <diagonal/>
    </border>
  </borders>
  <cellStyleXfs count="44">
    <xf numFmtId="0" fontId="1" fillId="0" borderId="0"/>
    <xf numFmtId="43" fontId="1" fillId="0" borderId="0"/>
    <xf numFmtId="9" fontId="1" fillId="0" borderId="0"/>
    <xf numFmtId="0" fontId="6" fillId="0" borderId="0"/>
    <xf numFmtId="0" fontId="7" fillId="0" borderId="4"/>
    <xf numFmtId="0" fontId="8" fillId="0" borderId="5"/>
    <xf numFmtId="0" fontId="9" fillId="0" borderId="6"/>
    <xf numFmtId="0" fontId="9" fillId="0" borderId="0"/>
    <xf numFmtId="0" fontId="10" fillId="3" borderId="0"/>
    <xf numFmtId="0" fontId="11" fillId="4" borderId="0"/>
    <xf numFmtId="0" fontId="12" fillId="5" borderId="0"/>
    <xf numFmtId="0" fontId="13" fillId="6" borderId="7"/>
    <xf numFmtId="0" fontId="14" fillId="7" borderId="8"/>
    <xf numFmtId="0" fontId="15" fillId="7" borderId="7"/>
    <xf numFmtId="0" fontId="16" fillId="0" borderId="9"/>
    <xf numFmtId="0" fontId="17" fillId="8" borderId="10"/>
    <xf numFmtId="0" fontId="18" fillId="0" borderId="0"/>
    <xf numFmtId="0" fontId="1" fillId="9" borderId="11"/>
    <xf numFmtId="0" fontId="19" fillId="0" borderId="0"/>
    <xf numFmtId="0" fontId="3" fillId="0" borderId="12"/>
    <xf numFmtId="0" fontId="20" fillId="10" borderId="0"/>
    <xf numFmtId="0" fontId="1" fillId="11" borderId="0"/>
    <xf numFmtId="0" fontId="1" fillId="12" borderId="0"/>
    <xf numFmtId="0" fontId="1" fillId="13" borderId="0"/>
    <xf numFmtId="0" fontId="20" fillId="14" borderId="0"/>
    <xf numFmtId="0" fontId="1" fillId="15" borderId="0"/>
    <xf numFmtId="0" fontId="1" fillId="16" borderId="0"/>
    <xf numFmtId="0" fontId="1" fillId="17" borderId="0"/>
    <xf numFmtId="0" fontId="20" fillId="18" borderId="0"/>
    <xf numFmtId="0" fontId="1" fillId="19" borderId="0"/>
    <xf numFmtId="0" fontId="1" fillId="20" borderId="0"/>
    <xf numFmtId="0" fontId="1" fillId="21" borderId="0"/>
    <xf numFmtId="0" fontId="20" fillId="22" borderId="0"/>
    <xf numFmtId="0" fontId="1" fillId="23" borderId="0"/>
    <xf numFmtId="0" fontId="1" fillId="24" borderId="0"/>
    <xf numFmtId="0" fontId="1" fillId="25" borderId="0"/>
    <xf numFmtId="0" fontId="20" fillId="26" borderId="0"/>
    <xf numFmtId="0" fontId="1" fillId="27" borderId="0"/>
    <xf numFmtId="0" fontId="1" fillId="28" borderId="0"/>
    <xf numFmtId="0" fontId="1" fillId="29" borderId="0"/>
    <xf numFmtId="0" fontId="20" fillId="30" borderId="0"/>
    <xf numFmtId="0" fontId="1" fillId="31" borderId="0"/>
    <xf numFmtId="0" fontId="1" fillId="32" borderId="0"/>
    <xf numFmtId="0" fontId="1" fillId="33" borderId="0"/>
  </cellStyleXfs>
  <cellXfs count="154">
    <xf numFmtId="0" fontId="0" fillId="0" borderId="0" pivotButton="0" quotePrefix="0" xfId="0"/>
    <xf numFmtId="0" fontId="2" fillId="0" borderId="0" pivotButton="0" quotePrefix="0" xfId="0"/>
    <xf numFmtId="164" fontId="0" fillId="0" borderId="0" pivotButton="0" quotePrefix="0" xfId="1"/>
    <xf numFmtId="9" fontId="0" fillId="0" borderId="0" pivotButton="0" quotePrefix="0" xfId="2"/>
    <xf numFmtId="164" fontId="0" fillId="0" borderId="0" pivotButton="0" quotePrefix="0" xfId="0"/>
    <xf numFmtId="165" fontId="0" fillId="0" borderId="0" pivotButton="0" quotePrefix="0" xfId="2"/>
    <xf numFmtId="0" fontId="2" fillId="0" borderId="1" pivotButton="0" quotePrefix="0" xfId="0"/>
    <xf numFmtId="164" fontId="0" fillId="0" borderId="1" pivotButton="0" quotePrefix="0" xfId="1"/>
    <xf numFmtId="164" fontId="2" fillId="0" borderId="1" pivotButton="0" quotePrefix="0" xfId="1"/>
    <xf numFmtId="9" fontId="0" fillId="0" borderId="1" pivotButton="0" quotePrefix="0" xfId="2"/>
    <xf numFmtId="0" fontId="0" fillId="0" borderId="1" pivotButton="0" quotePrefix="0" xfId="0"/>
    <xf numFmtId="0" fontId="4" fillId="0" borderId="1" pivotButton="0" quotePrefix="0" xfId="0"/>
    <xf numFmtId="43" fontId="0" fillId="0" borderId="0" pivotButton="0" quotePrefix="0" xfId="0"/>
    <xf numFmtId="10" fontId="0" fillId="0" borderId="0" pivotButton="0" quotePrefix="0" xfId="2"/>
    <xf numFmtId="166" fontId="0" fillId="0" borderId="1" pivotButton="0" quotePrefix="0" xfId="1"/>
    <xf numFmtId="10" fontId="0" fillId="0" borderId="1" pivotButton="0" quotePrefix="0" xfId="2"/>
    <xf numFmtId="167" fontId="0" fillId="0" borderId="1" pivotButton="0" quotePrefix="0" xfId="1"/>
    <xf numFmtId="0" fontId="3" fillId="0" borderId="1" pivotButton="0" quotePrefix="0" xfId="0"/>
    <xf numFmtId="164" fontId="3" fillId="0" borderId="1" pivotButton="0" quotePrefix="0" xfId="1"/>
    <xf numFmtId="166" fontId="3" fillId="0" borderId="1" pivotButton="0" quotePrefix="0" xfId="1"/>
    <xf numFmtId="0" fontId="4" fillId="0" borderId="2" pivotButton="0" quotePrefix="0" xfId="0"/>
    <xf numFmtId="165" fontId="2" fillId="0" borderId="1" pivotButton="0" quotePrefix="0" xfId="2"/>
    <xf numFmtId="165" fontId="2" fillId="0" borderId="1" pivotButton="0" quotePrefix="0" xfId="0"/>
    <xf numFmtId="165" fontId="0" fillId="0" borderId="1" pivotButton="0" quotePrefix="0" xfId="2"/>
    <xf numFmtId="0" fontId="3" fillId="0" borderId="0" pivotButton="0" quotePrefix="0" xfId="0"/>
    <xf numFmtId="0" fontId="5" fillId="0" borderId="3" pivotButton="0" quotePrefix="0" xfId="0"/>
    <xf numFmtId="0" fontId="2" fillId="0" borderId="3" pivotButton="0" quotePrefix="0" xfId="0"/>
    <xf numFmtId="0" fontId="3" fillId="2" borderId="1" pivotButton="0" quotePrefix="0" xfId="0"/>
    <xf numFmtId="0" fontId="3" fillId="2" borderId="1" applyAlignment="1" pivotButton="0" quotePrefix="0" xfId="0">
      <alignment wrapText="1"/>
    </xf>
    <xf numFmtId="0" fontId="0" fillId="2" borderId="1" pivotButton="0" quotePrefix="0" xfId="0"/>
    <xf numFmtId="0" fontId="5" fillId="2" borderId="1" pivotButton="0" quotePrefix="0" xfId="0"/>
    <xf numFmtId="164" fontId="5" fillId="2" borderId="1" pivotButton="0" quotePrefix="0" xfId="1"/>
    <xf numFmtId="9" fontId="3" fillId="2" borderId="1" applyAlignment="1" pivotButton="0" quotePrefix="0" xfId="2">
      <alignment wrapText="1"/>
    </xf>
    <xf numFmtId="165" fontId="5" fillId="2" borderId="1" applyAlignment="1" pivotButton="0" quotePrefix="0" xfId="2">
      <alignment horizontal="center"/>
    </xf>
    <xf numFmtId="165" fontId="5" fillId="2" borderId="1" pivotButton="0" quotePrefix="0" xfId="2"/>
    <xf numFmtId="164" fontId="0" fillId="0" borderId="1" pivotButton="0" quotePrefix="0" xfId="0"/>
    <xf numFmtId="43" fontId="0" fillId="0" borderId="1" pivotButton="0" quotePrefix="0" xfId="0"/>
    <xf numFmtId="164" fontId="3" fillId="0" borderId="1" pivotButton="0" quotePrefix="0" xfId="0"/>
    <xf numFmtId="165" fontId="3" fillId="0" borderId="1" pivotButton="0" quotePrefix="0" xfId="2"/>
    <xf numFmtId="43" fontId="3" fillId="0" borderId="1" pivotButton="0" quotePrefix="0" xfId="0"/>
    <xf numFmtId="10" fontId="3" fillId="0" borderId="1" pivotButton="0" quotePrefix="0" xfId="2"/>
    <xf numFmtId="9" fontId="3" fillId="0" borderId="1" pivotButton="0" quotePrefix="0" xfId="2"/>
    <xf numFmtId="0" fontId="3" fillId="2" borderId="1" applyAlignment="1" pivotButton="0" quotePrefix="0" xfId="0">
      <alignment horizontal="center"/>
    </xf>
    <xf numFmtId="3" fontId="0" fillId="0" borderId="0" pivotButton="0" quotePrefix="0" xfId="0"/>
    <xf numFmtId="168" fontId="0" fillId="0" borderId="1" pivotButton="0" quotePrefix="0" xfId="2"/>
    <xf numFmtId="165" fontId="0" fillId="34" borderId="1" pivotButton="0" quotePrefix="0" xfId="2"/>
    <xf numFmtId="0" fontId="0" fillId="0" borderId="1" applyAlignment="1" pivotButton="0" quotePrefix="0" xfId="0">
      <alignment vertical="top"/>
    </xf>
    <xf numFmtId="164" fontId="3" fillId="0" borderId="0" pivotButton="0" quotePrefix="0" xfId="1"/>
    <xf numFmtId="0" fontId="3" fillId="34" borderId="1" applyAlignment="1" pivotButton="0" quotePrefix="0" xfId="0">
      <alignment horizontal="center"/>
    </xf>
    <xf numFmtId="0" fontId="0" fillId="0" borderId="1" applyAlignment="1" pivotButton="0" quotePrefix="0" xfId="0">
      <alignment vertical="top" wrapText="1"/>
    </xf>
    <xf numFmtId="164" fontId="0" fillId="0" borderId="1" applyAlignment="1" pivotButton="0" quotePrefix="0" xfId="1">
      <alignment vertical="top"/>
    </xf>
    <xf numFmtId="20" fontId="0" fillId="0" borderId="1" pivotButton="0" quotePrefix="0" xfId="0"/>
    <xf numFmtId="0" fontId="21" fillId="0" borderId="1" pivotButton="0" quotePrefix="0" xfId="0"/>
    <xf numFmtId="0" fontId="3" fillId="34" borderId="1" pivotButton="0" quotePrefix="0" xfId="0"/>
    <xf numFmtId="0" fontId="3" fillId="0" borderId="1" applyAlignment="1" pivotButton="0" quotePrefix="0" xfId="0">
      <alignment vertical="top"/>
    </xf>
    <xf numFmtId="165" fontId="3" fillId="0" borderId="1" pivotButton="0" quotePrefix="0" xfId="0"/>
    <xf numFmtId="0" fontId="3" fillId="34" borderId="1" applyAlignment="1" pivotButton="0" quotePrefix="0" xfId="0">
      <alignment wrapText="1"/>
    </xf>
    <xf numFmtId="0" fontId="3" fillId="0" borderId="1" applyAlignment="1" pivotButton="0" quotePrefix="0" xfId="0">
      <alignment horizontal="center"/>
    </xf>
    <xf numFmtId="0" fontId="3" fillId="2" borderId="1" applyAlignment="1" pivotButton="0" quotePrefix="0" xfId="0">
      <alignment horizontal="center" wrapText="1"/>
    </xf>
    <xf numFmtId="0" fontId="5" fillId="0" borderId="0" pivotButton="0" quotePrefix="0" xfId="0"/>
    <xf numFmtId="0" fontId="3" fillId="0" borderId="1" applyAlignment="1" pivotButton="0" quotePrefix="0" xfId="0">
      <alignment horizontal="left" indent="1"/>
    </xf>
    <xf numFmtId="165" fontId="0" fillId="34" borderId="1" pivotButton="0" quotePrefix="0" xfId="0"/>
    <xf numFmtId="43" fontId="0" fillId="0" borderId="1" pivotButton="0" quotePrefix="0" xfId="1"/>
    <xf numFmtId="0" fontId="22" fillId="0" borderId="15" pivotButton="0" quotePrefix="0" xfId="0"/>
    <xf numFmtId="0" fontId="23" fillId="0" borderId="0" pivotButton="0" quotePrefix="0" xfId="0"/>
    <xf numFmtId="0" fontId="25" fillId="0" borderId="15" applyAlignment="1" pivotButton="0" quotePrefix="0" xfId="0">
      <alignment wrapText="1"/>
    </xf>
    <xf numFmtId="0" fontId="25" fillId="0" borderId="15" pivotButton="0" quotePrefix="0" xfId="0"/>
    <xf numFmtId="0" fontId="25" fillId="0" borderId="1" applyAlignment="1" pivotButton="0" quotePrefix="0" xfId="0">
      <alignment wrapText="1"/>
    </xf>
    <xf numFmtId="0" fontId="25" fillId="0" borderId="0" pivotButton="0" quotePrefix="0" xfId="0"/>
    <xf numFmtId="0" fontId="23" fillId="0" borderId="14" pivotButton="0" quotePrefix="0" xfId="0"/>
    <xf numFmtId="3" fontId="23" fillId="0" borderId="17" pivotButton="0" quotePrefix="0" xfId="0"/>
    <xf numFmtId="0" fontId="25" fillId="0" borderId="14" pivotButton="0" quotePrefix="0" xfId="0"/>
    <xf numFmtId="10" fontId="23" fillId="0" borderId="17" pivotButton="0" quotePrefix="0" xfId="0"/>
    <xf numFmtId="10" fontId="23" fillId="0" borderId="14" pivotButton="0" quotePrefix="0" xfId="0"/>
    <xf numFmtId="0" fontId="25" fillId="0" borderId="1" pivotButton="0" quotePrefix="0" xfId="0"/>
    <xf numFmtId="3" fontId="23" fillId="0" borderId="0" pivotButton="0" quotePrefix="0" xfId="0"/>
    <xf numFmtId="4" fontId="23" fillId="0" borderId="0" pivotButton="0" quotePrefix="0" xfId="0"/>
    <xf numFmtId="0" fontId="23" fillId="0" borderId="18" pivotButton="0" quotePrefix="0" xfId="0"/>
    <xf numFmtId="0" fontId="22" fillId="0" borderId="18" pivotButton="0" quotePrefix="0" xfId="0"/>
    <xf numFmtId="0" fontId="25" fillId="0" borderId="18" pivotButton="0" quotePrefix="0" xfId="0"/>
    <xf numFmtId="10" fontId="23" fillId="37" borderId="18" pivotButton="0" quotePrefix="0" xfId="0"/>
    <xf numFmtId="165" fontId="23" fillId="37" borderId="18" pivotButton="0" quotePrefix="0" xfId="0"/>
    <xf numFmtId="164" fontId="0" fillId="0" borderId="18" pivotButton="0" quotePrefix="0" xfId="0"/>
    <xf numFmtId="164" fontId="23" fillId="0" borderId="18" pivotButton="0" quotePrefix="0" xfId="0"/>
    <xf numFmtId="0" fontId="3" fillId="0" borderId="18" pivotButton="0" quotePrefix="0" xfId="0"/>
    <xf numFmtId="164" fontId="3" fillId="0" borderId="18" pivotButton="0" quotePrefix="0" xfId="0"/>
    <xf numFmtId="165" fontId="23" fillId="38" borderId="1" pivotButton="0" quotePrefix="0" xfId="0"/>
    <xf numFmtId="165" fontId="0" fillId="0" borderId="18" pivotButton="0" quotePrefix="0" xfId="0"/>
    <xf numFmtId="165" fontId="23" fillId="0" borderId="18" pivotButton="0" quotePrefix="0" xfId="0"/>
    <xf numFmtId="165" fontId="3" fillId="0" borderId="18" pivotButton="0" quotePrefix="0" xfId="0"/>
    <xf numFmtId="0" fontId="25" fillId="0" borderId="17" pivotButton="0" quotePrefix="0" xfId="0"/>
    <xf numFmtId="3" fontId="25" fillId="0" borderId="17" pivotButton="0" quotePrefix="0" xfId="0"/>
    <xf numFmtId="0" fontId="26" fillId="0" borderId="0" pivotButton="0" quotePrefix="0" xfId="0"/>
    <xf numFmtId="0" fontId="27" fillId="0" borderId="0" pivotButton="0" quotePrefix="0" xfId="0"/>
    <xf numFmtId="0" fontId="28" fillId="0" borderId="0" pivotButton="0" quotePrefix="0" xfId="0"/>
    <xf numFmtId="0" fontId="29" fillId="2" borderId="1" pivotButton="0" quotePrefix="0" xfId="0"/>
    <xf numFmtId="0" fontId="25" fillId="2" borderId="15" pivotButton="0" quotePrefix="0" xfId="0"/>
    <xf numFmtId="0" fontId="29" fillId="0" borderId="15" pivotButton="0" quotePrefix="0" xfId="0"/>
    <xf numFmtId="0" fontId="25" fillId="2" borderId="20" pivotButton="0" quotePrefix="0" xfId="0"/>
    <xf numFmtId="164" fontId="23" fillId="0" borderId="17" pivotButton="0" quotePrefix="0" xfId="0"/>
    <xf numFmtId="164" fontId="23" fillId="0" borderId="1" pivotButton="0" quotePrefix="0" xfId="0"/>
    <xf numFmtId="0" fontId="29" fillId="0" borderId="18" pivotButton="0" quotePrefix="0" xfId="0"/>
    <xf numFmtId="165" fontId="0" fillId="0" borderId="21" pivotButton="0" quotePrefix="0" xfId="0"/>
    <xf numFmtId="165" fontId="0" fillId="0" borderId="22" pivotButton="0" quotePrefix="0" xfId="0"/>
    <xf numFmtId="0" fontId="3" fillId="0" borderId="23" pivotButton="0" quotePrefix="0" xfId="0"/>
    <xf numFmtId="164" fontId="3" fillId="0" borderId="24" pivotButton="0" quotePrefix="0" xfId="0"/>
    <xf numFmtId="2" fontId="23" fillId="0" borderId="18" pivotButton="0" quotePrefix="0" xfId="0"/>
    <xf numFmtId="164" fontId="25" fillId="0" borderId="14" pivotButton="0" quotePrefix="0" xfId="0"/>
    <xf numFmtId="164" fontId="25" fillId="0" borderId="17" pivotButton="0" quotePrefix="0" xfId="0"/>
    <xf numFmtId="0" fontId="25" fillId="40" borderId="15" applyAlignment="1" pivotButton="0" quotePrefix="0" xfId="0">
      <alignment wrapText="1"/>
    </xf>
    <xf numFmtId="0" fontId="25" fillId="40" borderId="1" applyAlignment="1" pivotButton="0" quotePrefix="0" xfId="0">
      <alignment wrapText="1"/>
    </xf>
    <xf numFmtId="0" fontId="25" fillId="40" borderId="18" applyAlignment="1" pivotButton="0" quotePrefix="0" xfId="0">
      <alignment wrapText="1"/>
    </xf>
    <xf numFmtId="0" fontId="31" fillId="40" borderId="15" applyAlignment="1" pivotButton="0" quotePrefix="0" xfId="0">
      <alignment wrapText="1"/>
    </xf>
    <xf numFmtId="165" fontId="0" fillId="0" borderId="18" pivotButton="0" quotePrefix="0" xfId="2"/>
    <xf numFmtId="164" fontId="0" fillId="0" borderId="3" pivotButton="0" quotePrefix="0" xfId="1"/>
    <xf numFmtId="164" fontId="3" fillId="0" borderId="3" pivotButton="0" quotePrefix="0" xfId="1"/>
    <xf numFmtId="165" fontId="0" fillId="0" borderId="21" pivotButton="0" quotePrefix="0" xfId="2"/>
    <xf numFmtId="0" fontId="3" fillId="41" borderId="0" pivotButton="0" quotePrefix="0" xfId="0"/>
    <xf numFmtId="164" fontId="3" fillId="0" borderId="25" pivotButton="0" quotePrefix="0" xfId="1"/>
    <xf numFmtId="0" fontId="3" fillId="0" borderId="24" pivotButton="0" quotePrefix="0" xfId="0"/>
    <xf numFmtId="0" fontId="3" fillId="0" borderId="26" pivotButton="0" quotePrefix="0" xfId="0"/>
    <xf numFmtId="165" fontId="3" fillId="0" borderId="21" pivotButton="0" quotePrefix="0" xfId="2"/>
    <xf numFmtId="165" fontId="3" fillId="0" borderId="22" pivotButton="0" quotePrefix="0" xfId="0"/>
    <xf numFmtId="165" fontId="0" fillId="0" borderId="0" pivotButton="0" quotePrefix="0" xfId="0"/>
    <xf numFmtId="2" fontId="23" fillId="0" borderId="17" pivotButton="0" quotePrefix="0" xfId="0"/>
    <xf numFmtId="2" fontId="23" fillId="0" borderId="19" pivotButton="0" quotePrefix="0" xfId="0"/>
    <xf numFmtId="0" fontId="29" fillId="0" borderId="0" pivotButton="0" quotePrefix="0" xfId="0"/>
    <xf numFmtId="165" fontId="0" fillId="0" borderId="1" pivotButton="0" quotePrefix="0" xfId="0"/>
    <xf numFmtId="164" fontId="23" fillId="0" borderId="14" pivotButton="0" quotePrefix="0" xfId="1"/>
    <xf numFmtId="167" fontId="4" fillId="0" borderId="1" pivotButton="0" quotePrefix="0" xfId="1"/>
    <xf numFmtId="0" fontId="3" fillId="0" borderId="1" applyAlignment="1" pivotButton="0" quotePrefix="0" xfId="0">
      <alignment horizontal="center"/>
    </xf>
    <xf numFmtId="0" fontId="3" fillId="0" borderId="13" applyAlignment="1" pivotButton="0" quotePrefix="0" xfId="0">
      <alignment horizontal="center" wrapText="1"/>
    </xf>
    <xf numFmtId="0" fontId="3" fillId="0" borderId="14" applyAlignment="1" pivotButton="0" quotePrefix="0" xfId="0">
      <alignment horizontal="center" wrapText="1"/>
    </xf>
    <xf numFmtId="0" fontId="3" fillId="2" borderId="1" applyAlignment="1" pivotButton="0" quotePrefix="0" xfId="0">
      <alignment horizontal="center"/>
    </xf>
    <xf numFmtId="164" fontId="0" fillId="0" borderId="18" applyAlignment="1" pivotButton="0" quotePrefix="0" xfId="1">
      <alignment horizontal="center" wrapText="1"/>
    </xf>
    <xf numFmtId="0" fontId="0" fillId="0" borderId="18" applyAlignment="1" pivotButton="0" quotePrefix="0" xfId="0">
      <alignment horizontal="center" wrapText="1"/>
    </xf>
    <xf numFmtId="164" fontId="0" fillId="0" borderId="18" applyAlignment="1" pivotButton="0" quotePrefix="0" xfId="1">
      <alignment horizontal="center"/>
    </xf>
    <xf numFmtId="0" fontId="0" fillId="0" borderId="18" applyAlignment="1" pivotButton="0" quotePrefix="0" xfId="0">
      <alignment horizontal="center"/>
    </xf>
    <xf numFmtId="0" fontId="30" fillId="39" borderId="0" applyAlignment="1" pivotButton="0" quotePrefix="0" xfId="0">
      <alignment horizontal="center" vertical="center" textRotation="90"/>
    </xf>
    <xf numFmtId="0" fontId="25" fillId="36" borderId="16" applyAlignment="1" pivotButton="0" quotePrefix="0" xfId="0">
      <alignment horizontal="center" vertical="center"/>
    </xf>
    <xf numFmtId="0" fontId="24" fillId="35" borderId="0" applyAlignment="1" pivotButton="0" quotePrefix="0" xfId="0">
      <alignment horizontal="center"/>
    </xf>
    <xf numFmtId="0" fontId="23" fillId="0" borderId="0" pivotButton="0" quotePrefix="0" xfId="0"/>
    <xf numFmtId="0" fontId="3" fillId="0" borderId="0" applyAlignment="1" pivotButton="0" quotePrefix="0" xfId="0">
      <alignment horizontal="center" vertical="center" textRotation="90" wrapText="1"/>
    </xf>
    <xf numFmtId="0" fontId="3" fillId="0" borderId="0" applyAlignment="1" pivotButton="0" quotePrefix="0" xfId="0">
      <alignment horizontal="center" vertical="center" textRotation="90"/>
    </xf>
    <xf numFmtId="0" fontId="3" fillId="0" borderId="1" applyAlignment="1" pivotButton="0" quotePrefix="0" xfId="0">
      <alignment horizontal="center" wrapText="1"/>
    </xf>
    <xf numFmtId="0" fontId="0" fillId="0" borderId="28" pivotButton="0" quotePrefix="0" xfId="0"/>
    <xf numFmtId="0" fontId="0" fillId="0" borderId="15" pivotButton="0" quotePrefix="0" xfId="0"/>
    <xf numFmtId="0" fontId="0" fillId="0" borderId="14" pivotButton="0" quotePrefix="0" xfId="0"/>
    <xf numFmtId="166" fontId="0" fillId="0" borderId="1" pivotButton="0" quotePrefix="0" xfId="1"/>
    <xf numFmtId="166" fontId="3" fillId="0" borderId="1" pivotButton="0" quotePrefix="0" xfId="1"/>
    <xf numFmtId="167" fontId="0" fillId="0" borderId="1" pivotButton="0" quotePrefix="0" xfId="1"/>
    <xf numFmtId="167" fontId="4" fillId="0" borderId="1" pivotButton="0" quotePrefix="0" xfId="1"/>
    <xf numFmtId="0" fontId="0" fillId="0" borderId="22" pivotButton="0" quotePrefix="0" xfId="0"/>
    <xf numFmtId="0" fontId="0" fillId="0" borderId="16" pivotButton="0" quotePrefix="0" xfId="0"/>
  </cellXfs>
  <cellStyles count="44">
    <cellStyle name="Normal" xfId="0" builtinId="0"/>
    <cellStyle name="Comma" xfId="1" builtinId="3"/>
    <cellStyle name="Percent" xfId="2" builtinId="5"/>
    <cellStyle name="Title" xfId="3" builtinId="15"/>
    <cellStyle name="Heading 1" xfId="4" builtinId="16"/>
    <cellStyle name="Heading 2" xfId="5" builtinId="17"/>
    <cellStyle name="Heading 3" xfId="6" builtinId="18"/>
    <cellStyle name="Heading 4" xfId="7" builtinId="19"/>
    <cellStyle name="Good" xfId="8" builtinId="26"/>
    <cellStyle name="Bad" xfId="9" builtinId="27"/>
    <cellStyle name="Neutral" xfId="10" builtinId="28"/>
    <cellStyle name="Input" xfId="11" builtinId="20"/>
    <cellStyle name="Output" xfId="12" builtinId="21"/>
    <cellStyle name="Calculation" xfId="13" builtinId="22"/>
    <cellStyle name="Linked Cell" xfId="14" builtinId="24"/>
    <cellStyle name="Check Cell" xfId="15" builtinId="23"/>
    <cellStyle name="Warning Text" xfId="16" builtinId="11"/>
    <cellStyle name="Note" xfId="17" builtinId="10"/>
    <cellStyle name="Explanatory Text" xfId="18" builtinId="53"/>
    <cellStyle name="Total" xfId="19" builtinId="25"/>
    <cellStyle name="Accent1" xfId="20" builtinId="29"/>
    <cellStyle name="20% - Accent1" xfId="21" builtinId="30"/>
    <cellStyle name="40% - Accent1" xfId="22" builtinId="31"/>
    <cellStyle name="60% - Accent1" xfId="23" builtinId="32"/>
    <cellStyle name="Accent2" xfId="24" builtinId="33"/>
    <cellStyle name="20% - Accent2" xfId="25" builtinId="34"/>
    <cellStyle name="40% - Accent2" xfId="26" builtinId="35"/>
    <cellStyle name="60% - Accent2" xfId="27" builtinId="36"/>
    <cellStyle name="Accent3" xfId="28" builtinId="37"/>
    <cellStyle name="20% - Accent3" xfId="29" builtinId="38"/>
    <cellStyle name="40% - Accent3" xfId="30" builtinId="39"/>
    <cellStyle name="60% - Accent3" xfId="31" builtinId="40"/>
    <cellStyle name="Accent4" xfId="32" builtinId="41"/>
    <cellStyle name="20% - Accent4" xfId="33" builtinId="42"/>
    <cellStyle name="40% - Accent4" xfId="34" builtinId="43"/>
    <cellStyle name="60% - Accent4" xfId="35" builtinId="44"/>
    <cellStyle name="Accent5" xfId="36" builtinId="45"/>
    <cellStyle name="20% - Accent5" xfId="37" builtinId="46"/>
    <cellStyle name="40% - Accent5" xfId="38" builtinId="47"/>
    <cellStyle name="60% - Accent5" xfId="39" builtinId="48"/>
    <cellStyle name="Accent6" xfId="40" builtinId="49"/>
    <cellStyle name="20% - Accent6" xfId="41" builtinId="50"/>
    <cellStyle name="40% - Accent6" xfId="42" builtinId="51"/>
    <cellStyle name="60% - Accent6" xfId="43" builtinId="52"/>
  </cellStyle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xl/worksheets/sheet8.xml"/><Relationship Id="rId13" Type="http://schemas.openxmlformats.org/officeDocument/2006/relationships/theme" Target="theme/theme1.xml"/><Relationship Id="rId3" Type="http://schemas.openxmlformats.org/officeDocument/2006/relationships/worksheet" Target="/xl/worksheets/sheet3.xml"/><Relationship Id="rId7" Type="http://schemas.openxmlformats.org/officeDocument/2006/relationships/worksheet" Target="/xl/worksheets/sheet7.xml"/><Relationship Id="rId12" Type="http://schemas.openxmlformats.org/officeDocument/2006/relationships/styles" Target="styles.xml"/><Relationship Id="rId2" Type="http://schemas.openxmlformats.org/officeDocument/2006/relationships/worksheet" Target="/xl/worksheets/sheet2.xml"/><Relationship Id="rId16" Type="http://schemas.openxmlformats.org/officeDocument/2006/relationships/customXml" Target="../customXml/item3.xml"/><Relationship Id="rId1" Type="http://schemas.openxmlformats.org/officeDocument/2006/relationships/worksheet" Target="/xl/worksheets/sheet1.xml"/><Relationship Id="rId6" Type="http://schemas.openxmlformats.org/officeDocument/2006/relationships/worksheet" Target="/xl/worksheets/sheet6.xml"/><Relationship Id="rId11" Type="http://schemas.openxmlformats.org/officeDocument/2006/relationships/worksheet" Target="/xl/worksheets/sheet11.xml"/><Relationship Id="rId5" Type="http://schemas.openxmlformats.org/officeDocument/2006/relationships/worksheet" Target="/xl/worksheets/sheet5.xml"/><Relationship Id="rId15" Type="http://schemas.openxmlformats.org/officeDocument/2006/relationships/customXml" Target="../customXml/item2.xml"/><Relationship Id="rId10" Type="http://schemas.openxmlformats.org/officeDocument/2006/relationships/worksheet" Target="/xl/worksheets/sheet10.xml"/><Relationship Id="rId4" Type="http://schemas.openxmlformats.org/officeDocument/2006/relationships/worksheet" Target="/xl/worksheets/sheet4.xml"/><Relationship Id="rId9" Type="http://schemas.openxmlformats.org/officeDocument/2006/relationships/worksheet" Target="/xl/worksheets/sheet9.xml"/><Relationship Id="rId14" Type="http://schemas.openxmlformats.org/officeDocument/2006/relationships/customXml" Target="../customXml/item1.xml"/></Relationships>
</file>

<file path=xl/charts/chart1.xml><?xml version="1.0" encoding="utf-8"?>
<chartSpace xmlns="http://schemas.openxmlformats.org/drawingml/2006/chart">
  <chart>
    <title>
      <tx>
        <rich>
          <a:bodyPr xmlns:a="http://schemas.openxmlformats.org/drawingml/2006/main"/>
          <a:p xmlns:a="http://schemas.openxmlformats.org/drawingml/2006/main">
            <a:r>
              <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lineChart>
        <grouping val="standard"/>
        <varyColors val="0"/>
        <ser>
          <idx val="0"/>
          <order val="0"/>
          <tx>
            <strRef>
              <f>'Route Start Time'!$D$2</f>
              <strCache>
                <ptCount val="1"/>
                <pt idx="0">
                  <v xml:space="preserve"> Total Routes (CVM + TNC) </v>
                </pt>
              </strCache>
            </strRef>
          </tx>
          <spPr>
            <a:ln xmlns:a="http://schemas.openxmlformats.org/drawingml/2006/main" w="28575" cap="rnd">
              <a:solidFill>
                <a:schemeClr val="accent1"/>
              </a:solidFill>
              <a:prstDash val="solid"/>
              <a:round/>
            </a:ln>
          </spPr>
          <marker>
            <symbol val="none"/>
            <spPr>
              <a:ln xmlns:a="http://schemas.openxmlformats.org/drawingml/2006/main">
                <a:prstDash val="solid"/>
              </a:ln>
            </spPr>
          </marker>
          <cat>
            <numRef>
              <f>'Route Start Time'!$C$3:$C$50</f>
              <numCache>
                <formatCode>h:mm</formatCode>
                <ptCount val="48"/>
                <pt idx="0">
                  <v>0.125</v>
                </pt>
                <pt idx="1">
                  <v>0.145833333333333</v>
                </pt>
                <pt idx="2">
                  <v>0.166666666666667</v>
                </pt>
                <pt idx="3">
                  <v>0.1875</v>
                </pt>
                <pt idx="4">
                  <v>0.208333333333333</v>
                </pt>
                <pt idx="5">
                  <v>0.229166666666667</v>
                </pt>
                <pt idx="6">
                  <v>0.25</v>
                </pt>
                <pt idx="7">
                  <v>0.270833333333333</v>
                </pt>
                <pt idx="8">
                  <v>0.291666666666667</v>
                </pt>
                <pt idx="9">
                  <v>0.3125</v>
                </pt>
                <pt idx="10">
                  <v>0.333333333333333</v>
                </pt>
                <pt idx="11">
                  <v>0.354166666666667</v>
                </pt>
                <pt idx="12">
                  <v>0.375</v>
                </pt>
                <pt idx="13">
                  <v>0.395833333333333</v>
                </pt>
                <pt idx="14">
                  <v>0.416666666666667</v>
                </pt>
                <pt idx="15">
                  <v>0.4375</v>
                </pt>
                <pt idx="16">
                  <v>0.458333333333333</v>
                </pt>
                <pt idx="17">
                  <v>0.479166666666667</v>
                </pt>
                <pt idx="18">
                  <v>0.5</v>
                </pt>
                <pt idx="19">
                  <v>0.520833333333333</v>
                </pt>
                <pt idx="20">
                  <v>0.541666666666667</v>
                </pt>
                <pt idx="21">
                  <v>0.5625</v>
                </pt>
                <pt idx="22">
                  <v>0.583333333333333</v>
                </pt>
                <pt idx="23">
                  <v>0.604166666666667</v>
                </pt>
                <pt idx="24">
                  <v>0.625</v>
                </pt>
                <pt idx="25">
                  <v>0.645833333333333</v>
                </pt>
                <pt idx="26">
                  <v>0.666666666666667</v>
                </pt>
                <pt idx="27">
                  <v>0.6875</v>
                </pt>
                <pt idx="28">
                  <v>0.708333333333333</v>
                </pt>
                <pt idx="29">
                  <v>0.729166666666667</v>
                </pt>
                <pt idx="30">
                  <v>0.75</v>
                </pt>
                <pt idx="31">
                  <v>0.770833333333333</v>
                </pt>
                <pt idx="32">
                  <v>0.791666666666667</v>
                </pt>
                <pt idx="33">
                  <v>0.8125</v>
                </pt>
                <pt idx="34">
                  <v>0.833333333333333</v>
                </pt>
                <pt idx="35">
                  <v>0.854166666666667</v>
                </pt>
                <pt idx="36">
                  <v>0.875</v>
                </pt>
                <pt idx="37">
                  <v>0.895833333333333</v>
                </pt>
                <pt idx="38">
                  <v>0.916666666666667</v>
                </pt>
                <pt idx="39">
                  <v>0.9375</v>
                </pt>
                <pt idx="40">
                  <v>0.958333333333333</v>
                </pt>
                <pt idx="41">
                  <v>0.979166666666667</v>
                </pt>
                <pt idx="42">
                  <v>0</v>
                </pt>
                <pt idx="43">
                  <v>0.02083333333333333</v>
                </pt>
                <pt idx="44">
                  <v>0.04166666666666666</v>
                </pt>
                <pt idx="45">
                  <v>0.0625</v>
                </pt>
                <pt idx="46">
                  <v>0.0833333333333333</v>
                </pt>
                <pt idx="47">
                  <v>0.104166666666667</v>
                </pt>
              </numCache>
            </numRef>
          </cat>
          <val>
            <numRef>
              <f>'Route Start Time'!$D$3:$D$50</f>
              <numCache>
                <formatCode>_(* #,##0_);_(* \(#,##0\);_(* "-"??_);_(@_)</formatCode>
                <ptCount val="4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numCache>
            </numRef>
          </val>
          <smooth val="0"/>
        </ser>
        <dLbls>
          <showLegendKey val="0"/>
          <showVal val="0"/>
          <showCatName val="0"/>
          <showSerName val="0"/>
          <showPercent val="0"/>
          <showBubbleSize val="0"/>
        </dLbls>
        <smooth val="0"/>
        <axId val="538566768"/>
        <axId val="450228320"/>
      </lineChart>
      <catAx>
        <axId val="538566768"/>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Time</a:t>
                </a:r>
                <a:r>
                  <a:rPr lang="en-US" baseline="0"/>
                  <a:t xml:space="preserve"> of Day</a:t>
                </a:r>
                <a:endParaRPr lang="en-US"/>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h:mm" sourceLinked="1"/>
        <majorTickMark val="none"/>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50228320"/>
        <crosses val="autoZero"/>
        <auto val="1"/>
        <lblAlgn val="ctr"/>
        <lblOffset val="100"/>
        <noMultiLvlLbl val="0"/>
      </catAx>
      <valAx>
        <axId val="45022832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Total</a:t>
                </a:r>
                <a:r>
                  <a:rPr lang="en-US" baseline="0"/>
                  <a:t xml:space="preserve"> Routes</a:t>
                </a:r>
                <a:endParaRPr lang="en-US"/>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_(* #,##0_);_(* \(#,##0\);_(* &quot;-&quot;??_);_(@_)"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538566768"/>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12</col>
      <colOff>345281</colOff>
      <row>0</row>
      <rowOff>169069</rowOff>
    </from>
    <to>
      <col>28</col>
      <colOff>314325</colOff>
      <row>29</row>
      <rowOff>1</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B1:N23"/>
  <sheetViews>
    <sheetView workbookViewId="0">
      <selection activeCell="R15" sqref="R15"/>
    </sheetView>
  </sheetViews>
  <sheetFormatPr baseColWidth="8" defaultRowHeight="14.35"/>
  <cols>
    <col width="8.52734375" customWidth="1" min="1" max="1"/>
    <col width="1.76171875" customWidth="1" min="2" max="2"/>
    <col width="18" bestFit="1" customWidth="1" min="3" max="3"/>
    <col width="12" bestFit="1" customWidth="1" min="4" max="6"/>
    <col width="3.234375" customWidth="1" min="7" max="7"/>
    <col width="3.76171875" customWidth="1" min="11" max="11"/>
  </cols>
  <sheetData>
    <row r="1">
      <c r="C1" s="24" t="inlineStr">
        <is>
          <t>Percent of Household days upon which food, service or package received at home</t>
        </is>
      </c>
    </row>
    <row r="2">
      <c r="C2" s="24" t="n"/>
    </row>
    <row r="4">
      <c r="C4" s="60" t="inlineStr">
        <is>
          <t>All Households</t>
        </is>
      </c>
      <c r="D4" s="130" t="inlineStr">
        <is>
          <t>Model</t>
        </is>
      </c>
      <c r="E4" s="130" t="inlineStr">
        <is>
          <t>Survey</t>
        </is>
      </c>
      <c r="F4" s="130" t="inlineStr">
        <is>
          <t>Difference</t>
        </is>
      </c>
    </row>
    <row r="5">
      <c r="C5" s="17" t="inlineStr">
        <is>
          <t>Food</t>
        </is>
      </c>
      <c r="D5" s="45">
        <f>SUMIFS(ModelData!B:B,ModelData!A:A,'Household Attractor'!C5)</f>
        <v/>
      </c>
      <c r="E5" s="61">
        <f>SUMIFS(SurveyData!B:B,SurveyData!A:A,'Household Attractor'!C5)</f>
        <v/>
      </c>
      <c r="F5" s="44">
        <f>D5-E5</f>
        <v/>
      </c>
    </row>
    <row r="6">
      <c r="C6" s="17" t="inlineStr">
        <is>
          <t>Service</t>
        </is>
      </c>
      <c r="D6" s="23">
        <f>SUMIFS(ModelData!B:B,ModelData!A:A,'Household Attractor'!C6)</f>
        <v/>
      </c>
      <c r="E6" s="127">
        <f>SUMIFS(SurveyData!B:B,SurveyData!A:A,'Household Attractor'!C6)</f>
        <v/>
      </c>
      <c r="F6" s="44">
        <f>D6-E6</f>
        <v/>
      </c>
    </row>
    <row r="7">
      <c r="C7" s="17" t="inlineStr">
        <is>
          <t>Package</t>
        </is>
      </c>
      <c r="D7" s="23">
        <f>SUMIFS(ModelData!B:B,ModelData!A:A,'Household Attractor'!C7)</f>
        <v/>
      </c>
      <c r="E7" s="127">
        <f>SUMIFS(SurveyData!B:B,SurveyData!A:A,'Household Attractor'!C7)</f>
        <v/>
      </c>
      <c r="F7" s="44">
        <f>D7-E7</f>
        <v/>
      </c>
    </row>
    <row r="8">
      <c r="F8" s="43" t="n"/>
    </row>
    <row r="11">
      <c r="C11" s="144" t="inlineStr">
        <is>
          <t>Household Income Group</t>
        </is>
      </c>
      <c r="D11" s="130" t="inlineStr">
        <is>
          <t>Model</t>
        </is>
      </c>
      <c r="E11" s="145" t="n"/>
      <c r="F11" s="146" t="n"/>
      <c r="G11" s="17" t="n"/>
      <c r="H11" s="130" t="inlineStr">
        <is>
          <t>Survey</t>
        </is>
      </c>
      <c r="I11" s="145" t="n"/>
      <c r="J11" s="146" t="n"/>
      <c r="K11" s="17" t="n"/>
      <c r="L11" s="130" t="inlineStr">
        <is>
          <t>Difference</t>
        </is>
      </c>
      <c r="M11" s="145" t="n"/>
      <c r="N11" s="146" t="n"/>
    </row>
    <row r="12">
      <c r="C12" s="147" t="n"/>
      <c r="D12" s="17" t="inlineStr">
        <is>
          <t>Food</t>
        </is>
      </c>
      <c r="E12" s="17" t="inlineStr">
        <is>
          <t>Package</t>
        </is>
      </c>
      <c r="F12" s="17" t="inlineStr">
        <is>
          <t>Service</t>
        </is>
      </c>
      <c r="G12" s="17" t="n"/>
      <c r="H12" s="17" t="inlineStr">
        <is>
          <t>Food</t>
        </is>
      </c>
      <c r="I12" s="17" t="inlineStr">
        <is>
          <t>Package</t>
        </is>
      </c>
      <c r="J12" s="17" t="inlineStr">
        <is>
          <t>Service</t>
        </is>
      </c>
      <c r="K12" s="17" t="n"/>
      <c r="L12" s="17" t="inlineStr">
        <is>
          <t>Food</t>
        </is>
      </c>
      <c r="M12" s="17" t="inlineStr">
        <is>
          <t>Package</t>
        </is>
      </c>
      <c r="N12" s="17" t="inlineStr">
        <is>
          <t>Service</t>
        </is>
      </c>
    </row>
    <row r="13">
      <c r="B13" t="n">
        <v>0</v>
      </c>
      <c r="C13" s="17" t="inlineStr">
        <is>
          <t>Not Reported</t>
        </is>
      </c>
      <c r="D13" s="10" t="n"/>
      <c r="E13" s="10" t="n"/>
      <c r="F13" s="10" t="n"/>
      <c r="G13" s="10" t="n"/>
      <c r="H13" s="23">
        <f>VLOOKUP(B13,SurveyData!F:I,2,FALSE)</f>
        <v/>
      </c>
      <c r="I13" s="23">
        <f>VLOOKUP(B13,SurveyData!F:I,3,FALSE)</f>
        <v/>
      </c>
      <c r="J13" s="23">
        <f>VLOOKUP(B13,SurveyData!F:I,4,FALSE)</f>
        <v/>
      </c>
      <c r="K13" s="10" t="n"/>
      <c r="L13" s="23" t="n"/>
      <c r="M13" s="23" t="n"/>
      <c r="N13" s="23" t="n"/>
    </row>
    <row r="14">
      <c r="B14" s="17" t="n">
        <v>1</v>
      </c>
      <c r="C14" s="17" t="inlineStr">
        <is>
          <t>less than $50,000</t>
        </is>
      </c>
      <c r="D14" s="23">
        <f>VLOOKUP(B14,ModelData!F:I,2,FALSE)</f>
        <v/>
      </c>
      <c r="E14" s="23">
        <f>VLOOKUP(B14,ModelData!F:I,3,FALSE)</f>
        <v/>
      </c>
      <c r="F14" s="23">
        <f>VLOOKUP(B14,ModelData!F:I,4,FALSE)</f>
        <v/>
      </c>
      <c r="G14" s="10" t="n"/>
      <c r="H14" s="23">
        <f>VLOOKUP(B14,SurveyData!F:I,2,FALSE)</f>
        <v/>
      </c>
      <c r="I14" s="23">
        <f>VLOOKUP(B14,SurveyData!F:I,3,FALSE)</f>
        <v/>
      </c>
      <c r="J14" s="23">
        <f>VLOOKUP(B14,SurveyData!F:I,4,FALSE)</f>
        <v/>
      </c>
      <c r="K14" s="10" t="n"/>
      <c r="L14" s="23">
        <f>D14-H14</f>
        <v/>
      </c>
      <c r="M14" s="23">
        <f>E14-I14</f>
        <v/>
      </c>
      <c r="N14" s="23">
        <f>F14-J14</f>
        <v/>
      </c>
    </row>
    <row r="15">
      <c r="B15" s="17" t="n">
        <v>2</v>
      </c>
      <c r="C15" s="17" t="inlineStr">
        <is>
          <t>$50,000-$99,999</t>
        </is>
      </c>
      <c r="D15" s="23">
        <f>VLOOKUP(B15,ModelData!F:I,2,FALSE)</f>
        <v/>
      </c>
      <c r="E15" s="45">
        <f>VLOOKUP(B15,ModelData!F:I,3,FALSE)</f>
        <v/>
      </c>
      <c r="F15" s="23">
        <f>VLOOKUP(B15,ModelData!F:I,4,FALSE)</f>
        <v/>
      </c>
      <c r="G15" s="10" t="n"/>
      <c r="H15" s="23">
        <f>VLOOKUP(B15,SurveyData!F:I,2,FALSE)</f>
        <v/>
      </c>
      <c r="I15" s="45">
        <f>VLOOKUP(B15,SurveyData!F:I,3,FALSE)</f>
        <v/>
      </c>
      <c r="J15" s="23">
        <f>VLOOKUP(B15,SurveyData!F:I,4,FALSE)</f>
        <v/>
      </c>
      <c r="K15" s="10" t="n"/>
      <c r="L15" s="23">
        <f>D15-H15</f>
        <v/>
      </c>
      <c r="M15" s="45">
        <f>E15-I15</f>
        <v/>
      </c>
      <c r="N15" s="23">
        <f>F15-J15</f>
        <v/>
      </c>
    </row>
    <row r="16">
      <c r="B16" s="17" t="n">
        <v>3</v>
      </c>
      <c r="C16" s="17" t="inlineStr">
        <is>
          <t>$100,000-$199,999</t>
        </is>
      </c>
      <c r="D16" s="23">
        <f>VLOOKUP(B16,ModelData!F:I,2,FALSE)</f>
        <v/>
      </c>
      <c r="E16" s="45">
        <f>VLOOKUP(B16,ModelData!F:I,3,FALSE)</f>
        <v/>
      </c>
      <c r="F16" s="23">
        <f>VLOOKUP(B16,ModelData!F:I,4,FALSE)</f>
        <v/>
      </c>
      <c r="G16" s="10" t="n"/>
      <c r="H16" s="23">
        <f>VLOOKUP(B16,SurveyData!F:I,2,FALSE)</f>
        <v/>
      </c>
      <c r="I16" s="45">
        <f>VLOOKUP(B16,SurveyData!F:I,3,FALSE)</f>
        <v/>
      </c>
      <c r="J16" s="23">
        <f>VLOOKUP(B16,SurveyData!F:I,4,FALSE)</f>
        <v/>
      </c>
      <c r="K16" s="10" t="n"/>
      <c r="L16" s="23">
        <f>D16-H16</f>
        <v/>
      </c>
      <c r="M16" s="45">
        <f>E16-I16</f>
        <v/>
      </c>
      <c r="N16" s="23">
        <f>F16-J16</f>
        <v/>
      </c>
    </row>
    <row r="17">
      <c r="B17" s="17" t="n">
        <v>4</v>
      </c>
      <c r="C17" s="17" t="inlineStr">
        <is>
          <t>$200,000 or more</t>
        </is>
      </c>
      <c r="D17" s="23">
        <f>VLOOKUP(B17,ModelData!F:I,2,FALSE)</f>
        <v/>
      </c>
      <c r="E17" s="45">
        <f>VLOOKUP(B17,ModelData!F:I,3,FALSE)</f>
        <v/>
      </c>
      <c r="F17" s="23">
        <f>VLOOKUP(B17,ModelData!F:I,4,FALSE)</f>
        <v/>
      </c>
      <c r="G17" s="10" t="n"/>
      <c r="H17" s="23">
        <f>VLOOKUP(B17,SurveyData!F:I,2,FALSE)</f>
        <v/>
      </c>
      <c r="I17" s="45">
        <f>VLOOKUP(B17,SurveyData!F:I,3,FALSE)</f>
        <v/>
      </c>
      <c r="J17" s="23">
        <f>VLOOKUP(B17,SurveyData!F:I,4,FALSE)</f>
        <v/>
      </c>
      <c r="K17" s="10" t="n"/>
      <c r="L17" s="23">
        <f>D17-H17</f>
        <v/>
      </c>
      <c r="M17" s="45">
        <f>E17-I17</f>
        <v/>
      </c>
      <c r="N17" s="23">
        <f>F17-J17</f>
        <v/>
      </c>
    </row>
    <row r="21">
      <c r="C21" s="24" t="inlineStr">
        <is>
          <t xml:space="preserve">Note: The numbers highlighted in green are calibrated in the model </t>
        </is>
      </c>
    </row>
    <row r="22">
      <c r="C22" s="24" t="inlineStr">
        <is>
          <t>* Due to non-reported income groups, it was not possible to perfectly align the rates by income group with the overall rates. The models were calibrated to the overall rates.</t>
        </is>
      </c>
    </row>
    <row r="23">
      <c r="C23" s="24" t="inlineStr">
        <is>
          <t>** Due to the small number of observations, it was not possible to estimate stastically significan income parameters for Food deliveries to households. Therefore, the calibration focused only on total deliveries per household.</t>
        </is>
      </c>
    </row>
  </sheetData>
  <mergeCells count="4">
    <mergeCell ref="L11:N11"/>
    <mergeCell ref="H11:J11"/>
    <mergeCell ref="D11:F11"/>
    <mergeCell ref="C11:C12"/>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EP51"/>
  <sheetViews>
    <sheetView zoomScale="80" zoomScaleNormal="80" workbookViewId="0">
      <selection activeCell="U28" sqref="U28"/>
    </sheetView>
  </sheetViews>
  <sheetFormatPr baseColWidth="8" defaultRowHeight="14.35"/>
  <cols>
    <col width="14.234375" bestFit="1" customWidth="1" min="6" max="6"/>
    <col width="12.76171875" bestFit="1" customWidth="1" min="11" max="11"/>
    <col width="12.76171875" bestFit="1" customWidth="1" min="16" max="16"/>
    <col width="12.76171875" bestFit="1" customWidth="1" min="26" max="26"/>
    <col width="14.234375" bestFit="1" customWidth="1" min="28" max="28"/>
    <col width="14.41015625" bestFit="1" customWidth="1" min="31" max="31"/>
    <col width="14" bestFit="1" customWidth="1" min="32" max="32"/>
    <col width="15.87890625" bestFit="1" customWidth="1" min="33" max="33"/>
    <col width="14.41015625" bestFit="1" customWidth="1" min="41" max="41"/>
    <col width="14" bestFit="1" customWidth="1" min="42" max="42"/>
    <col width="20.52734375" bestFit="1" customWidth="1" min="47" max="47"/>
    <col width="9.234375" bestFit="1" customWidth="1" min="77" max="77"/>
    <col width="9.234375" bestFit="1" customWidth="1" min="93" max="93"/>
    <col width="20.76171875" bestFit="1" customWidth="1" min="112" max="112"/>
    <col width="11.1171875" bestFit="1" customWidth="1" min="116" max="116"/>
    <col width="13.234375" bestFit="1" customWidth="1" min="123" max="123"/>
    <col width="12.234375" bestFit="1" customWidth="1" min="124" max="124"/>
    <col width="18.52734375" bestFit="1" customWidth="1" min="136" max="136"/>
  </cols>
  <sheetData>
    <row r="1"/>
    <row r="2"/>
    <row r="3">
      <c r="A3" t="inlineStr">
        <is>
          <t>Attractor</t>
        </is>
      </c>
      <c r="B3" t="inlineStr">
        <is>
          <t>Value</t>
        </is>
      </c>
      <c r="F3" t="inlineStr">
        <is>
          <t>Income_Group</t>
        </is>
      </c>
      <c r="G3" t="inlineStr">
        <is>
          <t>Food</t>
        </is>
      </c>
      <c r="H3" t="inlineStr">
        <is>
          <t>Package</t>
        </is>
      </c>
      <c r="I3" t="inlineStr">
        <is>
          <t>Service</t>
        </is>
      </c>
      <c r="K3" t="inlineStr">
        <is>
          <t>Age_Group_1</t>
        </is>
      </c>
      <c r="L3" t="inlineStr">
        <is>
          <t>Food</t>
        </is>
      </c>
      <c r="M3" t="inlineStr">
        <is>
          <t>Package</t>
        </is>
      </c>
      <c r="N3" t="inlineStr">
        <is>
          <t>Service</t>
        </is>
      </c>
      <c r="P3" t="inlineStr">
        <is>
          <t>Age_Group_2</t>
        </is>
      </c>
      <c r="Q3" t="inlineStr">
        <is>
          <t>Food</t>
        </is>
      </c>
      <c r="R3" t="inlineStr">
        <is>
          <t>Package</t>
        </is>
      </c>
      <c r="S3" t="inlineStr">
        <is>
          <t>Service</t>
        </is>
      </c>
      <c r="U3" t="inlineStr">
        <is>
          <t>Age_Group_3</t>
        </is>
      </c>
      <c r="V3" t="inlineStr">
        <is>
          <t>Food</t>
        </is>
      </c>
      <c r="W3" t="inlineStr">
        <is>
          <t>Package</t>
        </is>
      </c>
      <c r="X3" t="inlineStr">
        <is>
          <t>Service</t>
        </is>
      </c>
      <c r="Z3" t="inlineStr">
        <is>
          <t>industry_group2</t>
        </is>
      </c>
      <c r="AA3" t="inlineStr">
        <is>
          <t>count</t>
        </is>
      </c>
      <c r="AB3" t="inlineStr">
        <is>
          <t>attraction_count</t>
        </is>
      </c>
      <c r="AE3" t="inlineStr">
        <is>
          <t>industry_number</t>
        </is>
      </c>
      <c r="AF3" t="inlineStr">
        <is>
          <t>sum_attractions</t>
        </is>
      </c>
      <c r="AG3" t="inlineStr">
        <is>
          <t>mean_attractions</t>
        </is>
      </c>
      <c r="AJ3" t="inlineStr">
        <is>
          <t>industry_group_num</t>
        </is>
      </c>
      <c r="AK3" t="inlineStr">
        <is>
          <t>has_generation</t>
        </is>
      </c>
      <c r="AL3" t="inlineStr">
        <is>
          <t>total_routes</t>
        </is>
      </c>
      <c r="AO3" t="inlineStr">
        <is>
          <t>industry_number</t>
        </is>
      </c>
      <c r="AP3" t="inlineStr">
        <is>
          <t>total_routes</t>
        </is>
      </c>
      <c r="AT3" t="inlineStr">
        <is>
          <t>vpc_alt</t>
        </is>
      </c>
      <c r="AU3" t="inlineStr">
        <is>
          <t>group</t>
        </is>
      </c>
      <c r="AV3" t="inlineStr">
        <is>
          <t>route_id</t>
        </is>
      </c>
      <c r="AY3" t="inlineStr">
        <is>
          <t>index</t>
        </is>
      </c>
      <c r="AZ3" t="inlineStr">
        <is>
          <t>start_time</t>
        </is>
      </c>
      <c r="BD3" t="inlineStr">
        <is>
          <t>index</t>
        </is>
      </c>
      <c r="BE3" t="inlineStr">
        <is>
          <t>start_time_period</t>
        </is>
      </c>
      <c r="BI3" t="inlineStr">
        <is>
          <t>business_type</t>
        </is>
      </c>
      <c r="BJ3" t="inlineStr">
        <is>
          <t>route_id</t>
        </is>
      </c>
      <c r="BN3" t="inlineStr">
        <is>
          <t>origination_stop_type</t>
        </is>
      </c>
      <c r="BO3" t="inlineStr">
        <is>
          <t>business_type</t>
        </is>
      </c>
      <c r="BP3" t="inlineStr">
        <is>
          <t>route_id</t>
        </is>
      </c>
      <c r="BS3" t="inlineStr">
        <is>
          <t>origination_stop_type</t>
        </is>
      </c>
      <c r="BT3" t="inlineStr">
        <is>
          <t>vehicle_type</t>
        </is>
      </c>
      <c r="BU3" t="inlineStr">
        <is>
          <t>route_id</t>
        </is>
      </c>
      <c r="BX3" t="inlineStr">
        <is>
          <t>origination_stop_type</t>
        </is>
      </c>
      <c r="BY3" t="inlineStr">
        <is>
          <t>dist_estab2orig</t>
        </is>
      </c>
      <c r="CD3" t="inlineStr">
        <is>
          <t>terminal_stop_type</t>
        </is>
      </c>
      <c r="CE3" t="inlineStr">
        <is>
          <t>business_type</t>
        </is>
      </c>
      <c r="CF3" t="inlineStr">
        <is>
          <t>route_id</t>
        </is>
      </c>
      <c r="CI3" t="inlineStr">
        <is>
          <t>terminal_stop_type</t>
        </is>
      </c>
      <c r="CJ3" t="inlineStr">
        <is>
          <t>vehicle_type</t>
        </is>
      </c>
      <c r="CK3" t="inlineStr">
        <is>
          <t>route_id</t>
        </is>
      </c>
      <c r="CN3" t="inlineStr">
        <is>
          <t>terminal_stop_type</t>
        </is>
      </c>
      <c r="CO3" t="inlineStr">
        <is>
          <t>dist_estab2dest</t>
        </is>
      </c>
      <c r="CS3" t="inlineStr">
        <is>
          <t>trip_origin_purpose</t>
        </is>
      </c>
      <c r="CT3" t="inlineStr">
        <is>
          <t>base</t>
        </is>
      </c>
      <c r="CU3" t="inlineStr">
        <is>
          <t>goods_delivery</t>
        </is>
      </c>
      <c r="CV3" t="inlineStr">
        <is>
          <t>goods_pickup</t>
        </is>
      </c>
      <c r="CW3" t="inlineStr">
        <is>
          <t>home</t>
        </is>
      </c>
      <c r="CX3" t="inlineStr">
        <is>
          <t>maintenance</t>
        </is>
      </c>
      <c r="CY3" t="inlineStr">
        <is>
          <t>originate</t>
        </is>
      </c>
      <c r="CZ3" t="inlineStr">
        <is>
          <t>service</t>
        </is>
      </c>
      <c r="DA3" t="inlineStr">
        <is>
          <t>terminate</t>
        </is>
      </c>
      <c r="DD3" t="inlineStr">
        <is>
          <t>trip_tod</t>
        </is>
      </c>
      <c r="DE3" t="inlineStr">
        <is>
          <t>route_id</t>
        </is>
      </c>
      <c r="DH3" t="inlineStr">
        <is>
          <t>trip_destination_type</t>
        </is>
      </c>
      <c r="DI3" t="inlineStr">
        <is>
          <t>route_id</t>
        </is>
      </c>
      <c r="DL3" t="inlineStr">
        <is>
          <t>vehicle_type</t>
        </is>
      </c>
      <c r="DM3" t="inlineStr">
        <is>
          <t>_dist</t>
        </is>
      </c>
      <c r="DQ3" t="inlineStr">
        <is>
          <t>trip_origin_purpose</t>
        </is>
      </c>
      <c r="DR3" t="inlineStr">
        <is>
          <t>base</t>
        </is>
      </c>
      <c r="DS3" t="inlineStr">
        <is>
          <t>goods_delivery</t>
        </is>
      </c>
      <c r="DT3" t="inlineStr">
        <is>
          <t>goods_pickup</t>
        </is>
      </c>
      <c r="DU3" t="inlineStr">
        <is>
          <t>home</t>
        </is>
      </c>
      <c r="DV3" t="inlineStr">
        <is>
          <t>maintenance</t>
        </is>
      </c>
      <c r="DW3" t="inlineStr">
        <is>
          <t>originate</t>
        </is>
      </c>
      <c r="DX3" t="inlineStr">
        <is>
          <t>service</t>
        </is>
      </c>
      <c r="DY3" t="inlineStr">
        <is>
          <t>terminate</t>
        </is>
      </c>
      <c r="EB3" t="inlineStr">
        <is>
          <t>trip_tod</t>
        </is>
      </c>
      <c r="EC3" t="inlineStr">
        <is>
          <t>route_id</t>
        </is>
      </c>
      <c r="EF3" t="inlineStr">
        <is>
          <t>trip_destination_type</t>
        </is>
      </c>
      <c r="EG3" t="inlineStr">
        <is>
          <t>route_id</t>
        </is>
      </c>
      <c r="EJ3" t="inlineStr">
        <is>
          <t>vehicle_type</t>
        </is>
      </c>
      <c r="EK3" t="inlineStr">
        <is>
          <t>_dist</t>
        </is>
      </c>
      <c r="EO3" t="inlineStr">
        <is>
          <t>trip_start_time_period</t>
        </is>
      </c>
      <c r="EP3" t="inlineStr">
        <is>
          <t>route_id</t>
        </is>
      </c>
    </row>
    <row r="4">
      <c r="A4" t="inlineStr">
        <is>
          <t>Food</t>
        </is>
      </c>
      <c r="B4" t="n">
        <v>0.04317623462760488</v>
      </c>
      <c r="F4" t="n">
        <v>1</v>
      </c>
      <c r="G4" t="n">
        <v>0.03462586073496276</v>
      </c>
      <c r="H4" t="n">
        <v>0.195387746093191</v>
      </c>
      <c r="I4" t="n">
        <v>0.02177335050558704</v>
      </c>
      <c r="K4" t="n">
        <v>0</v>
      </c>
      <c r="L4" t="n">
        <v>0.0412647894392402</v>
      </c>
      <c r="M4" t="n">
        <v>0.3688687584247632</v>
      </c>
      <c r="N4" t="n">
        <v>0.0612900337810148</v>
      </c>
      <c r="P4" t="n">
        <v>0</v>
      </c>
      <c r="Q4" t="n">
        <v>0.04269395276097939</v>
      </c>
      <c r="R4" t="n">
        <v>0.3876195320263473</v>
      </c>
      <c r="S4" t="n">
        <v>0.06232679960975045</v>
      </c>
      <c r="U4" t="n">
        <v>0</v>
      </c>
      <c r="V4" t="n">
        <v>0.04539858204122697</v>
      </c>
      <c r="W4" t="n">
        <v>0.3545841867859138</v>
      </c>
      <c r="X4" t="n">
        <v>0.07816282346663406</v>
      </c>
      <c r="Z4" t="n">
        <v>1</v>
      </c>
      <c r="AA4" t="n">
        <v>17366</v>
      </c>
      <c r="AB4" t="n">
        <v>15265</v>
      </c>
      <c r="AE4" t="n">
        <v>1</v>
      </c>
      <c r="AF4" t="n">
        <v>920.24429893</v>
      </c>
      <c r="AG4" t="n">
        <v>2.621778629430199</v>
      </c>
      <c r="AJ4" t="n">
        <v>1</v>
      </c>
      <c r="AK4" t="b">
        <v>0</v>
      </c>
      <c r="AL4" t="n">
        <v>3183</v>
      </c>
      <c r="AO4" t="n">
        <v>1</v>
      </c>
      <c r="AP4" t="n">
        <v>716</v>
      </c>
      <c r="AT4" t="n">
        <v>1</v>
      </c>
      <c r="AU4" t="inlineStr">
        <is>
          <t>Goods_Mixed_LCV</t>
        </is>
      </c>
      <c r="AV4" t="n">
        <v>8519</v>
      </c>
      <c r="AY4" t="n">
        <v>41</v>
      </c>
      <c r="AZ4" t="n">
        <v>82</v>
      </c>
      <c r="BD4" t="inlineStr">
        <is>
          <t>EV</t>
        </is>
      </c>
      <c r="BE4" t="n">
        <v>6083</v>
      </c>
      <c r="BI4" t="inlineStr">
        <is>
          <t>TNCNRR</t>
        </is>
      </c>
      <c r="BJ4" t="n">
        <v>327</v>
      </c>
      <c r="BN4" t="inlineStr">
        <is>
          <t>base</t>
        </is>
      </c>
      <c r="BO4" t="inlineStr">
        <is>
          <t>AGM</t>
        </is>
      </c>
      <c r="BP4" t="n">
        <v>610</v>
      </c>
      <c r="BS4" t="inlineStr">
        <is>
          <t>base</t>
        </is>
      </c>
      <c r="BT4" t="inlineStr">
        <is>
          <t>LCV</t>
        </is>
      </c>
      <c r="BU4" t="n">
        <v>100841</v>
      </c>
      <c r="BX4" t="inlineStr">
        <is>
          <t>base</t>
        </is>
      </c>
      <c r="BY4" t="n">
        <v>0.248775677000475</v>
      </c>
      <c r="CD4" t="inlineStr">
        <is>
          <t>base</t>
        </is>
      </c>
      <c r="CE4" t="inlineStr">
        <is>
          <t>AGM</t>
        </is>
      </c>
      <c r="CF4" t="n">
        <v>407</v>
      </c>
      <c r="CI4" t="inlineStr">
        <is>
          <t>base</t>
        </is>
      </c>
      <c r="CJ4" t="inlineStr">
        <is>
          <t>LCV</t>
        </is>
      </c>
      <c r="CK4" t="n">
        <v>65827</v>
      </c>
      <c r="CN4" t="inlineStr">
        <is>
          <t>base</t>
        </is>
      </c>
      <c r="CO4" t="n">
        <v>0.2505017118207974</v>
      </c>
      <c r="CS4" t="inlineStr">
        <is>
          <t>base</t>
        </is>
      </c>
      <c r="CT4" t="n">
        <v>0</v>
      </c>
      <c r="CU4" t="n">
        <v>84</v>
      </c>
      <c r="CV4" t="n">
        <v>12</v>
      </c>
      <c r="CW4" t="n">
        <v>0</v>
      </c>
      <c r="CX4" t="n">
        <v>22823</v>
      </c>
      <c r="CY4" t="n">
        <v>0</v>
      </c>
      <c r="CZ4" t="n">
        <v>45687</v>
      </c>
      <c r="DA4" t="n">
        <v>114</v>
      </c>
      <c r="DD4" t="inlineStr">
        <is>
          <t>AM</t>
        </is>
      </c>
      <c r="DE4" t="n">
        <v>266464</v>
      </c>
      <c r="DH4" t="inlineStr">
        <is>
          <t>base</t>
        </is>
      </c>
      <c r="DI4" t="n">
        <v>190122</v>
      </c>
      <c r="DL4" t="inlineStr">
        <is>
          <t>LCV</t>
        </is>
      </c>
      <c r="DM4" t="n">
        <v>7.526260856569847</v>
      </c>
      <c r="DQ4" t="inlineStr">
        <is>
          <t>base</t>
        </is>
      </c>
      <c r="DR4" t="n">
        <v>0</v>
      </c>
      <c r="DS4" t="n">
        <v>55</v>
      </c>
      <c r="DT4" t="n">
        <v>287</v>
      </c>
      <c r="DU4" t="n">
        <v>0</v>
      </c>
      <c r="DV4" t="n">
        <v>388</v>
      </c>
      <c r="DW4" t="n">
        <v>0</v>
      </c>
      <c r="DX4" t="n">
        <v>26</v>
      </c>
      <c r="DY4" t="n">
        <v>22</v>
      </c>
      <c r="EB4" t="inlineStr">
        <is>
          <t>AM</t>
        </is>
      </c>
      <c r="EC4" t="n">
        <v>2276</v>
      </c>
      <c r="EF4" t="inlineStr">
        <is>
          <t>commercial</t>
        </is>
      </c>
      <c r="EG4" t="n">
        <v>26664</v>
      </c>
      <c r="EJ4" t="inlineStr">
        <is>
          <t>LCV</t>
        </is>
      </c>
      <c r="EK4" t="n">
        <v>4.228454735978082</v>
      </c>
      <c r="EO4" t="inlineStr">
        <is>
          <t>AM</t>
        </is>
      </c>
      <c r="EP4" t="n">
        <v>2276</v>
      </c>
    </row>
    <row r="5">
      <c r="A5" t="inlineStr">
        <is>
          <t>Package</t>
        </is>
      </c>
      <c r="B5" t="n">
        <v>0.3865036968931374</v>
      </c>
      <c r="F5" t="n">
        <v>2</v>
      </c>
      <c r="G5" t="n">
        <v>0.0475479071266467</v>
      </c>
      <c r="H5" t="n">
        <v>0.3704694696979871</v>
      </c>
      <c r="I5" t="n">
        <v>0.05344313588569433</v>
      </c>
      <c r="K5" t="n">
        <v>1</v>
      </c>
      <c r="L5" t="n">
        <v>0.04630927136166536</v>
      </c>
      <c r="M5" t="n">
        <v>0.4154090039145658</v>
      </c>
      <c r="N5" t="n">
        <v>0.07578632340844174</v>
      </c>
      <c r="P5" t="n">
        <v>1</v>
      </c>
      <c r="Q5" t="n">
        <v>0.04627534908606622</v>
      </c>
      <c r="R5" t="n">
        <v>0.3793334069985868</v>
      </c>
      <c r="S5" t="n">
        <v>0.09541782737904844</v>
      </c>
      <c r="U5" t="n">
        <v>1</v>
      </c>
      <c r="V5" t="n">
        <v>0.04230429520102064</v>
      </c>
      <c r="W5" t="n">
        <v>0.3990273370626016</v>
      </c>
      <c r="X5" t="n">
        <v>0.06231803461022604</v>
      </c>
      <c r="Z5" t="n">
        <v>2</v>
      </c>
      <c r="AA5" t="n">
        <v>9312</v>
      </c>
      <c r="AB5" t="n">
        <v>7818</v>
      </c>
      <c r="AE5" t="n">
        <v>2</v>
      </c>
      <c r="AF5" t="n">
        <v>11130.23686308</v>
      </c>
      <c r="AG5" t="n">
        <v>3.075500652964908</v>
      </c>
      <c r="AJ5" t="n">
        <v>1</v>
      </c>
      <c r="AK5" t="b">
        <v>1</v>
      </c>
      <c r="AL5" t="n">
        <v>5517</v>
      </c>
      <c r="AO5" t="n">
        <v>2</v>
      </c>
      <c r="AP5" t="n">
        <v>14657</v>
      </c>
      <c r="AT5" t="n">
        <v>2</v>
      </c>
      <c r="AU5" t="inlineStr">
        <is>
          <t>Goods_Mixed_MUT</t>
        </is>
      </c>
      <c r="AV5" t="n">
        <v>2986</v>
      </c>
      <c r="AY5" t="n">
        <v>40</v>
      </c>
      <c r="AZ5" t="n">
        <v>102</v>
      </c>
      <c r="BD5" t="inlineStr">
        <is>
          <t>PM</t>
        </is>
      </c>
      <c r="BE5" t="n">
        <v>8549</v>
      </c>
      <c r="BI5" t="inlineStr">
        <is>
          <t>TNCRES</t>
        </is>
      </c>
      <c r="BJ5" t="n">
        <v>2875</v>
      </c>
      <c r="BN5" t="inlineStr">
        <is>
          <t>base</t>
        </is>
      </c>
      <c r="BO5" t="inlineStr">
        <is>
          <t>CON</t>
        </is>
      </c>
      <c r="BP5" t="n">
        <v>24948</v>
      </c>
      <c r="BS5" t="inlineStr">
        <is>
          <t>base</t>
        </is>
      </c>
      <c r="BT5" t="inlineStr">
        <is>
          <t>MUT</t>
        </is>
      </c>
      <c r="BU5" t="n">
        <v>25870</v>
      </c>
      <c r="BX5" t="inlineStr">
        <is>
          <t>commercial</t>
        </is>
      </c>
      <c r="BY5" t="n">
        <v>11.56700485219845</v>
      </c>
      <c r="CD5" t="inlineStr">
        <is>
          <t>base</t>
        </is>
      </c>
      <c r="CE5" t="inlineStr">
        <is>
          <t>CON</t>
        </is>
      </c>
      <c r="CF5" t="n">
        <v>17892</v>
      </c>
      <c r="CI5" t="inlineStr">
        <is>
          <t>base</t>
        </is>
      </c>
      <c r="CJ5" t="inlineStr">
        <is>
          <t>MUT</t>
        </is>
      </c>
      <c r="CK5" t="n">
        <v>19587</v>
      </c>
      <c r="CN5" t="inlineStr">
        <is>
          <t>commercial</t>
        </is>
      </c>
      <c r="CO5" t="n">
        <v>5.032723008095072</v>
      </c>
      <c r="CS5" t="inlineStr">
        <is>
          <t>goods_delivery</t>
        </is>
      </c>
      <c r="CT5" t="n">
        <v>7349</v>
      </c>
      <c r="CU5" t="n">
        <v>214809</v>
      </c>
      <c r="CV5" t="n">
        <v>5654</v>
      </c>
      <c r="CW5" t="n">
        <v>536</v>
      </c>
      <c r="CX5" t="n">
        <v>30568</v>
      </c>
      <c r="CY5" t="n">
        <v>0</v>
      </c>
      <c r="CZ5" t="n">
        <v>5144</v>
      </c>
      <c r="DA5" t="n">
        <v>22485</v>
      </c>
      <c r="DD5" t="inlineStr">
        <is>
          <t>EA</t>
        </is>
      </c>
      <c r="DE5" t="n">
        <v>34561</v>
      </c>
      <c r="DH5" t="inlineStr">
        <is>
          <t>commercial</t>
        </is>
      </c>
      <c r="DI5" t="n">
        <v>772157</v>
      </c>
      <c r="DL5" t="inlineStr">
        <is>
          <t>MUT</t>
        </is>
      </c>
      <c r="DM5" t="n">
        <v>9.571251063814035</v>
      </c>
      <c r="DQ5" t="inlineStr">
        <is>
          <t>goods_delivery</t>
        </is>
      </c>
      <c r="DR5" t="n">
        <v>320</v>
      </c>
      <c r="DS5" t="n">
        <v>14061</v>
      </c>
      <c r="DT5" t="n">
        <v>5495</v>
      </c>
      <c r="DU5" t="n">
        <v>361</v>
      </c>
      <c r="DV5" t="n">
        <v>3867</v>
      </c>
      <c r="DW5" t="n">
        <v>0</v>
      </c>
      <c r="DX5" t="n">
        <v>367</v>
      </c>
      <c r="DY5" t="n">
        <v>2294</v>
      </c>
      <c r="EB5" t="inlineStr">
        <is>
          <t>EA</t>
        </is>
      </c>
      <c r="EC5" t="n">
        <v>307</v>
      </c>
      <c r="EF5" t="inlineStr">
        <is>
          <t>base</t>
        </is>
      </c>
      <c r="EG5" t="n">
        <v>5794</v>
      </c>
      <c r="EJ5" t="inlineStr">
        <is>
          <t>SUT</t>
        </is>
      </c>
      <c r="EO5" t="inlineStr">
        <is>
          <t>EA</t>
        </is>
      </c>
      <c r="EP5" t="n">
        <v>307</v>
      </c>
    </row>
    <row r="6">
      <c r="A6" t="inlineStr">
        <is>
          <t>Service</t>
        </is>
      </c>
      <c r="B6" t="n">
        <v>0.06678293939225442</v>
      </c>
      <c r="F6" t="n">
        <v>3</v>
      </c>
      <c r="G6" t="n">
        <v>0.04716865564915659</v>
      </c>
      <c r="H6" t="n">
        <v>0.5203992969001502</v>
      </c>
      <c r="I6" t="n">
        <v>0.05975494064390044</v>
      </c>
      <c r="Z6" t="n">
        <v>3</v>
      </c>
      <c r="AA6" t="n">
        <v>53644</v>
      </c>
      <c r="AB6" t="n">
        <v>40473</v>
      </c>
      <c r="AE6" t="n">
        <v>3</v>
      </c>
      <c r="AF6" t="n">
        <v>352.9941688</v>
      </c>
      <c r="AG6" t="n">
        <v>4.468280617721519</v>
      </c>
      <c r="AJ6" t="n">
        <v>2</v>
      </c>
      <c r="AK6" t="b">
        <v>0</v>
      </c>
      <c r="AL6" t="n">
        <v>8559</v>
      </c>
      <c r="AO6" t="n">
        <v>3</v>
      </c>
      <c r="AP6" t="n">
        <v>3540</v>
      </c>
      <c r="AT6" t="n">
        <v>3</v>
      </c>
      <c r="AU6" t="inlineStr">
        <is>
          <t>Goods_Mixed_SUT</t>
        </is>
      </c>
      <c r="AV6" t="n">
        <v>4207</v>
      </c>
      <c r="AY6" t="n">
        <v>39</v>
      </c>
      <c r="AZ6" t="n">
        <v>139</v>
      </c>
      <c r="BD6" t="inlineStr">
        <is>
          <t>EA</t>
        </is>
      </c>
      <c r="BE6" t="n">
        <v>15557</v>
      </c>
      <c r="BI6" t="inlineStr">
        <is>
          <t>TNCRET</t>
        </is>
      </c>
      <c r="BJ6" t="n">
        <v>1814</v>
      </c>
      <c r="BN6" t="inlineStr">
        <is>
          <t>base</t>
        </is>
      </c>
      <c r="BO6" t="inlineStr">
        <is>
          <t>EPO</t>
        </is>
      </c>
      <c r="BP6" t="n">
        <v>45468</v>
      </c>
      <c r="BS6" t="inlineStr">
        <is>
          <t>base</t>
        </is>
      </c>
      <c r="BT6" t="inlineStr">
        <is>
          <t>SUT</t>
        </is>
      </c>
      <c r="BU6" t="n">
        <v>52209</v>
      </c>
      <c r="BX6" t="inlineStr">
        <is>
          <t>residential</t>
        </is>
      </c>
      <c r="BY6" t="n">
        <v>11.68559702793087</v>
      </c>
      <c r="CD6" t="inlineStr">
        <is>
          <t>base</t>
        </is>
      </c>
      <c r="CE6" t="inlineStr">
        <is>
          <t>EPO</t>
        </is>
      </c>
      <c r="CF6" t="n">
        <v>31583</v>
      </c>
      <c r="CI6" t="inlineStr">
        <is>
          <t>base</t>
        </is>
      </c>
      <c r="CJ6" t="inlineStr">
        <is>
          <t>SUT</t>
        </is>
      </c>
      <c r="CK6" t="n">
        <v>35988</v>
      </c>
      <c r="CN6" t="inlineStr">
        <is>
          <t>residential</t>
        </is>
      </c>
      <c r="CO6" t="n">
        <v>3.649287650911568</v>
      </c>
      <c r="CS6" t="inlineStr">
        <is>
          <t>goods_pickup</t>
        </is>
      </c>
      <c r="CT6" t="n">
        <v>1278</v>
      </c>
      <c r="CU6" t="n">
        <v>15004</v>
      </c>
      <c r="CV6" t="n">
        <v>5463</v>
      </c>
      <c r="CW6" t="n">
        <v>116</v>
      </c>
      <c r="CX6" t="n">
        <v>5024</v>
      </c>
      <c r="CY6" t="n">
        <v>0</v>
      </c>
      <c r="CZ6" t="n">
        <v>4020</v>
      </c>
      <c r="DA6" t="n">
        <v>3142</v>
      </c>
      <c r="DD6" t="inlineStr">
        <is>
          <t>EV</t>
        </is>
      </c>
      <c r="DE6" t="n">
        <v>66939</v>
      </c>
      <c r="DH6" t="inlineStr">
        <is>
          <t>intermodal</t>
        </is>
      </c>
      <c r="DI6" t="n">
        <v>6382</v>
      </c>
      <c r="DL6" t="inlineStr">
        <is>
          <t>SUT</t>
        </is>
      </c>
      <c r="DM6" t="n">
        <v>6.312268490327486</v>
      </c>
      <c r="DQ6" t="inlineStr">
        <is>
          <t>goods_pickup</t>
        </is>
      </c>
      <c r="DR6" t="n">
        <v>101</v>
      </c>
      <c r="DS6" t="n">
        <v>10436</v>
      </c>
      <c r="DT6" t="n">
        <v>1620</v>
      </c>
      <c r="DU6" t="n">
        <v>134</v>
      </c>
      <c r="DV6" t="n">
        <v>708</v>
      </c>
      <c r="DW6" t="n">
        <v>0</v>
      </c>
      <c r="DX6" t="n">
        <v>23</v>
      </c>
      <c r="DY6" t="n">
        <v>293</v>
      </c>
      <c r="EB6" t="inlineStr">
        <is>
          <t>EV</t>
        </is>
      </c>
      <c r="EC6" t="n">
        <v>16736</v>
      </c>
      <c r="EF6" t="inlineStr">
        <is>
          <t>residential</t>
        </is>
      </c>
      <c r="EG6" t="n">
        <v>25881</v>
      </c>
      <c r="EJ6" t="inlineStr">
        <is>
          <t>MUT</t>
        </is>
      </c>
      <c r="EO6" t="inlineStr">
        <is>
          <t>EV</t>
        </is>
      </c>
      <c r="EP6" t="n">
        <v>16736</v>
      </c>
    </row>
    <row r="7">
      <c r="F7" t="n">
        <v>4</v>
      </c>
      <c r="G7" t="n">
        <v>0.04698546626179272</v>
      </c>
      <c r="H7" t="n">
        <v>0.5560510882918801</v>
      </c>
      <c r="I7" t="n">
        <v>0.1826707772188869</v>
      </c>
      <c r="Z7" t="n">
        <v>4</v>
      </c>
      <c r="AA7" t="n">
        <v>31945</v>
      </c>
      <c r="AB7" t="n">
        <v>21787</v>
      </c>
      <c r="AE7" t="n">
        <v>4</v>
      </c>
      <c r="AF7" t="n">
        <v>36356.30616228</v>
      </c>
      <c r="AG7" t="n">
        <v>4.530945433983051</v>
      </c>
      <c r="AJ7" t="n">
        <v>2</v>
      </c>
      <c r="AK7" t="b">
        <v>1</v>
      </c>
      <c r="AL7" t="n">
        <v>10012</v>
      </c>
      <c r="AO7" t="n">
        <v>4</v>
      </c>
      <c r="AP7" t="n">
        <v>13053</v>
      </c>
      <c r="AT7" t="n">
        <v>4</v>
      </c>
      <c r="AU7" t="inlineStr">
        <is>
          <t>Goods_NonRes_LCV</t>
        </is>
      </c>
      <c r="AV7" t="n">
        <v>5012</v>
      </c>
      <c r="AY7" t="n">
        <v>42</v>
      </c>
      <c r="AZ7" t="n">
        <v>155</v>
      </c>
      <c r="BD7" t="inlineStr">
        <is>
          <t>MD</t>
        </is>
      </c>
      <c r="BE7" t="n">
        <v>96105</v>
      </c>
      <c r="BN7" t="inlineStr">
        <is>
          <t>base</t>
        </is>
      </c>
      <c r="BO7" t="inlineStr">
        <is>
          <t>IFR</t>
        </is>
      </c>
      <c r="BP7" t="n">
        <v>31925</v>
      </c>
      <c r="BS7" t="inlineStr">
        <is>
          <t>commercial</t>
        </is>
      </c>
      <c r="BT7" t="inlineStr">
        <is>
          <t>LCV</t>
        </is>
      </c>
      <c r="BU7" t="n">
        <v>16081</v>
      </c>
      <c r="BX7" t="inlineStr">
        <is>
          <t>warehouse</t>
        </is>
      </c>
      <c r="BY7" t="n">
        <v>8.13732930596465</v>
      </c>
      <c r="CD7" t="inlineStr">
        <is>
          <t>base</t>
        </is>
      </c>
      <c r="CE7" t="inlineStr">
        <is>
          <t>IFR</t>
        </is>
      </c>
      <c r="CF7" t="n">
        <v>21592</v>
      </c>
      <c r="CI7" t="inlineStr">
        <is>
          <t>commercial</t>
        </is>
      </c>
      <c r="CJ7" t="inlineStr">
        <is>
          <t>LCV</t>
        </is>
      </c>
      <c r="CK7" t="n">
        <v>29439</v>
      </c>
      <c r="CN7" t="inlineStr">
        <is>
          <t>warehouse</t>
        </is>
      </c>
      <c r="CO7" t="n">
        <v>2.814621842357045</v>
      </c>
      <c r="CS7" t="inlineStr">
        <is>
          <t>home</t>
        </is>
      </c>
      <c r="CT7" t="n">
        <v>1218</v>
      </c>
      <c r="CU7" t="n">
        <v>666</v>
      </c>
      <c r="CV7" t="n">
        <v>116</v>
      </c>
      <c r="CW7" t="n">
        <v>0</v>
      </c>
      <c r="CX7" t="n">
        <v>5101</v>
      </c>
      <c r="CY7" t="n">
        <v>0</v>
      </c>
      <c r="CZ7" t="n">
        <v>2669</v>
      </c>
      <c r="DA7" t="n">
        <v>1991</v>
      </c>
      <c r="DD7" t="inlineStr">
        <is>
          <t>MD</t>
        </is>
      </c>
      <c r="DE7" t="n">
        <v>990006</v>
      </c>
      <c r="DH7" t="inlineStr">
        <is>
          <t>residential</t>
        </is>
      </c>
      <c r="DI7" t="n">
        <v>519251</v>
      </c>
      <c r="DQ7" t="inlineStr">
        <is>
          <t>home</t>
        </is>
      </c>
      <c r="DR7" t="n">
        <v>0</v>
      </c>
      <c r="DS7" t="n">
        <v>55</v>
      </c>
      <c r="DT7" t="n">
        <v>313</v>
      </c>
      <c r="DU7" t="n">
        <v>0</v>
      </c>
      <c r="DV7" t="n">
        <v>374</v>
      </c>
      <c r="DW7" t="n">
        <v>0</v>
      </c>
      <c r="DX7" t="n">
        <v>18</v>
      </c>
      <c r="DY7" t="n">
        <v>106</v>
      </c>
      <c r="EB7" t="inlineStr">
        <is>
          <t>MD</t>
        </is>
      </c>
      <c r="EC7" t="n">
        <v>24152</v>
      </c>
      <c r="EF7" t="inlineStr">
        <is>
          <t>warehouse</t>
        </is>
      </c>
      <c r="EG7" t="n">
        <v>1325</v>
      </c>
      <c r="EO7" t="inlineStr">
        <is>
          <t>MD</t>
        </is>
      </c>
      <c r="EP7" t="n">
        <v>24152</v>
      </c>
    </row>
    <row r="8">
      <c r="Z8" t="n">
        <v>5</v>
      </c>
      <c r="AA8" t="n">
        <v>82</v>
      </c>
      <c r="AB8" t="n">
        <v>82</v>
      </c>
      <c r="AE8" t="n">
        <v>5</v>
      </c>
      <c r="AF8" t="n">
        <v>12044.02436182</v>
      </c>
      <c r="AG8" t="n">
        <v>3.325241403042518</v>
      </c>
      <c r="AJ8" t="n">
        <v>3</v>
      </c>
      <c r="AK8" t="b">
        <v>0</v>
      </c>
      <c r="AL8" t="n">
        <v>22788</v>
      </c>
      <c r="AO8" t="n">
        <v>5</v>
      </c>
      <c r="AP8" t="n">
        <v>10920</v>
      </c>
      <c r="AT8" t="n">
        <v>5</v>
      </c>
      <c r="AU8" t="inlineStr">
        <is>
          <t>Goods_NonRes_MUT</t>
        </is>
      </c>
      <c r="AV8" t="n">
        <v>13045</v>
      </c>
      <c r="AY8" t="n">
        <v>38</v>
      </c>
      <c r="AZ8" t="n">
        <v>217</v>
      </c>
      <c r="BD8" t="inlineStr">
        <is>
          <t>AM</t>
        </is>
      </c>
      <c r="BE8" t="n">
        <v>101056</v>
      </c>
      <c r="BN8" t="inlineStr">
        <is>
          <t>base</t>
        </is>
      </c>
      <c r="BO8" t="inlineStr">
        <is>
          <t>IUT</t>
        </is>
      </c>
      <c r="BP8" t="n">
        <v>3162</v>
      </c>
      <c r="BS8" t="inlineStr">
        <is>
          <t>commercial</t>
        </is>
      </c>
      <c r="BT8" t="inlineStr">
        <is>
          <t>MUT</t>
        </is>
      </c>
      <c r="BU8" t="n">
        <v>3048</v>
      </c>
      <c r="CD8" t="inlineStr">
        <is>
          <t>base</t>
        </is>
      </c>
      <c r="CE8" t="inlineStr">
        <is>
          <t>IUT</t>
        </is>
      </c>
      <c r="CF8" t="n">
        <v>2172</v>
      </c>
      <c r="CI8" t="inlineStr">
        <is>
          <t>commercial</t>
        </is>
      </c>
      <c r="CJ8" t="inlineStr">
        <is>
          <t>MUT</t>
        </is>
      </c>
      <c r="CK8" t="n">
        <v>7752</v>
      </c>
      <c r="CS8" t="inlineStr">
        <is>
          <t>maintenance</t>
        </is>
      </c>
      <c r="CT8" t="n">
        <v>15428</v>
      </c>
      <c r="CU8" t="n">
        <v>30287</v>
      </c>
      <c r="CV8" t="n">
        <v>10416</v>
      </c>
      <c r="CW8" t="n">
        <v>2758</v>
      </c>
      <c r="CX8" t="n">
        <v>144493</v>
      </c>
      <c r="CY8" t="n">
        <v>0</v>
      </c>
      <c r="CZ8" t="n">
        <v>75645</v>
      </c>
      <c r="DA8" t="n">
        <v>65065</v>
      </c>
      <c r="DD8" t="inlineStr">
        <is>
          <t>PM</t>
        </is>
      </c>
      <c r="DE8" t="n">
        <v>194604</v>
      </c>
      <c r="DH8" t="inlineStr">
        <is>
          <t>warehouse</t>
        </is>
      </c>
      <c r="DI8" t="n">
        <v>64662</v>
      </c>
      <c r="DQ8" t="inlineStr">
        <is>
          <t>maintenance</t>
        </is>
      </c>
      <c r="DR8" t="n">
        <v>309</v>
      </c>
      <c r="DS8" t="n">
        <v>1078</v>
      </c>
      <c r="DT8" t="n">
        <v>3185</v>
      </c>
      <c r="DU8" t="n">
        <v>348</v>
      </c>
      <c r="DV8" t="n">
        <v>4648</v>
      </c>
      <c r="DW8" t="n">
        <v>0</v>
      </c>
      <c r="DX8" t="n">
        <v>286</v>
      </c>
      <c r="DY8" t="n">
        <v>1995</v>
      </c>
      <c r="EB8" t="inlineStr">
        <is>
          <t>PM</t>
        </is>
      </c>
      <c r="EC8" t="n">
        <v>16313</v>
      </c>
      <c r="EF8" t="inlineStr">
        <is>
          <t>intermodal</t>
        </is>
      </c>
      <c r="EG8" t="n">
        <v>120</v>
      </c>
      <c r="EO8" t="inlineStr">
        <is>
          <t>PM</t>
        </is>
      </c>
      <c r="EP8" t="n">
        <v>16313</v>
      </c>
    </row>
    <row r="9">
      <c r="AE9" t="n">
        <v>6</v>
      </c>
      <c r="AF9" t="n">
        <v>18178.69000815</v>
      </c>
      <c r="AG9" t="n">
        <v>3.079568017643571</v>
      </c>
      <c r="AJ9" t="n">
        <v>3</v>
      </c>
      <c r="AK9" t="b">
        <v>1</v>
      </c>
      <c r="AL9" t="n">
        <v>18375</v>
      </c>
      <c r="AO9" t="n">
        <v>6</v>
      </c>
      <c r="AP9" t="n">
        <v>31784</v>
      </c>
      <c r="AT9" t="n">
        <v>6</v>
      </c>
      <c r="AU9" t="inlineStr">
        <is>
          <t>Goods_NonRes_SUT</t>
        </is>
      </c>
      <c r="AV9" t="n">
        <v>4148</v>
      </c>
      <c r="AY9" t="n">
        <v>37</v>
      </c>
      <c r="AZ9" t="n">
        <v>282</v>
      </c>
      <c r="BN9" t="inlineStr">
        <is>
          <t>base</t>
        </is>
      </c>
      <c r="BO9" t="inlineStr">
        <is>
          <t>LAF</t>
        </is>
      </c>
      <c r="BP9" t="n">
        <v>5233</v>
      </c>
      <c r="BS9" t="inlineStr">
        <is>
          <t>commercial</t>
        </is>
      </c>
      <c r="BT9" t="inlineStr">
        <is>
          <t>SUT</t>
        </is>
      </c>
      <c r="BU9" t="n">
        <v>2746</v>
      </c>
      <c r="CD9" t="inlineStr">
        <is>
          <t>base</t>
        </is>
      </c>
      <c r="CE9" t="inlineStr">
        <is>
          <t>LAF</t>
        </is>
      </c>
      <c r="CF9" t="n">
        <v>4259</v>
      </c>
      <c r="CI9" t="inlineStr">
        <is>
          <t>commercial</t>
        </is>
      </c>
      <c r="CJ9" t="inlineStr">
        <is>
          <t>SUT</t>
        </is>
      </c>
      <c r="CK9" t="n">
        <v>13184</v>
      </c>
      <c r="CS9" t="inlineStr">
        <is>
          <t>originate</t>
        </is>
      </c>
      <c r="CT9" t="n">
        <v>3587</v>
      </c>
      <c r="CU9" t="n">
        <v>5530</v>
      </c>
      <c r="CV9" t="n">
        <v>1407</v>
      </c>
      <c r="CW9" t="n">
        <v>53</v>
      </c>
      <c r="CX9" t="n">
        <v>48506</v>
      </c>
      <c r="CY9" t="n">
        <v>0</v>
      </c>
      <c r="CZ9" t="n">
        <v>161939</v>
      </c>
      <c r="DA9" t="n">
        <v>1312</v>
      </c>
      <c r="DQ9" t="inlineStr">
        <is>
          <t>originate</t>
        </is>
      </c>
      <c r="DR9" t="n">
        <v>0</v>
      </c>
      <c r="DS9" t="n">
        <v>990</v>
      </c>
      <c r="DT9" t="n">
        <v>2113</v>
      </c>
      <c r="DU9" t="n">
        <v>19</v>
      </c>
      <c r="DV9" t="n">
        <v>1551</v>
      </c>
      <c r="DW9" t="n">
        <v>0</v>
      </c>
      <c r="DX9" t="n">
        <v>208</v>
      </c>
      <c r="DY9" t="n">
        <v>135</v>
      </c>
    </row>
    <row r="10">
      <c r="AE10" t="n">
        <v>7</v>
      </c>
      <c r="AF10" t="n">
        <v>4603.2929316</v>
      </c>
      <c r="AG10" t="n">
        <v>3.68263434528</v>
      </c>
      <c r="AJ10" t="n">
        <v>4</v>
      </c>
      <c r="AK10" t="b">
        <v>0</v>
      </c>
      <c r="AL10" t="n">
        <v>21580</v>
      </c>
      <c r="AO10" t="n">
        <v>7</v>
      </c>
      <c r="AP10" t="n">
        <v>9254</v>
      </c>
      <c r="AT10" t="n">
        <v>7</v>
      </c>
      <c r="AU10" t="inlineStr">
        <is>
          <t>Goods_Res_LCV</t>
        </is>
      </c>
      <c r="AV10" t="n">
        <v>6084</v>
      </c>
      <c r="AY10" t="n">
        <v>36</v>
      </c>
      <c r="AZ10" t="n">
        <v>330</v>
      </c>
      <c r="BN10" t="inlineStr">
        <is>
          <t>base</t>
        </is>
      </c>
      <c r="BO10" t="inlineStr">
        <is>
          <t>MFG</t>
        </is>
      </c>
      <c r="BP10" t="n">
        <v>12119</v>
      </c>
      <c r="BS10" t="inlineStr">
        <is>
          <t>residential</t>
        </is>
      </c>
      <c r="BT10" t="inlineStr">
        <is>
          <t>LCV</t>
        </is>
      </c>
      <c r="BU10" t="n">
        <v>14895</v>
      </c>
      <c r="CD10" t="inlineStr">
        <is>
          <t>base</t>
        </is>
      </c>
      <c r="CE10" t="inlineStr">
        <is>
          <t>MFG</t>
        </is>
      </c>
      <c r="CF10" t="n">
        <v>7874</v>
      </c>
      <c r="CI10" t="inlineStr">
        <is>
          <t>residential</t>
        </is>
      </c>
      <c r="CJ10" t="inlineStr">
        <is>
          <t>LCV</t>
        </is>
      </c>
      <c r="CK10" t="n">
        <v>35431</v>
      </c>
      <c r="CS10" t="inlineStr">
        <is>
          <t>service</t>
        </is>
      </c>
      <c r="CT10" t="n">
        <v>39860</v>
      </c>
      <c r="CU10" t="n">
        <v>20165</v>
      </c>
      <c r="CV10" t="n">
        <v>10979</v>
      </c>
      <c r="CW10" t="n">
        <v>8298</v>
      </c>
      <c r="CX10" t="n">
        <v>87577</v>
      </c>
      <c r="CY10" t="n">
        <v>0</v>
      </c>
      <c r="CZ10" t="n">
        <v>289971</v>
      </c>
      <c r="DA10" t="n">
        <v>128225</v>
      </c>
      <c r="DQ10" t="inlineStr">
        <is>
          <t>service</t>
        </is>
      </c>
      <c r="DR10" t="n">
        <v>48</v>
      </c>
      <c r="DS10" t="n">
        <v>90</v>
      </c>
      <c r="DT10" t="n">
        <v>302</v>
      </c>
      <c r="DU10" t="n">
        <v>4</v>
      </c>
      <c r="DV10" t="n">
        <v>313</v>
      </c>
      <c r="DW10" t="n">
        <v>0</v>
      </c>
      <c r="DX10" t="n">
        <v>267</v>
      </c>
      <c r="DY10" t="n">
        <v>171</v>
      </c>
    </row>
    <row r="11">
      <c r="AE11" t="n">
        <v>8</v>
      </c>
      <c r="AF11" t="n">
        <v>56324.38479138</v>
      </c>
      <c r="AG11" t="n">
        <v>2.585229026088034</v>
      </c>
      <c r="AJ11" t="n">
        <v>4</v>
      </c>
      <c r="AK11" t="b">
        <v>1</v>
      </c>
      <c r="AL11" t="n">
        <v>22253</v>
      </c>
      <c r="AO11" t="n">
        <v>8</v>
      </c>
      <c r="AP11" t="n">
        <v>43951</v>
      </c>
      <c r="AT11" t="n">
        <v>8</v>
      </c>
      <c r="AU11" t="inlineStr">
        <is>
          <t>Goods_Res_MUT</t>
        </is>
      </c>
      <c r="AV11" t="n">
        <v>1779</v>
      </c>
      <c r="AY11" t="n">
        <v>43</v>
      </c>
      <c r="AZ11" t="n">
        <v>353</v>
      </c>
      <c r="BN11" t="inlineStr">
        <is>
          <t>base</t>
        </is>
      </c>
      <c r="BO11" t="inlineStr">
        <is>
          <t>MHS</t>
        </is>
      </c>
      <c r="BP11" t="n">
        <v>27018</v>
      </c>
      <c r="BS11" t="inlineStr">
        <is>
          <t>residential</t>
        </is>
      </c>
      <c r="BT11" t="inlineStr">
        <is>
          <t>MUT</t>
        </is>
      </c>
      <c r="BU11" t="n">
        <v>1063</v>
      </c>
      <c r="CD11" t="inlineStr">
        <is>
          <t>base</t>
        </is>
      </c>
      <c r="CE11" t="inlineStr">
        <is>
          <t>MHS</t>
        </is>
      </c>
      <c r="CF11" t="n">
        <v>14646</v>
      </c>
      <c r="CI11" t="inlineStr">
        <is>
          <t>residential</t>
        </is>
      </c>
      <c r="CJ11" t="inlineStr">
        <is>
          <t>MUT</t>
        </is>
      </c>
      <c r="CK11" t="n">
        <v>2001</v>
      </c>
      <c r="CS11" t="inlineStr">
        <is>
          <t>terminate</t>
        </is>
      </c>
      <c r="CT11" t="n">
        <v>0</v>
      </c>
      <c r="CU11" t="n">
        <v>0</v>
      </c>
      <c r="CV11" t="n">
        <v>0</v>
      </c>
      <c r="CW11" t="n">
        <v>0</v>
      </c>
      <c r="CX11" t="n">
        <v>0</v>
      </c>
      <c r="CY11" t="n">
        <v>0</v>
      </c>
      <c r="CZ11" t="n">
        <v>0</v>
      </c>
      <c r="DA11" t="n">
        <v>0</v>
      </c>
      <c r="DQ11" t="inlineStr">
        <is>
          <t>terminate</t>
        </is>
      </c>
      <c r="DR11" t="n">
        <v>0</v>
      </c>
      <c r="DS11" t="n">
        <v>0</v>
      </c>
      <c r="DT11" t="n">
        <v>0</v>
      </c>
      <c r="DU11" t="n">
        <v>0</v>
      </c>
      <c r="DV11" t="n">
        <v>0</v>
      </c>
      <c r="DW11" t="n">
        <v>0</v>
      </c>
      <c r="DX11" t="n">
        <v>0</v>
      </c>
      <c r="DY11" t="n">
        <v>0</v>
      </c>
    </row>
    <row r="12">
      <c r="AE12" t="n">
        <v>9</v>
      </c>
      <c r="AF12" t="n">
        <v>32641.88311821</v>
      </c>
      <c r="AG12" t="n">
        <v>3.258973953495407</v>
      </c>
      <c r="AJ12" t="n">
        <v>5</v>
      </c>
      <c r="AK12" t="b">
        <v>1</v>
      </c>
      <c r="AL12" t="n">
        <v>82</v>
      </c>
      <c r="AO12" t="n">
        <v>9</v>
      </c>
      <c r="AP12" t="n">
        <v>55771</v>
      </c>
      <c r="AT12" t="n">
        <v>9</v>
      </c>
      <c r="AU12" t="inlineStr">
        <is>
          <t>Goods_Res_SUT</t>
        </is>
      </c>
      <c r="AV12" t="n">
        <v>4701</v>
      </c>
      <c r="AY12" t="n">
        <v>46</v>
      </c>
      <c r="AZ12" t="n">
        <v>407</v>
      </c>
      <c r="BN12" t="inlineStr">
        <is>
          <t>base</t>
        </is>
      </c>
      <c r="BO12" t="inlineStr">
        <is>
          <t>RET</t>
        </is>
      </c>
      <c r="BP12" t="n">
        <v>11880</v>
      </c>
      <c r="BS12" t="inlineStr">
        <is>
          <t>residential</t>
        </is>
      </c>
      <c r="BT12" t="inlineStr">
        <is>
          <t>SUT</t>
        </is>
      </c>
      <c r="BU12" t="n">
        <v>2685</v>
      </c>
      <c r="CD12" t="inlineStr">
        <is>
          <t>base</t>
        </is>
      </c>
      <c r="CE12" t="inlineStr">
        <is>
          <t>RET</t>
        </is>
      </c>
      <c r="CF12" t="n">
        <v>9172</v>
      </c>
      <c r="CI12" t="inlineStr">
        <is>
          <t>residential</t>
        </is>
      </c>
      <c r="CJ12" t="inlineStr">
        <is>
          <t>SUT</t>
        </is>
      </c>
      <c r="CK12" t="n">
        <v>7780</v>
      </c>
    </row>
    <row r="13">
      <c r="AE13" t="n">
        <v>10</v>
      </c>
      <c r="AF13" t="n">
        <v>51352.58837696</v>
      </c>
      <c r="AG13" t="n">
        <v>2.237293093580795</v>
      </c>
      <c r="AO13" t="n">
        <v>10</v>
      </c>
      <c r="AP13" t="n">
        <v>31661</v>
      </c>
      <c r="AT13" t="n">
        <v>10</v>
      </c>
      <c r="AU13" t="inlineStr">
        <is>
          <t>Maintenance_LCV</t>
        </is>
      </c>
      <c r="AV13" t="n">
        <v>13689</v>
      </c>
      <c r="AY13" t="n">
        <v>35</v>
      </c>
      <c r="AZ13" t="n">
        <v>443</v>
      </c>
      <c r="BN13" t="inlineStr">
        <is>
          <t>base</t>
        </is>
      </c>
      <c r="BO13" t="inlineStr">
        <is>
          <t>TRN</t>
        </is>
      </c>
      <c r="BP13" t="n">
        <v>7808</v>
      </c>
      <c r="BS13" t="inlineStr">
        <is>
          <t>warehouse</t>
        </is>
      </c>
      <c r="BT13" t="inlineStr">
        <is>
          <t>LCV</t>
        </is>
      </c>
      <c r="BU13" t="n">
        <v>1587</v>
      </c>
      <c r="CD13" t="inlineStr">
        <is>
          <t>base</t>
        </is>
      </c>
      <c r="CE13" t="inlineStr">
        <is>
          <t>TRN</t>
        </is>
      </c>
      <c r="CF13" t="n">
        <v>5670</v>
      </c>
      <c r="CI13" t="inlineStr">
        <is>
          <t>warehouse</t>
        </is>
      </c>
      <c r="CJ13" t="inlineStr">
        <is>
          <t>LCV</t>
        </is>
      </c>
      <c r="CK13" t="n">
        <v>2707</v>
      </c>
    </row>
    <row r="14">
      <c r="AE14" t="n">
        <v>11</v>
      </c>
      <c r="AF14" t="n">
        <v>25302.34603624</v>
      </c>
      <c r="AG14" t="n">
        <v>3.269459366357411</v>
      </c>
      <c r="AO14" t="n">
        <v>11</v>
      </c>
      <c r="AP14" t="n">
        <v>7027</v>
      </c>
      <c r="AT14" t="n">
        <v>11</v>
      </c>
      <c r="AU14" t="inlineStr">
        <is>
          <t>Maintenance_MUT</t>
        </is>
      </c>
      <c r="AV14" t="n">
        <v>2254</v>
      </c>
      <c r="AY14" t="n">
        <v>45</v>
      </c>
      <c r="AZ14" t="n">
        <v>516</v>
      </c>
      <c r="BN14" t="inlineStr">
        <is>
          <t>base</t>
        </is>
      </c>
      <c r="BO14" t="inlineStr">
        <is>
          <t>WHL</t>
        </is>
      </c>
      <c r="BP14" t="n">
        <v>8749</v>
      </c>
      <c r="BS14" t="inlineStr">
        <is>
          <t>warehouse</t>
        </is>
      </c>
      <c r="BT14" t="inlineStr">
        <is>
          <t>MUT</t>
        </is>
      </c>
      <c r="BU14" t="n">
        <v>376</v>
      </c>
      <c r="CD14" t="inlineStr">
        <is>
          <t>base</t>
        </is>
      </c>
      <c r="CE14" t="inlineStr">
        <is>
          <t>WHL</t>
        </is>
      </c>
      <c r="CF14" t="n">
        <v>6135</v>
      </c>
      <c r="CI14" t="inlineStr">
        <is>
          <t>warehouse</t>
        </is>
      </c>
      <c r="CJ14" t="inlineStr">
        <is>
          <t>MUT</t>
        </is>
      </c>
      <c r="CK14" t="n">
        <v>1017</v>
      </c>
    </row>
    <row r="15">
      <c r="AO15" t="n">
        <v>12</v>
      </c>
      <c r="AP15" t="n">
        <v>0</v>
      </c>
      <c r="AT15" t="n">
        <v>12</v>
      </c>
      <c r="AU15" t="inlineStr">
        <is>
          <t>Maintenance_SUT</t>
        </is>
      </c>
      <c r="AV15" t="n">
        <v>5331</v>
      </c>
      <c r="AY15" t="n">
        <v>47</v>
      </c>
      <c r="AZ15" t="n">
        <v>535</v>
      </c>
      <c r="BN15" t="inlineStr">
        <is>
          <t>commercial</t>
        </is>
      </c>
      <c r="BO15" t="inlineStr">
        <is>
          <t>AGM</t>
        </is>
      </c>
      <c r="BP15" t="n">
        <v>67</v>
      </c>
      <c r="BS15" t="inlineStr">
        <is>
          <t>warehouse</t>
        </is>
      </c>
      <c r="BT15" t="inlineStr">
        <is>
          <t>SUT</t>
        </is>
      </c>
      <c r="BU15" t="n">
        <v>933</v>
      </c>
      <c r="CD15" t="inlineStr">
        <is>
          <t>commercial</t>
        </is>
      </c>
      <c r="CE15" t="inlineStr">
        <is>
          <t>AGM</t>
        </is>
      </c>
      <c r="CF15" t="n">
        <v>165</v>
      </c>
      <c r="CI15" t="inlineStr">
        <is>
          <t>warehouse</t>
        </is>
      </c>
      <c r="CJ15" t="inlineStr">
        <is>
          <t>SUT</t>
        </is>
      </c>
      <c r="CK15" t="n">
        <v>1621</v>
      </c>
    </row>
    <row r="16">
      <c r="AO16" t="n">
        <v>13</v>
      </c>
      <c r="AP16" t="n">
        <v>327</v>
      </c>
      <c r="AT16" t="n">
        <v>13</v>
      </c>
      <c r="AU16" t="inlineStr">
        <is>
          <t>Service_Mixed_LCV</t>
        </is>
      </c>
      <c r="AV16" t="n">
        <v>33871</v>
      </c>
      <c r="AY16" t="n">
        <v>44</v>
      </c>
      <c r="AZ16" t="n">
        <v>535</v>
      </c>
      <c r="BN16" t="inlineStr">
        <is>
          <t>commercial</t>
        </is>
      </c>
      <c r="BO16" t="inlineStr">
        <is>
          <t>CON</t>
        </is>
      </c>
      <c r="BP16" t="n">
        <v>3565</v>
      </c>
      <c r="CD16" t="inlineStr">
        <is>
          <t>commercial</t>
        </is>
      </c>
      <c r="CE16" t="inlineStr">
        <is>
          <t>CON</t>
        </is>
      </c>
      <c r="CF16" t="n">
        <v>4728</v>
      </c>
    </row>
    <row r="17">
      <c r="AO17" t="n">
        <v>14</v>
      </c>
      <c r="AP17" t="n">
        <v>2875</v>
      </c>
      <c r="AT17" t="n">
        <v>14</v>
      </c>
      <c r="AU17" t="inlineStr">
        <is>
          <t>Service_Mixed_MUT</t>
        </is>
      </c>
      <c r="AV17" t="n">
        <v>3458</v>
      </c>
      <c r="AY17" t="n">
        <v>34</v>
      </c>
      <c r="AZ17" t="n">
        <v>540</v>
      </c>
      <c r="BN17" t="inlineStr">
        <is>
          <t>commercial</t>
        </is>
      </c>
      <c r="BO17" t="inlineStr">
        <is>
          <t>EPO</t>
        </is>
      </c>
      <c r="BP17" t="n">
        <v>5549</v>
      </c>
      <c r="CD17" t="inlineStr">
        <is>
          <t>commercial</t>
        </is>
      </c>
      <c r="CE17" t="inlineStr">
        <is>
          <t>EPO</t>
        </is>
      </c>
      <c r="CF17" t="n">
        <v>12329</v>
      </c>
    </row>
    <row r="18">
      <c r="AO18" t="n">
        <v>15</v>
      </c>
      <c r="AP18" t="n">
        <v>1814</v>
      </c>
      <c r="AT18" t="n">
        <v>15</v>
      </c>
      <c r="AU18" t="inlineStr">
        <is>
          <t>Service_Mixed_SUT</t>
        </is>
      </c>
      <c r="AV18" t="n">
        <v>13612</v>
      </c>
      <c r="AY18" t="n">
        <v>33</v>
      </c>
      <c r="AZ18" t="n">
        <v>575</v>
      </c>
      <c r="BN18" t="inlineStr">
        <is>
          <t>commercial</t>
        </is>
      </c>
      <c r="BO18" t="inlineStr">
        <is>
          <t>IFR</t>
        </is>
      </c>
      <c r="BP18" t="n">
        <v>5158</v>
      </c>
      <c r="CD18" t="inlineStr">
        <is>
          <t>commercial</t>
        </is>
      </c>
      <c r="CE18" t="inlineStr">
        <is>
          <t>IFR</t>
        </is>
      </c>
      <c r="CF18" t="n">
        <v>9874</v>
      </c>
    </row>
    <row r="19">
      <c r="AT19" t="n">
        <v>16</v>
      </c>
      <c r="AU19" t="inlineStr">
        <is>
          <t>Service_NonRes_LCV</t>
        </is>
      </c>
      <c r="AV19" t="n">
        <v>50065</v>
      </c>
      <c r="AY19" t="n">
        <v>32</v>
      </c>
      <c r="AZ19" t="n">
        <v>705</v>
      </c>
      <c r="BN19" t="inlineStr">
        <is>
          <t>commercial</t>
        </is>
      </c>
      <c r="BO19" t="inlineStr">
        <is>
          <t>IUT</t>
        </is>
      </c>
      <c r="BP19" t="n">
        <v>89</v>
      </c>
      <c r="CD19" t="inlineStr">
        <is>
          <t>commercial</t>
        </is>
      </c>
      <c r="CE19" t="inlineStr">
        <is>
          <t>IUT</t>
        </is>
      </c>
      <c r="CF19" t="n">
        <v>684</v>
      </c>
    </row>
    <row r="20">
      <c r="AT20" t="n">
        <v>17</v>
      </c>
      <c r="AU20" t="inlineStr">
        <is>
          <t>Service_NonRes_MUT</t>
        </is>
      </c>
      <c r="AV20" t="n">
        <v>6241</v>
      </c>
      <c r="AY20" t="n">
        <v>48</v>
      </c>
      <c r="AZ20" t="n">
        <v>872</v>
      </c>
      <c r="BN20" t="inlineStr">
        <is>
          <t>commercial</t>
        </is>
      </c>
      <c r="BO20" t="inlineStr">
        <is>
          <t>LAF</t>
        </is>
      </c>
      <c r="BP20" t="n">
        <v>1142</v>
      </c>
      <c r="CD20" t="inlineStr">
        <is>
          <t>commercial</t>
        </is>
      </c>
      <c r="CE20" t="inlineStr">
        <is>
          <t>LAF</t>
        </is>
      </c>
      <c r="CF20" t="n">
        <v>1039</v>
      </c>
    </row>
    <row r="21">
      <c r="AT21" t="n">
        <v>18</v>
      </c>
      <c r="AU21" t="inlineStr">
        <is>
          <t>Service_NonRes_SUT</t>
        </is>
      </c>
      <c r="AV21" t="n">
        <v>23040</v>
      </c>
      <c r="AY21" t="n">
        <v>31</v>
      </c>
      <c r="AZ21" t="n">
        <v>934</v>
      </c>
      <c r="BN21" t="inlineStr">
        <is>
          <t>commercial</t>
        </is>
      </c>
      <c r="BO21" t="inlineStr">
        <is>
          <t>MFG</t>
        </is>
      </c>
      <c r="BP21" t="n">
        <v>1473</v>
      </c>
      <c r="CD21" t="inlineStr">
        <is>
          <t>commercial</t>
        </is>
      </c>
      <c r="CE21" t="inlineStr">
        <is>
          <t>MFG</t>
        </is>
      </c>
      <c r="CF21" t="n">
        <v>3265</v>
      </c>
    </row>
    <row r="22">
      <c r="AT22" t="n">
        <v>19</v>
      </c>
      <c r="AU22" t="inlineStr">
        <is>
          <t>Service_Res_LCV</t>
        </is>
      </c>
      <c r="AV22" t="n">
        <v>16164</v>
      </c>
      <c r="AY22" t="n">
        <v>30</v>
      </c>
      <c r="AZ22" t="n">
        <v>1150</v>
      </c>
      <c r="BN22" t="inlineStr">
        <is>
          <t>commercial</t>
        </is>
      </c>
      <c r="BO22" t="inlineStr">
        <is>
          <t>MHS</t>
        </is>
      </c>
      <c r="BP22" t="n">
        <v>2550</v>
      </c>
      <c r="CD22" t="inlineStr">
        <is>
          <t>commercial</t>
        </is>
      </c>
      <c r="CE22" t="inlineStr">
        <is>
          <t>MHS</t>
        </is>
      </c>
      <c r="CF22" t="n">
        <v>12394</v>
      </c>
    </row>
    <row r="23">
      <c r="AT23" t="n">
        <v>20</v>
      </c>
      <c r="AU23" t="inlineStr">
        <is>
          <t>Service_Res_MUT</t>
        </is>
      </c>
      <c r="AV23" t="n">
        <v>594</v>
      </c>
      <c r="AY23" t="n">
        <v>1</v>
      </c>
      <c r="AZ23" t="n">
        <v>1246</v>
      </c>
      <c r="BN23" t="inlineStr">
        <is>
          <t>commercial</t>
        </is>
      </c>
      <c r="BO23" t="inlineStr">
        <is>
          <t>RET</t>
        </is>
      </c>
      <c r="BP23" t="n">
        <v>208</v>
      </c>
      <c r="CD23" t="inlineStr">
        <is>
          <t>commercial</t>
        </is>
      </c>
      <c r="CE23" t="inlineStr">
        <is>
          <t>RET</t>
        </is>
      </c>
      <c r="CF23" t="n">
        <v>1009</v>
      </c>
    </row>
    <row r="24">
      <c r="AT24" t="n">
        <v>21</v>
      </c>
      <c r="AU24" t="inlineStr">
        <is>
          <t>Service_Res_SUT</t>
        </is>
      </c>
      <c r="AV24" t="n">
        <v>3534</v>
      </c>
      <c r="AY24" t="n">
        <v>29</v>
      </c>
      <c r="AZ24" t="n">
        <v>1274</v>
      </c>
      <c r="BN24" t="inlineStr">
        <is>
          <t>commercial</t>
        </is>
      </c>
      <c r="BO24" t="inlineStr">
        <is>
          <t>TRN</t>
        </is>
      </c>
      <c r="BP24" t="n">
        <v>962</v>
      </c>
      <c r="CD24" t="inlineStr">
        <is>
          <t>commercial</t>
        </is>
      </c>
      <c r="CE24" t="inlineStr">
        <is>
          <t>TRN</t>
        </is>
      </c>
      <c r="CF24" t="n">
        <v>2250</v>
      </c>
    </row>
    <row r="25">
      <c r="AY25" t="n">
        <v>26</v>
      </c>
      <c r="AZ25" t="n">
        <v>1448</v>
      </c>
      <c r="BN25" t="inlineStr">
        <is>
          <t>commercial</t>
        </is>
      </c>
      <c r="BO25" t="inlineStr">
        <is>
          <t>WHL</t>
        </is>
      </c>
      <c r="BP25" t="n">
        <v>1112</v>
      </c>
      <c r="CD25" t="inlineStr">
        <is>
          <t>commercial</t>
        </is>
      </c>
      <c r="CE25" t="inlineStr">
        <is>
          <t>WHL</t>
        </is>
      </c>
      <c r="CF25" t="n">
        <v>2638</v>
      </c>
    </row>
    <row r="26">
      <c r="AY26" t="n">
        <v>28</v>
      </c>
      <c r="AZ26" t="n">
        <v>1456</v>
      </c>
      <c r="BN26" t="inlineStr">
        <is>
          <t>residential</t>
        </is>
      </c>
      <c r="BO26" t="inlineStr">
        <is>
          <t>AGM</t>
        </is>
      </c>
      <c r="BP26" t="n">
        <v>36</v>
      </c>
      <c r="CD26" t="inlineStr">
        <is>
          <t>residential</t>
        </is>
      </c>
      <c r="CE26" t="inlineStr">
        <is>
          <t>AGM</t>
        </is>
      </c>
      <c r="CF26" t="n">
        <v>127</v>
      </c>
    </row>
    <row r="27">
      <c r="AY27" t="n">
        <v>2</v>
      </c>
      <c r="AZ27" t="n">
        <v>1549</v>
      </c>
      <c r="BN27" t="inlineStr">
        <is>
          <t>residential</t>
        </is>
      </c>
      <c r="BO27" t="inlineStr">
        <is>
          <t>CON</t>
        </is>
      </c>
      <c r="BP27" t="n">
        <v>1989</v>
      </c>
      <c r="CD27" t="inlineStr">
        <is>
          <t>residential</t>
        </is>
      </c>
      <c r="CE27" t="inlineStr">
        <is>
          <t>CON</t>
        </is>
      </c>
      <c r="CF27" t="n">
        <v>8394</v>
      </c>
    </row>
    <row r="28">
      <c r="AY28" t="n">
        <v>27</v>
      </c>
      <c r="AZ28" t="n">
        <v>1582</v>
      </c>
      <c r="BN28" t="inlineStr">
        <is>
          <t>residential</t>
        </is>
      </c>
      <c r="BO28" t="inlineStr">
        <is>
          <t>EPO</t>
        </is>
      </c>
      <c r="BP28" t="n">
        <v>4370</v>
      </c>
      <c r="CD28" t="inlineStr">
        <is>
          <t>residential</t>
        </is>
      </c>
      <c r="CE28" t="inlineStr">
        <is>
          <t>EPO</t>
        </is>
      </c>
      <c r="CF28" t="n">
        <v>10511</v>
      </c>
    </row>
    <row r="29">
      <c r="AY29" t="n">
        <v>25</v>
      </c>
      <c r="AZ29" t="n">
        <v>1647</v>
      </c>
      <c r="BN29" t="inlineStr">
        <is>
          <t>residential</t>
        </is>
      </c>
      <c r="BO29" t="inlineStr">
        <is>
          <t>IFR</t>
        </is>
      </c>
      <c r="BP29" t="n">
        <v>6556</v>
      </c>
      <c r="CD29" t="inlineStr">
        <is>
          <t>residential</t>
        </is>
      </c>
      <c r="CE29" t="inlineStr">
        <is>
          <t>IFR</t>
        </is>
      </c>
      <c r="CF29" t="n">
        <v>12323</v>
      </c>
    </row>
    <row r="30">
      <c r="AY30" t="n">
        <v>3</v>
      </c>
      <c r="AZ30" t="n">
        <v>1967</v>
      </c>
      <c r="BN30" t="inlineStr">
        <is>
          <t>residential</t>
        </is>
      </c>
      <c r="BO30" t="inlineStr">
        <is>
          <t>IUT</t>
        </is>
      </c>
      <c r="BP30" t="n">
        <v>258</v>
      </c>
      <c r="CD30" t="inlineStr">
        <is>
          <t>residential</t>
        </is>
      </c>
      <c r="CE30" t="inlineStr">
        <is>
          <t>IUT</t>
        </is>
      </c>
      <c r="CF30" t="n">
        <v>600</v>
      </c>
    </row>
    <row r="31">
      <c r="AY31" t="n">
        <v>4</v>
      </c>
      <c r="AZ31" t="n">
        <v>2379</v>
      </c>
      <c r="BN31" t="inlineStr">
        <is>
          <t>residential</t>
        </is>
      </c>
      <c r="BO31" t="inlineStr">
        <is>
          <t>LAF</t>
        </is>
      </c>
      <c r="BP31" t="n">
        <v>597</v>
      </c>
      <c r="CD31" t="inlineStr">
        <is>
          <t>residential</t>
        </is>
      </c>
      <c r="CE31" t="inlineStr">
        <is>
          <t>LAF</t>
        </is>
      </c>
      <c r="CF31" t="n">
        <v>1559</v>
      </c>
    </row>
    <row r="32">
      <c r="AY32" t="n">
        <v>24</v>
      </c>
      <c r="AZ32" t="n">
        <v>2724</v>
      </c>
      <c r="BN32" t="inlineStr">
        <is>
          <t>residential</t>
        </is>
      </c>
      <c r="BO32" t="inlineStr">
        <is>
          <t>MFG</t>
        </is>
      </c>
      <c r="BP32" t="n">
        <v>964</v>
      </c>
      <c r="CD32" t="inlineStr">
        <is>
          <t>residential</t>
        </is>
      </c>
      <c r="CE32" t="inlineStr">
        <is>
          <t>MFG</t>
        </is>
      </c>
      <c r="CF32" t="n">
        <v>2285</v>
      </c>
    </row>
    <row r="33">
      <c r="AY33" t="n">
        <v>5</v>
      </c>
      <c r="AZ33" t="n">
        <v>3361</v>
      </c>
      <c r="BN33" t="inlineStr">
        <is>
          <t>residential</t>
        </is>
      </c>
      <c r="BO33" t="inlineStr">
        <is>
          <t>MHS</t>
        </is>
      </c>
      <c r="BP33" t="n">
        <v>1914</v>
      </c>
      <c r="CD33" t="inlineStr">
        <is>
          <t>residential</t>
        </is>
      </c>
      <c r="CE33" t="inlineStr">
        <is>
          <t>MHS</t>
        </is>
      </c>
      <c r="CF33" t="n">
        <v>3919</v>
      </c>
    </row>
    <row r="34">
      <c r="AY34" t="n">
        <v>23</v>
      </c>
      <c r="AZ34" t="n">
        <v>3833</v>
      </c>
      <c r="BN34" t="inlineStr">
        <is>
          <t>residential</t>
        </is>
      </c>
      <c r="BO34" t="inlineStr">
        <is>
          <t>RET</t>
        </is>
      </c>
      <c r="BP34" t="n">
        <v>876</v>
      </c>
      <c r="CD34" t="inlineStr">
        <is>
          <t>residential</t>
        </is>
      </c>
      <c r="CE34" t="inlineStr">
        <is>
          <t>RET</t>
        </is>
      </c>
      <c r="CF34" t="n">
        <v>2522</v>
      </c>
    </row>
    <row r="35">
      <c r="AY35" t="n">
        <v>20</v>
      </c>
      <c r="AZ35" t="n">
        <v>3902</v>
      </c>
      <c r="BN35" t="inlineStr">
        <is>
          <t>residential</t>
        </is>
      </c>
      <c r="BO35" t="inlineStr">
        <is>
          <t>TRN</t>
        </is>
      </c>
      <c r="BP35" t="n">
        <v>440</v>
      </c>
      <c r="CD35" t="inlineStr">
        <is>
          <t>residential</t>
        </is>
      </c>
      <c r="CE35" t="inlineStr">
        <is>
          <t>TRN</t>
        </is>
      </c>
      <c r="CF35" t="n">
        <v>1069</v>
      </c>
    </row>
    <row r="36">
      <c r="AY36" t="n">
        <v>21</v>
      </c>
      <c r="AZ36" t="n">
        <v>4054</v>
      </c>
      <c r="BN36" t="inlineStr">
        <is>
          <t>residential</t>
        </is>
      </c>
      <c r="BO36" t="inlineStr">
        <is>
          <t>WHL</t>
        </is>
      </c>
      <c r="BP36" t="n">
        <v>643</v>
      </c>
      <c r="CD36" t="inlineStr">
        <is>
          <t>residential</t>
        </is>
      </c>
      <c r="CE36" t="inlineStr">
        <is>
          <t>WHL</t>
        </is>
      </c>
      <c r="CF36" t="n">
        <v>1903</v>
      </c>
    </row>
    <row r="37">
      <c r="AY37" t="n">
        <v>22</v>
      </c>
      <c r="AZ37" t="n">
        <v>4321</v>
      </c>
      <c r="BN37" t="inlineStr">
        <is>
          <t>warehouse</t>
        </is>
      </c>
      <c r="BO37" t="inlineStr">
        <is>
          <t>AGM</t>
        </is>
      </c>
      <c r="BP37" t="n">
        <v>3</v>
      </c>
      <c r="CD37" t="inlineStr">
        <is>
          <t>warehouse</t>
        </is>
      </c>
      <c r="CE37" t="inlineStr">
        <is>
          <t>AGM</t>
        </is>
      </c>
      <c r="CF37" t="n">
        <v>17</v>
      </c>
    </row>
    <row r="38">
      <c r="AY38" t="n">
        <v>19</v>
      </c>
      <c r="AZ38" t="n">
        <v>4413</v>
      </c>
      <c r="BN38" t="inlineStr">
        <is>
          <t>warehouse</t>
        </is>
      </c>
      <c r="BO38" t="inlineStr">
        <is>
          <t>CON</t>
        </is>
      </c>
      <c r="BP38" t="n">
        <v>1282</v>
      </c>
      <c r="CD38" t="inlineStr">
        <is>
          <t>warehouse</t>
        </is>
      </c>
      <c r="CE38" t="inlineStr">
        <is>
          <t>CON</t>
        </is>
      </c>
      <c r="CF38" t="n">
        <v>770</v>
      </c>
    </row>
    <row r="39">
      <c r="AY39" t="n">
        <v>6</v>
      </c>
      <c r="AZ39" t="n">
        <v>5055</v>
      </c>
      <c r="BN39" t="inlineStr">
        <is>
          <t>warehouse</t>
        </is>
      </c>
      <c r="BO39" t="inlineStr">
        <is>
          <t>EPO</t>
        </is>
      </c>
      <c r="BP39" t="n">
        <v>384</v>
      </c>
      <c r="CD39" t="inlineStr">
        <is>
          <t>warehouse</t>
        </is>
      </c>
      <c r="CE39" t="inlineStr">
        <is>
          <t>EPO</t>
        </is>
      </c>
      <c r="CF39" t="n">
        <v>1348</v>
      </c>
    </row>
    <row r="40">
      <c r="AY40" t="n">
        <v>18</v>
      </c>
      <c r="AZ40" t="n">
        <v>5960</v>
      </c>
      <c r="BN40" t="inlineStr">
        <is>
          <t>warehouse</t>
        </is>
      </c>
      <c r="BO40" t="inlineStr">
        <is>
          <t>IFR</t>
        </is>
      </c>
      <c r="BP40" t="n">
        <v>312</v>
      </c>
      <c r="CD40" t="inlineStr">
        <is>
          <t>warehouse</t>
        </is>
      </c>
      <c r="CE40" t="inlineStr">
        <is>
          <t>IFR</t>
        </is>
      </c>
      <c r="CF40" t="n">
        <v>162</v>
      </c>
    </row>
    <row r="41">
      <c r="AY41" t="n">
        <v>7</v>
      </c>
      <c r="AZ41" t="n">
        <v>7850</v>
      </c>
      <c r="BN41" t="inlineStr">
        <is>
          <t>warehouse</t>
        </is>
      </c>
      <c r="BO41" t="inlineStr">
        <is>
          <t>IUT</t>
        </is>
      </c>
      <c r="BP41" t="n">
        <v>31</v>
      </c>
      <c r="CD41" t="inlineStr">
        <is>
          <t>warehouse</t>
        </is>
      </c>
      <c r="CE41" t="inlineStr">
        <is>
          <t>IUT</t>
        </is>
      </c>
      <c r="CF41" t="n">
        <v>84</v>
      </c>
    </row>
    <row r="42">
      <c r="AY42" t="n">
        <v>17</v>
      </c>
      <c r="AZ42" t="n">
        <v>8448</v>
      </c>
      <c r="BN42" t="inlineStr">
        <is>
          <t>warehouse</t>
        </is>
      </c>
      <c r="BO42" t="inlineStr">
        <is>
          <t>LAF</t>
        </is>
      </c>
      <c r="BP42" t="n">
        <v>55</v>
      </c>
      <c r="CD42" t="inlineStr">
        <is>
          <t>warehouse</t>
        </is>
      </c>
      <c r="CE42" t="inlineStr">
        <is>
          <t>LAF</t>
        </is>
      </c>
      <c r="CF42" t="n">
        <v>170</v>
      </c>
    </row>
    <row r="43">
      <c r="AY43" t="n">
        <v>16</v>
      </c>
      <c r="AZ43" t="n">
        <v>11405</v>
      </c>
      <c r="BN43" t="inlineStr">
        <is>
          <t>warehouse</t>
        </is>
      </c>
      <c r="BO43" t="inlineStr">
        <is>
          <t>MFG</t>
        </is>
      </c>
      <c r="BP43" t="n">
        <v>101</v>
      </c>
      <c r="CD43" t="inlineStr">
        <is>
          <t>warehouse</t>
        </is>
      </c>
      <c r="CE43" t="inlineStr">
        <is>
          <t>MFG</t>
        </is>
      </c>
      <c r="CF43" t="n">
        <v>1233</v>
      </c>
    </row>
    <row r="44">
      <c r="AY44" t="n">
        <v>8</v>
      </c>
      <c r="AZ44" t="n">
        <v>12202</v>
      </c>
      <c r="BN44" t="inlineStr">
        <is>
          <t>warehouse</t>
        </is>
      </c>
      <c r="BO44" t="inlineStr">
        <is>
          <t>MHS</t>
        </is>
      </c>
      <c r="BP44" t="n">
        <v>179</v>
      </c>
      <c r="CD44" t="inlineStr">
        <is>
          <t>warehouse</t>
        </is>
      </c>
      <c r="CE44" t="inlineStr">
        <is>
          <t>MHS</t>
        </is>
      </c>
      <c r="CF44" t="n">
        <v>702</v>
      </c>
    </row>
    <row r="45">
      <c r="AY45" t="n">
        <v>15</v>
      </c>
      <c r="AZ45" t="n">
        <v>13700</v>
      </c>
      <c r="BN45" t="inlineStr">
        <is>
          <t>warehouse</t>
        </is>
      </c>
      <c r="BO45" t="inlineStr">
        <is>
          <t>RET</t>
        </is>
      </c>
      <c r="BP45" t="n">
        <v>89</v>
      </c>
      <c r="CD45" t="inlineStr">
        <is>
          <t>warehouse</t>
        </is>
      </c>
      <c r="CE45" t="inlineStr">
        <is>
          <t>RET</t>
        </is>
      </c>
      <c r="CF45" t="n">
        <v>350</v>
      </c>
    </row>
    <row r="46">
      <c r="AY46" t="n">
        <v>14</v>
      </c>
      <c r="AZ46" t="n">
        <v>14919</v>
      </c>
      <c r="BN46" t="inlineStr">
        <is>
          <t>warehouse</t>
        </is>
      </c>
      <c r="BO46" t="inlineStr">
        <is>
          <t>TRN</t>
        </is>
      </c>
      <c r="BP46" t="n">
        <v>44</v>
      </c>
      <c r="CD46" t="inlineStr">
        <is>
          <t>warehouse</t>
        </is>
      </c>
      <c r="CE46" t="inlineStr">
        <is>
          <t>TRN</t>
        </is>
      </c>
      <c r="CF46" t="n">
        <v>265</v>
      </c>
    </row>
    <row r="47">
      <c r="AY47" t="n">
        <v>13</v>
      </c>
      <c r="AZ47" t="n">
        <v>16779</v>
      </c>
      <c r="BN47" t="inlineStr">
        <is>
          <t>warehouse</t>
        </is>
      </c>
      <c r="BO47" t="inlineStr">
        <is>
          <t>WHL</t>
        </is>
      </c>
      <c r="BP47" t="n">
        <v>416</v>
      </c>
      <c r="CD47" t="inlineStr">
        <is>
          <t>warehouse</t>
        </is>
      </c>
      <c r="CE47" t="inlineStr">
        <is>
          <t>WHL</t>
        </is>
      </c>
      <c r="CF47" t="n">
        <v>244</v>
      </c>
    </row>
    <row r="48">
      <c r="AY48" t="n">
        <v>9</v>
      </c>
      <c r="AZ48" t="n">
        <v>17153</v>
      </c>
    </row>
    <row r="49">
      <c r="AY49" t="n">
        <v>12</v>
      </c>
      <c r="AZ49" t="n">
        <v>20135</v>
      </c>
    </row>
    <row r="50">
      <c r="AY50" t="n">
        <v>10</v>
      </c>
      <c r="AZ50" t="n">
        <v>21411</v>
      </c>
    </row>
    <row r="51">
      <c r="AY51" t="n">
        <v>11</v>
      </c>
      <c r="AZ51" t="n">
        <v>22305</v>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EP46"/>
  <sheetViews>
    <sheetView tabSelected="1" workbookViewId="0">
      <selection activeCell="A1" sqref="A1:XFD1048576"/>
    </sheetView>
  </sheetViews>
  <sheetFormatPr baseColWidth="8" defaultRowHeight="14.35"/>
  <sheetData>
    <row r="1"/>
    <row r="2"/>
    <row r="3">
      <c r="A3" t="inlineStr">
        <is>
          <t>index</t>
        </is>
      </c>
      <c r="B3" t="inlineStr">
        <is>
          <t>Percentage</t>
        </is>
      </c>
      <c r="F3" t="inlineStr">
        <is>
          <t>Income_Group</t>
        </is>
      </c>
      <c r="G3" t="inlineStr">
        <is>
          <t>Food</t>
        </is>
      </c>
      <c r="H3" t="inlineStr">
        <is>
          <t>Package</t>
        </is>
      </c>
      <c r="I3" t="inlineStr">
        <is>
          <t>Service</t>
        </is>
      </c>
      <c r="Z3" t="inlineStr">
        <is>
          <t>ind_aggregate</t>
        </is>
      </c>
      <c r="AA3" t="inlineStr">
        <is>
          <t>aggr_industries</t>
        </is>
      </c>
      <c r="AB3" t="inlineStr">
        <is>
          <t>pct_nonzero_del</t>
        </is>
      </c>
      <c r="AE3" t="inlineStr">
        <is>
          <t>base_location_Industry Group</t>
        </is>
      </c>
      <c r="AF3" t="inlineStr">
        <is>
          <t>Industry_Group_Name</t>
        </is>
      </c>
      <c r="AG3" t="inlineStr">
        <is>
          <t>avg_num_deliveries</t>
        </is>
      </c>
      <c r="AJ3" t="inlineStr">
        <is>
          <t>ind_aggregate</t>
        </is>
      </c>
      <c r="AK3" t="inlineStr">
        <is>
          <t>aggr_industries</t>
        </is>
      </c>
      <c r="AL3" t="inlineStr">
        <is>
          <t>pct_nonzero_rts</t>
        </is>
      </c>
      <c r="AO3" t="inlineStr">
        <is>
          <t>industry_num</t>
        </is>
      </c>
      <c r="AP3" t="inlineStr">
        <is>
          <t>total_routes</t>
        </is>
      </c>
      <c r="AT3" t="inlineStr">
        <is>
          <t>vpc_alt</t>
        </is>
      </c>
      <c r="AU3" t="inlineStr">
        <is>
          <t>group</t>
        </is>
      </c>
      <c r="AV3" t="inlineStr">
        <is>
          <t>expnsn_factor</t>
        </is>
      </c>
      <c r="BD3" t="inlineStr">
        <is>
          <t>TOD</t>
        </is>
      </c>
      <c r="BE3" t="inlineStr">
        <is>
          <t>expnsn_factor</t>
        </is>
      </c>
      <c r="BI3" t="inlineStr">
        <is>
          <t>industry_group</t>
        </is>
      </c>
      <c r="BJ3" t="inlineStr">
        <is>
          <t>expnsn_factor</t>
        </is>
      </c>
      <c r="BN3" t="inlineStr">
        <is>
          <t>orig_type</t>
        </is>
      </c>
      <c r="BO3" t="inlineStr">
        <is>
          <t>industry_group</t>
        </is>
      </c>
      <c r="BP3" t="inlineStr">
        <is>
          <t>expnsn_factor</t>
        </is>
      </c>
      <c r="BS3" t="inlineStr">
        <is>
          <t>orig_type</t>
        </is>
      </c>
      <c r="BT3" t="inlineStr">
        <is>
          <t>veh_type</t>
        </is>
      </c>
      <c r="BU3" t="inlineStr">
        <is>
          <t>expnsn_factor</t>
        </is>
      </c>
      <c r="BX3" t="inlineStr">
        <is>
          <t>orig_type</t>
        </is>
      </c>
      <c r="BY3" t="inlineStr">
        <is>
          <t>mean_dist</t>
        </is>
      </c>
      <c r="CD3" t="inlineStr">
        <is>
          <t>dest_type</t>
        </is>
      </c>
      <c r="CE3" t="inlineStr">
        <is>
          <t>industry_group</t>
        </is>
      </c>
      <c r="CF3" t="inlineStr">
        <is>
          <t>expnsn_factor</t>
        </is>
      </c>
      <c r="CI3" t="inlineStr">
        <is>
          <t>dest_type</t>
        </is>
      </c>
      <c r="CJ3" t="inlineStr">
        <is>
          <t>veh_type</t>
        </is>
      </c>
      <c r="CK3" t="inlineStr">
        <is>
          <t>expnsn_factor</t>
        </is>
      </c>
      <c r="CN3" t="inlineStr">
        <is>
          <t>dest_type</t>
        </is>
      </c>
      <c r="CO3" t="inlineStr">
        <is>
          <t>mean_dist</t>
        </is>
      </c>
      <c r="CS3" t="inlineStr">
        <is>
          <t>o_act_seg_name</t>
        </is>
      </c>
      <c r="CT3" t="inlineStr">
        <is>
          <t>Base</t>
        </is>
      </c>
      <c r="CU3" t="inlineStr">
        <is>
          <t>Goods_Delivery</t>
        </is>
      </c>
      <c r="CV3" t="inlineStr">
        <is>
          <t>Goods_Pickup</t>
        </is>
      </c>
      <c r="CW3" t="inlineStr">
        <is>
          <t>Home</t>
        </is>
      </c>
      <c r="CX3" t="inlineStr">
        <is>
          <t>Maintenance/Other</t>
        </is>
      </c>
      <c r="CY3" t="inlineStr">
        <is>
          <t>Originate</t>
        </is>
      </c>
      <c r="CZ3" t="inlineStr">
        <is>
          <t>Service</t>
        </is>
      </c>
      <c r="DA3" t="inlineStr">
        <is>
          <t>Terminal Destination</t>
        </is>
      </c>
      <c r="DD3" t="inlineStr">
        <is>
          <t>tod</t>
        </is>
      </c>
      <c r="DE3" t="inlineStr">
        <is>
          <t>expnsn_factor</t>
        </is>
      </c>
      <c r="DH3" t="inlineStr">
        <is>
          <t>dest_type</t>
        </is>
      </c>
      <c r="DI3" t="inlineStr">
        <is>
          <t>expnsn_factor</t>
        </is>
      </c>
      <c r="DL3" t="inlineStr">
        <is>
          <t>veh_type</t>
        </is>
      </c>
      <c r="DM3" t="inlineStr">
        <is>
          <t>mean_dist</t>
        </is>
      </c>
      <c r="DQ3" t="inlineStr">
        <is>
          <t>o_act_seg_name</t>
        </is>
      </c>
      <c r="DR3" t="inlineStr">
        <is>
          <t>Base</t>
        </is>
      </c>
      <c r="DS3" t="inlineStr">
        <is>
          <t>Goods_Delivery</t>
        </is>
      </c>
      <c r="DT3" t="inlineStr">
        <is>
          <t>Goods_Pickup</t>
        </is>
      </c>
      <c r="DU3" t="inlineStr">
        <is>
          <t>Home</t>
        </is>
      </c>
      <c r="DV3" t="inlineStr">
        <is>
          <t>Maintenance/Other</t>
        </is>
      </c>
      <c r="DW3" t="inlineStr">
        <is>
          <t>Originate</t>
        </is>
      </c>
      <c r="DX3" t="inlineStr">
        <is>
          <t>Service</t>
        </is>
      </c>
      <c r="DY3" t="inlineStr">
        <is>
          <t>Terminal Destination</t>
        </is>
      </c>
      <c r="EB3" t="inlineStr">
        <is>
          <t>tod</t>
        </is>
      </c>
      <c r="EC3" t="inlineStr">
        <is>
          <t>expnsn_factor</t>
        </is>
      </c>
      <c r="EF3" t="inlineStr">
        <is>
          <t>dest_type</t>
        </is>
      </c>
      <c r="EG3" t="inlineStr">
        <is>
          <t>expnsn_factor</t>
        </is>
      </c>
      <c r="EJ3" t="inlineStr">
        <is>
          <t>veh_type</t>
        </is>
      </c>
      <c r="EK3" t="inlineStr">
        <is>
          <t>mean_dist</t>
        </is>
      </c>
      <c r="EO3" t="inlineStr">
        <is>
          <t>tod</t>
        </is>
      </c>
      <c r="EP3" t="inlineStr">
        <is>
          <t>expnsn_factor</t>
        </is>
      </c>
    </row>
    <row r="4">
      <c r="A4" t="inlineStr">
        <is>
          <t>Food</t>
        </is>
      </c>
      <c r="B4" t="n">
        <v>0.04808</v>
      </c>
      <c r="F4" t="n">
        <v>0</v>
      </c>
      <c r="G4" t="n">
        <v>0.0313229936908714</v>
      </c>
      <c r="H4" t="n">
        <v>0.3433378901172588</v>
      </c>
      <c r="I4" t="n">
        <v>0.07071745634555347</v>
      </c>
      <c r="Z4" t="n">
        <v>1</v>
      </c>
      <c r="AA4" t="inlineStr">
        <is>
          <t>['MFG', 'RET', 'WHL']</t>
        </is>
      </c>
      <c r="AB4" t="n">
        <v>0.8756</v>
      </c>
      <c r="AE4" t="n">
        <v>1</v>
      </c>
      <c r="AF4" t="inlineStr">
        <is>
          <t>AGM</t>
        </is>
      </c>
      <c r="AG4" t="n">
        <v>2.2144</v>
      </c>
      <c r="AJ4" t="n">
        <v>1</v>
      </c>
      <c r="AK4" t="inlineStr">
        <is>
          <t>['AGM', 'MFG', 'WHL']</t>
        </is>
      </c>
      <c r="AL4" t="n">
        <v>0.65556</v>
      </c>
      <c r="AO4" t="n">
        <v>1</v>
      </c>
      <c r="AP4" t="n">
        <v>2326.979002035707</v>
      </c>
      <c r="AT4" t="n">
        <v>1</v>
      </c>
      <c r="AU4" t="inlineStr">
        <is>
          <t>Goods_Mixed_LCV</t>
        </is>
      </c>
      <c r="AV4" t="n">
        <v>8461.029816651646</v>
      </c>
      <c r="BD4" t="inlineStr">
        <is>
          <t>AM</t>
        </is>
      </c>
      <c r="BE4" t="n">
        <v>101823.9878021245</v>
      </c>
      <c r="BI4" t="inlineStr">
        <is>
          <t>TNC_NonRestRetl</t>
        </is>
      </c>
      <c r="BJ4" t="n">
        <v>359.37455</v>
      </c>
      <c r="BN4" t="inlineStr">
        <is>
          <t>Base</t>
        </is>
      </c>
      <c r="BO4" t="inlineStr">
        <is>
          <t>Agriculture/Mining</t>
        </is>
      </c>
      <c r="BP4" t="n">
        <v>2217.254730633157</v>
      </c>
      <c r="BS4" t="inlineStr">
        <is>
          <t>Base</t>
        </is>
      </c>
      <c r="BT4" t="inlineStr">
        <is>
          <t>LCV</t>
        </is>
      </c>
      <c r="BU4" t="n">
        <v>98788.97574064291</v>
      </c>
      <c r="BX4" t="inlineStr">
        <is>
          <t>Base</t>
        </is>
      </c>
      <c r="BY4" t="n">
        <v>0.2367375376027886</v>
      </c>
      <c r="CD4" t="inlineStr">
        <is>
          <t>Base</t>
        </is>
      </c>
      <c r="CE4" t="inlineStr">
        <is>
          <t>Agriculture/Mining</t>
        </is>
      </c>
      <c r="CF4" t="n">
        <v>1705.750232593957</v>
      </c>
      <c r="CI4" t="inlineStr">
        <is>
          <t>Base</t>
        </is>
      </c>
      <c r="CJ4" t="inlineStr">
        <is>
          <t>LCV</t>
        </is>
      </c>
      <c r="CK4" t="n">
        <v>67278.93679418159</v>
      </c>
      <c r="CN4" t="inlineStr">
        <is>
          <t>Base</t>
        </is>
      </c>
      <c r="CO4" t="n">
        <v>0.8013558197863879</v>
      </c>
      <c r="CS4" t="inlineStr">
        <is>
          <t>Base</t>
        </is>
      </c>
      <c r="CT4" t="n">
        <v>0</v>
      </c>
      <c r="CU4" t="n">
        <v>13070.08790379738</v>
      </c>
      <c r="CV4" t="n">
        <v>1907.752647782193</v>
      </c>
      <c r="CW4" t="n">
        <v>808.8978405367634</v>
      </c>
      <c r="CX4" t="n">
        <v>21830.19181511517</v>
      </c>
      <c r="CY4" t="n">
        <v>0</v>
      </c>
      <c r="CZ4" t="n">
        <v>31606.29624564428</v>
      </c>
      <c r="DA4" t="n">
        <v>6928.352933923438</v>
      </c>
      <c r="DD4" t="inlineStr">
        <is>
          <t>AM</t>
        </is>
      </c>
      <c r="DE4" t="n">
        <v>287913.0949700349</v>
      </c>
      <c r="DH4" t="inlineStr">
        <is>
          <t>OtherNonResidential</t>
        </is>
      </c>
      <c r="DI4" t="n">
        <v>837063.3776539022</v>
      </c>
      <c r="DL4" t="inlineStr">
        <is>
          <t>LCV</t>
        </is>
      </c>
      <c r="DM4" t="n">
        <v>7.468115315411108</v>
      </c>
      <c r="DQ4" t="inlineStr">
        <is>
          <t>Base</t>
        </is>
      </c>
      <c r="DR4" t="n">
        <v>0</v>
      </c>
      <c r="DS4" t="n">
        <v>46.16954</v>
      </c>
      <c r="DT4" t="n">
        <v>268.91324</v>
      </c>
      <c r="DU4" t="n">
        <v>12.86792</v>
      </c>
      <c r="DV4" t="n">
        <v>341.22709</v>
      </c>
      <c r="DW4" t="n">
        <v>0</v>
      </c>
      <c r="DX4" t="n">
        <v>25.73584</v>
      </c>
      <c r="DY4" t="n">
        <v>55.25457</v>
      </c>
      <c r="EB4" t="inlineStr">
        <is>
          <t>AM</t>
        </is>
      </c>
      <c r="EC4" t="n">
        <v>1810.53725</v>
      </c>
      <c r="EF4" t="inlineStr">
        <is>
          <t>Base</t>
        </is>
      </c>
      <c r="EG4" t="n">
        <v>1985.37425</v>
      </c>
      <c r="EJ4" t="inlineStr">
        <is>
          <t>LCV</t>
        </is>
      </c>
      <c r="EK4" t="n">
        <v>4.234481913008209</v>
      </c>
      <c r="EO4" t="inlineStr">
        <is>
          <t>AM</t>
        </is>
      </c>
      <c r="EP4" t="n">
        <v>1810.53725</v>
      </c>
    </row>
    <row r="5">
      <c r="A5" t="inlineStr">
        <is>
          <t>Service</t>
        </is>
      </c>
      <c r="B5" t="n">
        <v>0.06833699999999999</v>
      </c>
      <c r="F5" t="n">
        <v>1</v>
      </c>
      <c r="G5" t="n">
        <v>0.0324199227371002</v>
      </c>
      <c r="H5" t="n">
        <v>0.2765350331031258</v>
      </c>
      <c r="I5" t="n">
        <v>0.0376321544180547</v>
      </c>
      <c r="Z5" t="n">
        <v>2</v>
      </c>
      <c r="AA5" t="inlineStr">
        <is>
          <t>['IUT', 'LAF']</t>
        </is>
      </c>
      <c r="AB5" t="n">
        <v>0.8424</v>
      </c>
      <c r="AE5" t="n">
        <v>2</v>
      </c>
      <c r="AF5" t="inlineStr">
        <is>
          <t>MFG</t>
        </is>
      </c>
      <c r="AG5" t="n">
        <v>3.0927</v>
      </c>
      <c r="AJ5" t="n">
        <v>2</v>
      </c>
      <c r="AK5" t="inlineStr">
        <is>
          <t>['IUT', 'RET', 'CON', 'TRN']</t>
        </is>
      </c>
      <c r="AL5" t="n">
        <v>0.63864</v>
      </c>
      <c r="AO5" t="n">
        <v>2</v>
      </c>
      <c r="AP5" t="n">
        <v>14638.69728756079</v>
      </c>
      <c r="AT5" t="n">
        <v>2</v>
      </c>
      <c r="AU5" t="inlineStr">
        <is>
          <t>Goods_Mixed_MUT</t>
        </is>
      </c>
      <c r="AV5" t="n">
        <v>3024.103763603741</v>
      </c>
      <c r="BD5" t="inlineStr">
        <is>
          <t>EA</t>
        </is>
      </c>
      <c r="BE5" t="n">
        <v>16130.26138680983</v>
      </c>
      <c r="BI5" t="inlineStr">
        <is>
          <t>TNC_Restaurant</t>
        </is>
      </c>
      <c r="BJ5" t="n">
        <v>2843.81032</v>
      </c>
      <c r="BN5" t="inlineStr">
        <is>
          <t>Base</t>
        </is>
      </c>
      <c r="BO5" t="inlineStr">
        <is>
          <t xml:space="preserve">Construction </t>
        </is>
      </c>
      <c r="BP5" t="n">
        <v>24032.11137485284</v>
      </c>
      <c r="BS5" t="inlineStr">
        <is>
          <t>Base</t>
        </is>
      </c>
      <c r="BT5" t="inlineStr">
        <is>
          <t>MUT</t>
        </is>
      </c>
      <c r="BU5" t="n">
        <v>24916.0896484005</v>
      </c>
      <c r="BX5" t="inlineStr">
        <is>
          <t>OtherNonResidential</t>
        </is>
      </c>
      <c r="BY5" t="n">
        <v>12.11632318555369</v>
      </c>
      <c r="CD5" t="inlineStr">
        <is>
          <t>Base</t>
        </is>
      </c>
      <c r="CE5" t="inlineStr">
        <is>
          <t xml:space="preserve">Construction </t>
        </is>
      </c>
      <c r="CF5" t="n">
        <v>16884.47922686219</v>
      </c>
      <c r="CI5" t="inlineStr">
        <is>
          <t>Base</t>
        </is>
      </c>
      <c r="CJ5" t="inlineStr">
        <is>
          <t>MUT</t>
        </is>
      </c>
      <c r="CK5" t="n">
        <v>18010.09145591867</v>
      </c>
      <c r="CN5" t="inlineStr">
        <is>
          <t>OtherNonResidential</t>
        </is>
      </c>
      <c r="CO5" t="n">
        <v>5.17675994857652</v>
      </c>
      <c r="CS5" t="inlineStr">
        <is>
          <t>Goods_Delivery</t>
        </is>
      </c>
      <c r="CT5" t="n">
        <v>16149.30844862421</v>
      </c>
      <c r="CU5" t="n">
        <v>251373.3112975204</v>
      </c>
      <c r="CV5" t="n">
        <v>6006.766966825535</v>
      </c>
      <c r="CW5" t="n">
        <v>886.4435332939179</v>
      </c>
      <c r="CX5" t="n">
        <v>27124.68606115543</v>
      </c>
      <c r="CY5" t="n">
        <v>0</v>
      </c>
      <c r="CZ5" t="n">
        <v>6559.107776010286</v>
      </c>
      <c r="DA5" t="n">
        <v>23793.75744809477</v>
      </c>
      <c r="DD5" t="inlineStr">
        <is>
          <t>EA</t>
        </is>
      </c>
      <c r="DE5" t="n">
        <v>39279.22839858636</v>
      </c>
      <c r="DH5" t="inlineStr">
        <is>
          <t>Residential</t>
        </is>
      </c>
      <c r="DI5" t="n">
        <v>554102.5643864195</v>
      </c>
      <c r="DL5" t="inlineStr">
        <is>
          <t>MUT</t>
        </is>
      </c>
      <c r="DM5" t="n">
        <v>9.77225229181529</v>
      </c>
      <c r="DQ5" t="inlineStr">
        <is>
          <t>Goods_Delivery</t>
        </is>
      </c>
      <c r="DR5" t="n">
        <v>293.12983</v>
      </c>
      <c r="DS5" t="n">
        <v>15220.03705</v>
      </c>
      <c r="DT5" t="n">
        <v>5480.20778</v>
      </c>
      <c r="DU5" t="n">
        <v>368.65014</v>
      </c>
      <c r="DV5" t="n">
        <v>3959.33502</v>
      </c>
      <c r="DW5" t="n">
        <v>0</v>
      </c>
      <c r="DX5" t="n">
        <v>339.50167</v>
      </c>
      <c r="DY5" t="n">
        <v>2120.26794</v>
      </c>
      <c r="EB5" t="inlineStr">
        <is>
          <t>EA</t>
        </is>
      </c>
      <c r="EC5" t="n">
        <v>130.37028</v>
      </c>
      <c r="EF5" t="inlineStr">
        <is>
          <t>OtherNonResidential</t>
        </is>
      </c>
      <c r="EG5" t="n">
        <v>29289.36095</v>
      </c>
      <c r="EJ5" t="inlineStr">
        <is>
          <t>SUT</t>
        </is>
      </c>
      <c r="EO5" t="inlineStr">
        <is>
          <t>EA</t>
        </is>
      </c>
      <c r="EP5" t="n">
        <v>130.37028</v>
      </c>
    </row>
    <row r="6">
      <c r="A6" t="inlineStr">
        <is>
          <t>Package</t>
        </is>
      </c>
      <c r="B6" t="n">
        <v>0.408408</v>
      </c>
      <c r="F6" t="n">
        <v>2</v>
      </c>
      <c r="G6" t="n">
        <v>0.04869191174832198</v>
      </c>
      <c r="H6" t="n">
        <v>0.3865964717804907</v>
      </c>
      <c r="I6" t="n">
        <v>0.0539749487285319</v>
      </c>
      <c r="Z6" t="n">
        <v>3</v>
      </c>
      <c r="AA6" t="inlineStr">
        <is>
          <t>['AGM', 'CON', 'EPO', 'MHS', 'TRN']</t>
        </is>
      </c>
      <c r="AB6" t="n">
        <v>0.7499</v>
      </c>
      <c r="AE6" t="n">
        <v>3</v>
      </c>
      <c r="AF6" t="inlineStr">
        <is>
          <t>IUT</t>
        </is>
      </c>
      <c r="AG6" t="n">
        <v>4.3458</v>
      </c>
      <c r="AJ6" t="n">
        <v>3</v>
      </c>
      <c r="AK6" t="inlineStr">
        <is>
          <t>['IFR', 'LAF']</t>
        </is>
      </c>
      <c r="AL6" t="n">
        <v>0.5164799999999999</v>
      </c>
      <c r="AO6" t="n">
        <v>3</v>
      </c>
      <c r="AP6" t="n">
        <v>3242.740935550903</v>
      </c>
      <c r="AT6" t="n">
        <v>3</v>
      </c>
      <c r="AU6" t="inlineStr">
        <is>
          <t>Goods_Mixed_SUT</t>
        </is>
      </c>
      <c r="AV6" t="n">
        <v>4229.428261259844</v>
      </c>
      <c r="BD6" t="inlineStr">
        <is>
          <t>EV</t>
        </is>
      </c>
      <c r="BE6" t="n">
        <v>5768.143830237756</v>
      </c>
      <c r="BI6" t="inlineStr">
        <is>
          <t>TNC_Retail</t>
        </is>
      </c>
      <c r="BJ6" t="n">
        <v>1816.09125</v>
      </c>
      <c r="BN6" t="inlineStr">
        <is>
          <t>Base</t>
        </is>
      </c>
      <c r="BO6" t="inlineStr">
        <is>
          <t>Education/Other public services</t>
        </is>
      </c>
      <c r="BP6" t="n">
        <v>43564.05785109711</v>
      </c>
      <c r="BS6" t="inlineStr">
        <is>
          <t>Base</t>
        </is>
      </c>
      <c r="BT6" t="inlineStr">
        <is>
          <t>SUT</t>
        </is>
      </c>
      <c r="BU6" t="n">
        <v>53655.74772596772</v>
      </c>
      <c r="BX6" t="inlineStr">
        <is>
          <t>Residential</t>
        </is>
      </c>
      <c r="BY6" t="n">
        <v>11.56713818356605</v>
      </c>
      <c r="CD6" t="inlineStr">
        <is>
          <t>Base</t>
        </is>
      </c>
      <c r="CE6" t="inlineStr">
        <is>
          <t>Education/Other public services</t>
        </is>
      </c>
      <c r="CF6" t="n">
        <v>30195.56910626234</v>
      </c>
      <c r="CI6" t="inlineStr">
        <is>
          <t>Base</t>
        </is>
      </c>
      <c r="CJ6" t="inlineStr">
        <is>
          <t>SUT</t>
        </is>
      </c>
      <c r="CK6" t="n">
        <v>33847.84164275262</v>
      </c>
      <c r="CN6" t="inlineStr">
        <is>
          <t>Residential</t>
        </is>
      </c>
      <c r="CO6" t="n">
        <v>3.693511944439502</v>
      </c>
      <c r="CS6" t="inlineStr">
        <is>
          <t>Goods_Pickup</t>
        </is>
      </c>
      <c r="CT6" t="n">
        <v>1956.155150362602</v>
      </c>
      <c r="CU6" t="n">
        <v>13067.77106047662</v>
      </c>
      <c r="CV6" t="n">
        <v>9459.795680925043</v>
      </c>
      <c r="CW6" t="n">
        <v>0</v>
      </c>
      <c r="CX6" t="n">
        <v>4304.008372589663</v>
      </c>
      <c r="CY6" t="n">
        <v>0</v>
      </c>
      <c r="CZ6" t="n">
        <v>4003.655648909642</v>
      </c>
      <c r="DA6" t="n">
        <v>4886.053141023322</v>
      </c>
      <c r="DD6" t="inlineStr">
        <is>
          <t>EV</t>
        </is>
      </c>
      <c r="DE6" t="n">
        <v>38796.39961615052</v>
      </c>
      <c r="DH6" t="inlineStr">
        <is>
          <t>Base</t>
        </is>
      </c>
      <c r="DI6" t="n">
        <v>195288.4492796521</v>
      </c>
      <c r="DL6" t="inlineStr">
        <is>
          <t>SUT</t>
        </is>
      </c>
      <c r="DM6" t="n">
        <v>6.181536783494452</v>
      </c>
      <c r="DQ6" t="inlineStr">
        <is>
          <t>Goods_Pickup</t>
        </is>
      </c>
      <c r="DR6" t="n">
        <v>80.62015</v>
      </c>
      <c r="DS6" t="n">
        <v>10212.8052</v>
      </c>
      <c r="DT6" t="n">
        <v>1537.61547</v>
      </c>
      <c r="DU6" t="n">
        <v>112.97508</v>
      </c>
      <c r="DV6" t="n">
        <v>639.08263</v>
      </c>
      <c r="DW6" t="n">
        <v>0</v>
      </c>
      <c r="DX6" t="n">
        <v>16.65081</v>
      </c>
      <c r="DY6" t="n">
        <v>633.20019</v>
      </c>
      <c r="EB6" t="inlineStr">
        <is>
          <t>EV</t>
        </is>
      </c>
      <c r="EC6" t="n">
        <v>15197.66505</v>
      </c>
      <c r="EF6" t="inlineStr">
        <is>
          <t>Residential</t>
        </is>
      </c>
      <c r="EG6" t="n">
        <v>28057.15364</v>
      </c>
      <c r="EJ6" t="inlineStr">
        <is>
          <t>MUT</t>
        </is>
      </c>
      <c r="EO6" t="inlineStr">
        <is>
          <t>EV</t>
        </is>
      </c>
      <c r="EP6" t="n">
        <v>15197.66505</v>
      </c>
    </row>
    <row r="7">
      <c r="F7" t="n">
        <v>3</v>
      </c>
      <c r="G7" t="n">
        <v>0.06268745421759474</v>
      </c>
      <c r="H7" t="n">
        <v>0.5351685873538037</v>
      </c>
      <c r="I7" t="n">
        <v>0.05984598967533118</v>
      </c>
      <c r="Z7" t="n">
        <v>4</v>
      </c>
      <c r="AA7" t="inlineStr">
        <is>
          <t>['IFR']</t>
        </is>
      </c>
      <c r="AB7" t="n">
        <v>0.6852</v>
      </c>
      <c r="AE7" t="n">
        <v>4</v>
      </c>
      <c r="AF7" t="inlineStr">
        <is>
          <t>RET</t>
        </is>
      </c>
      <c r="AG7" t="n">
        <v>4.5322</v>
      </c>
      <c r="AJ7" t="n">
        <v>4</v>
      </c>
      <c r="AK7" t="inlineStr">
        <is>
          <t>['EPO', 'MHS']</t>
        </is>
      </c>
      <c r="AL7" t="n">
        <v>0.3837599999999999</v>
      </c>
      <c r="AO7" t="n">
        <v>4</v>
      </c>
      <c r="AP7" t="n">
        <v>12892.98368764616</v>
      </c>
      <c r="AT7" t="n">
        <v>4</v>
      </c>
      <c r="AU7" t="inlineStr">
        <is>
          <t>Goods_NonRes_LCV</t>
        </is>
      </c>
      <c r="AV7" t="n">
        <v>5045.488312744005</v>
      </c>
      <c r="BD7" t="inlineStr">
        <is>
          <t>MD</t>
        </is>
      </c>
      <c r="BE7" t="n">
        <v>91342.03797049634</v>
      </c>
      <c r="BN7" t="inlineStr">
        <is>
          <t>Base</t>
        </is>
      </c>
      <c r="BO7" t="inlineStr">
        <is>
          <t>Industrial/Utilities</t>
        </is>
      </c>
      <c r="BP7" t="n">
        <v>2740.298962551768</v>
      </c>
      <c r="BS7" t="inlineStr">
        <is>
          <t>OtherNonResidential</t>
        </is>
      </c>
      <c r="BT7" t="inlineStr">
        <is>
          <t>LCV</t>
        </is>
      </c>
      <c r="BU7" t="n">
        <v>16163.20843161036</v>
      </c>
      <c r="BX7" t="inlineStr">
        <is>
          <t>TransportNode</t>
        </is>
      </c>
      <c r="BY7" t="n">
        <v>0.2198664844036102</v>
      </c>
      <c r="CD7" t="inlineStr">
        <is>
          <t>Base</t>
        </is>
      </c>
      <c r="CE7" t="inlineStr">
        <is>
          <t>Industrial/Utilities</t>
        </is>
      </c>
      <c r="CF7" t="n">
        <v>1395.367074003079</v>
      </c>
      <c r="CI7" t="inlineStr">
        <is>
          <t>OtherNonResidential</t>
        </is>
      </c>
      <c r="CJ7" t="inlineStr">
        <is>
          <t>LCV</t>
        </is>
      </c>
      <c r="CK7" t="n">
        <v>27031.70631221731</v>
      </c>
      <c r="CN7" t="inlineStr">
        <is>
          <t>TransportNode</t>
        </is>
      </c>
      <c r="CO7" t="n">
        <v>14.68983129028103</v>
      </c>
      <c r="CS7" t="inlineStr">
        <is>
          <t>Home</t>
        </is>
      </c>
      <c r="CT7" t="n">
        <v>784.3780728789599</v>
      </c>
      <c r="CU7" t="n">
        <v>545.2396639359932</v>
      </c>
      <c r="CV7" t="n">
        <v>0</v>
      </c>
      <c r="CW7" t="n">
        <v>0</v>
      </c>
      <c r="CX7" t="n">
        <v>6070.398076653676</v>
      </c>
      <c r="CY7" t="n">
        <v>0</v>
      </c>
      <c r="CZ7" t="n">
        <v>5318.766628438959</v>
      </c>
      <c r="DA7" t="n">
        <v>1470.961703842765</v>
      </c>
      <c r="DD7" t="inlineStr">
        <is>
          <t>MD</t>
        </is>
      </c>
      <c r="DE7" t="n">
        <v>1146784.445711146</v>
      </c>
      <c r="DH7" t="inlineStr">
        <is>
          <t>Warehouse</t>
        </is>
      </c>
      <c r="DI7" t="n">
        <v>71129.83501135065</v>
      </c>
      <c r="DQ7" t="inlineStr">
        <is>
          <t>Home</t>
        </is>
      </c>
      <c r="DR7" t="n">
        <v>0</v>
      </c>
      <c r="DS7" t="n">
        <v>59.03746</v>
      </c>
      <c r="DT7" t="n">
        <v>308.46369</v>
      </c>
      <c r="DU7" t="n">
        <v>0</v>
      </c>
      <c r="DV7" t="n">
        <v>386.8202</v>
      </c>
      <c r="DW7" t="n">
        <v>0</v>
      </c>
      <c r="DX7" t="n">
        <v>12.86792</v>
      </c>
      <c r="DY7" t="n">
        <v>131.72157</v>
      </c>
      <c r="EB7" t="inlineStr">
        <is>
          <t>MD</t>
        </is>
      </c>
      <c r="EC7" t="n">
        <v>24848.49808</v>
      </c>
      <c r="EF7" t="inlineStr">
        <is>
          <t>TransportNode</t>
        </is>
      </c>
      <c r="EG7" t="n">
        <v>192.44624</v>
      </c>
      <c r="EO7" t="inlineStr">
        <is>
          <t>MD</t>
        </is>
      </c>
      <c r="EP7" t="n">
        <v>24848.49808</v>
      </c>
    </row>
    <row r="8">
      <c r="F8" t="n">
        <v>4</v>
      </c>
      <c r="G8" t="n">
        <v>0.07901168649607067</v>
      </c>
      <c r="H8" t="n">
        <v>0.5704928865999338</v>
      </c>
      <c r="I8" t="n">
        <v>0.1827961188023461</v>
      </c>
      <c r="AE8" t="n">
        <v>5</v>
      </c>
      <c r="AF8" t="inlineStr">
        <is>
          <t>WHL</t>
        </is>
      </c>
      <c r="AG8" t="n">
        <v>3.3341</v>
      </c>
      <c r="AO8" t="n">
        <v>5</v>
      </c>
      <c r="AP8" t="n">
        <v>10680.59223192873</v>
      </c>
      <c r="AT8" t="n">
        <v>5</v>
      </c>
      <c r="AU8" t="inlineStr">
        <is>
          <t>Goods_NonRes_MUT</t>
        </is>
      </c>
      <c r="AV8" t="n">
        <v>13159.97414633791</v>
      </c>
      <c r="BD8" t="inlineStr">
        <is>
          <t>PM</t>
        </is>
      </c>
      <c r="BE8" t="n">
        <v>7167.308909387091</v>
      </c>
      <c r="BN8" t="inlineStr">
        <is>
          <t>Base</t>
        </is>
      </c>
      <c r="BO8" t="inlineStr">
        <is>
          <t>Info/Finance/Insurance/Real Estate/Professional services</t>
        </is>
      </c>
      <c r="BP8" t="n">
        <v>31643.15267835342</v>
      </c>
      <c r="BS8" t="inlineStr">
        <is>
          <t>OtherNonResidential</t>
        </is>
      </c>
      <c r="BT8" t="inlineStr">
        <is>
          <t>MUT</t>
        </is>
      </c>
      <c r="BU8" t="n">
        <v>3268.676956896451</v>
      </c>
      <c r="BX8" t="inlineStr">
        <is>
          <t>Warehouse</t>
        </is>
      </c>
      <c r="BY8" t="n">
        <v>8.597807188295722</v>
      </c>
      <c r="CD8" t="inlineStr">
        <is>
          <t>Base</t>
        </is>
      </c>
      <c r="CE8" t="inlineStr">
        <is>
          <t>Info/Finance/Insurance/Real Estate/Professional services</t>
        </is>
      </c>
      <c r="CF8" t="n">
        <v>22608.93112107046</v>
      </c>
      <c r="CI8" t="inlineStr">
        <is>
          <t>OtherNonResidential</t>
        </is>
      </c>
      <c r="CJ8" t="inlineStr">
        <is>
          <t>MUT</t>
        </is>
      </c>
      <c r="CK8" t="n">
        <v>8434.108840580648</v>
      </c>
      <c r="CN8" t="inlineStr">
        <is>
          <t>Warehouse</t>
        </is>
      </c>
      <c r="CO8" t="n">
        <v>2.809159998115264</v>
      </c>
      <c r="CS8" t="inlineStr">
        <is>
          <t>Maintenance/Other</t>
        </is>
      </c>
      <c r="CT8" t="n">
        <v>16672.90528221631</v>
      </c>
      <c r="CU8" t="n">
        <v>22941.86673044284</v>
      </c>
      <c r="CV8" t="n">
        <v>7579.50750321463</v>
      </c>
      <c r="CW8" t="n">
        <v>4263.880213337368</v>
      </c>
      <c r="CX8" t="n">
        <v>139383.0465034814</v>
      </c>
      <c r="CY8" t="n">
        <v>0</v>
      </c>
      <c r="CZ8" t="n">
        <v>106158.2015557013</v>
      </c>
      <c r="DA8" t="n">
        <v>73350.32969890471</v>
      </c>
      <c r="DD8" t="inlineStr">
        <is>
          <t>PM</t>
        </is>
      </c>
      <c r="DE8" t="n">
        <v>151237.3495672744</v>
      </c>
      <c r="DH8" t="inlineStr">
        <is>
          <t>TransportNode</t>
        </is>
      </c>
      <c r="DI8" t="n">
        <v>6426.291931868072</v>
      </c>
      <c r="DQ8" t="inlineStr">
        <is>
          <t>Maintenance/Other</t>
        </is>
      </c>
      <c r="DR8" t="n">
        <v>298.26401</v>
      </c>
      <c r="DS8" t="n">
        <v>1119.93686</v>
      </c>
      <c r="DT8" t="n">
        <v>3386.70653</v>
      </c>
      <c r="DU8" t="n">
        <v>368.65014</v>
      </c>
      <c r="DV8" t="n">
        <v>4760.42894</v>
      </c>
      <c r="DW8" t="n">
        <v>0</v>
      </c>
      <c r="DX8" t="n">
        <v>302.41716</v>
      </c>
      <c r="DY8" t="n">
        <v>1809.34605</v>
      </c>
      <c r="EB8" t="inlineStr">
        <is>
          <t>PM</t>
        </is>
      </c>
      <c r="EC8" t="n">
        <v>18945.44144</v>
      </c>
      <c r="EF8" t="inlineStr">
        <is>
          <t>Warehouse</t>
        </is>
      </c>
      <c r="EG8" t="n">
        <v>1408.17702</v>
      </c>
      <c r="EO8" t="inlineStr">
        <is>
          <t>PM</t>
        </is>
      </c>
      <c r="EP8" t="n">
        <v>18945.44144</v>
      </c>
    </row>
    <row r="9">
      <c r="AE9" t="n">
        <v>6</v>
      </c>
      <c r="AF9" t="inlineStr">
        <is>
          <t>CON</t>
        </is>
      </c>
      <c r="AG9" t="n">
        <v>3.1086</v>
      </c>
      <c r="AO9" t="n">
        <v>6</v>
      </c>
      <c r="AP9" t="n">
        <v>32128.95084337751</v>
      </c>
      <c r="AT9" t="n">
        <v>6</v>
      </c>
      <c r="AU9" t="inlineStr">
        <is>
          <t>Goods_NonRes_SUT</t>
        </is>
      </c>
      <c r="AV9" t="n">
        <v>4159.155385772664</v>
      </c>
      <c r="BN9" t="inlineStr">
        <is>
          <t>Base</t>
        </is>
      </c>
      <c r="BO9" t="inlineStr">
        <is>
          <t>Leisure/Accommodations and Food</t>
        </is>
      </c>
      <c r="BP9" t="n">
        <v>5726.350337142663</v>
      </c>
      <c r="BS9" t="inlineStr">
        <is>
          <t>OtherNonResidential</t>
        </is>
      </c>
      <c r="BT9" t="inlineStr">
        <is>
          <t>SUT</t>
        </is>
      </c>
      <c r="BU9" t="n">
        <v>1717.196021098767</v>
      </c>
      <c r="CD9" t="inlineStr">
        <is>
          <t>Base</t>
        </is>
      </c>
      <c r="CE9" t="inlineStr">
        <is>
          <t>Leisure/Accommodations and Food</t>
        </is>
      </c>
      <c r="CF9" t="n">
        <v>4607.887955412919</v>
      </c>
      <c r="CI9" t="inlineStr">
        <is>
          <t>OtherNonResidential</t>
        </is>
      </c>
      <c r="CJ9" t="inlineStr">
        <is>
          <t>SUT</t>
        </is>
      </c>
      <c r="CK9" t="n">
        <v>13577.7340180086</v>
      </c>
      <c r="CS9" t="inlineStr">
        <is>
          <t>Originate</t>
        </is>
      </c>
      <c r="CT9" t="n">
        <v>8260.494018965994</v>
      </c>
      <c r="CU9" t="n">
        <v>25495.36232844436</v>
      </c>
      <c r="CV9" t="n">
        <v>9804.268545606865</v>
      </c>
      <c r="CW9" t="n">
        <v>2927.740106538181</v>
      </c>
      <c r="CX9" t="n">
        <v>60046.98556594522</v>
      </c>
      <c r="CY9" t="n">
        <v>0</v>
      </c>
      <c r="CZ9" t="n">
        <v>109932.5133405917</v>
      </c>
      <c r="DA9" t="n">
        <v>5764.37599296315</v>
      </c>
      <c r="DQ9" t="inlineStr">
        <is>
          <t>Originate</t>
        </is>
      </c>
      <c r="DR9" t="n">
        <v>31.98467</v>
      </c>
      <c r="DS9" t="n">
        <v>1025.87236</v>
      </c>
      <c r="DT9" t="n">
        <v>1952.77881</v>
      </c>
      <c r="DU9" t="n">
        <v>31.98467</v>
      </c>
      <c r="DV9" t="n">
        <v>1657.58764</v>
      </c>
      <c r="DW9" t="n">
        <v>0</v>
      </c>
      <c r="DX9" t="n">
        <v>203.62695</v>
      </c>
      <c r="DY9" t="n">
        <v>115.44102</v>
      </c>
    </row>
    <row r="10">
      <c r="AE10" t="n">
        <v>7</v>
      </c>
      <c r="AF10" t="inlineStr">
        <is>
          <t>TRN</t>
        </is>
      </c>
      <c r="AG10" t="n">
        <v>3.7211</v>
      </c>
      <c r="AO10" t="n">
        <v>7</v>
      </c>
      <c r="AP10" t="n">
        <v>9182.006187492272</v>
      </c>
      <c r="AT10" t="n">
        <v>7</v>
      </c>
      <c r="AU10" t="inlineStr">
        <is>
          <t>Goods_Res_LCV</t>
        </is>
      </c>
      <c r="AV10" t="n">
        <v>6057.498094970384</v>
      </c>
      <c r="BN10" t="inlineStr">
        <is>
          <t>Base</t>
        </is>
      </c>
      <c r="BO10" t="inlineStr">
        <is>
          <t xml:space="preserve">Manufacturing </t>
        </is>
      </c>
      <c r="BP10" t="n">
        <v>12812.05390909556</v>
      </c>
      <c r="BS10" t="inlineStr">
        <is>
          <t>Residential</t>
        </is>
      </c>
      <c r="BT10" t="inlineStr">
        <is>
          <t>LCV</t>
        </is>
      </c>
      <c r="BU10" t="n">
        <v>14541.3002619675</v>
      </c>
      <c r="CD10" t="inlineStr">
        <is>
          <t>Base</t>
        </is>
      </c>
      <c r="CE10" t="inlineStr">
        <is>
          <t xml:space="preserve">Manufacturing </t>
        </is>
      </c>
      <c r="CF10" t="n">
        <v>7027.992810452984</v>
      </c>
      <c r="CI10" t="inlineStr">
        <is>
          <t>Residential</t>
        </is>
      </c>
      <c r="CJ10" t="inlineStr">
        <is>
          <t>LCV</t>
        </is>
      </c>
      <c r="CK10" t="n">
        <v>33393.94722942513</v>
      </c>
      <c r="CS10" t="inlineStr">
        <is>
          <t>Service</t>
        </is>
      </c>
      <c r="CT10" t="n">
        <v>32328.33841375115</v>
      </c>
      <c r="CU10" t="n">
        <v>5399.742546906955</v>
      </c>
      <c r="CV10" t="n">
        <v>2919.347709932631</v>
      </c>
      <c r="CW10" t="n">
        <v>5302.782452044123</v>
      </c>
      <c r="CX10" t="n">
        <v>111590.421092358</v>
      </c>
      <c r="CY10" t="n">
        <v>0</v>
      </c>
      <c r="CZ10" t="n">
        <v>347938.3555631811</v>
      </c>
      <c r="DA10" t="n">
        <v>106037.9089803033</v>
      </c>
      <c r="DQ10" t="inlineStr">
        <is>
          <t>Service</t>
        </is>
      </c>
      <c r="DR10" t="n">
        <v>46.16954</v>
      </c>
      <c r="DS10" t="n">
        <v>97.27096</v>
      </c>
      <c r="DT10" t="n">
        <v>298.26401</v>
      </c>
      <c r="DU10" t="n">
        <v>3.78289</v>
      </c>
      <c r="DV10" t="n">
        <v>301.26817</v>
      </c>
      <c r="DW10" t="n">
        <v>0</v>
      </c>
      <c r="DX10" t="n">
        <v>303.52794</v>
      </c>
      <c r="DY10" t="n">
        <v>154.04478</v>
      </c>
    </row>
    <row r="11">
      <c r="AE11" t="n">
        <v>8</v>
      </c>
      <c r="AF11" t="inlineStr">
        <is>
          <t>IFR</t>
        </is>
      </c>
      <c r="AG11" t="n">
        <v>2.5834</v>
      </c>
      <c r="AO11" t="n">
        <v>8</v>
      </c>
      <c r="AP11" t="n">
        <v>43519.04041504458</v>
      </c>
      <c r="AT11" t="n">
        <v>8</v>
      </c>
      <c r="AU11" t="inlineStr">
        <is>
          <t>Goods_Res_MUT</t>
        </is>
      </c>
      <c r="AV11" t="n">
        <v>1703.877798716654</v>
      </c>
      <c r="BN11" t="inlineStr">
        <is>
          <t>Base</t>
        </is>
      </c>
      <c r="BO11" t="inlineStr">
        <is>
          <t>Medical/Health Services</t>
        </is>
      </c>
      <c r="BP11" t="n">
        <v>27245.43254300863</v>
      </c>
      <c r="BS11" t="inlineStr">
        <is>
          <t>Residential</t>
        </is>
      </c>
      <c r="BT11" t="inlineStr">
        <is>
          <t>MUT</t>
        </is>
      </c>
      <c r="BU11" t="n">
        <v>981.3697125244342</v>
      </c>
      <c r="CD11" t="inlineStr">
        <is>
          <t>Base</t>
        </is>
      </c>
      <c r="CE11" t="inlineStr">
        <is>
          <t>Medical/Health Services</t>
        </is>
      </c>
      <c r="CF11" t="n">
        <v>14206.9321437823</v>
      </c>
      <c r="CI11" t="inlineStr">
        <is>
          <t>Residential</t>
        </is>
      </c>
      <c r="CJ11" t="inlineStr">
        <is>
          <t>MUT</t>
        </is>
      </c>
      <c r="CK11" t="n">
        <v>2005.043057839571</v>
      </c>
      <c r="CS11" t="inlineStr">
        <is>
          <t>Terminal Destination</t>
        </is>
      </c>
      <c r="CT11" t="n">
        <v>0</v>
      </c>
      <c r="CU11" t="n">
        <v>0</v>
      </c>
      <c r="CV11" t="n">
        <v>0</v>
      </c>
      <c r="CW11" t="n">
        <v>0</v>
      </c>
      <c r="CX11" t="n">
        <v>0</v>
      </c>
      <c r="CY11" t="n">
        <v>0</v>
      </c>
      <c r="CZ11" t="n">
        <v>0</v>
      </c>
      <c r="DA11" t="n">
        <v>0</v>
      </c>
      <c r="DQ11" t="inlineStr">
        <is>
          <t>Terminal Destination</t>
        </is>
      </c>
      <c r="DR11" t="n">
        <v>0</v>
      </c>
      <c r="DS11" t="n">
        <v>0</v>
      </c>
      <c r="DT11" t="n">
        <v>0</v>
      </c>
      <c r="DU11" t="n">
        <v>0</v>
      </c>
      <c r="DV11" t="n">
        <v>0</v>
      </c>
      <c r="DW11" t="n">
        <v>0</v>
      </c>
      <c r="DX11" t="n">
        <v>0</v>
      </c>
      <c r="DY11" t="n">
        <v>0</v>
      </c>
    </row>
    <row r="12">
      <c r="AE12" t="n">
        <v>9</v>
      </c>
      <c r="AF12" t="inlineStr">
        <is>
          <t>EPO</t>
        </is>
      </c>
      <c r="AG12" t="n">
        <v>3.2574</v>
      </c>
      <c r="AO12" t="n">
        <v>9</v>
      </c>
      <c r="AP12" t="n">
        <v>54985.92294015865</v>
      </c>
      <c r="AT12" t="n">
        <v>9</v>
      </c>
      <c r="AU12" t="inlineStr">
        <is>
          <t>Goods_Res_SUT</t>
        </is>
      </c>
      <c r="AV12" t="n">
        <v>4776.406298222384</v>
      </c>
      <c r="BN12" t="inlineStr">
        <is>
          <t>Base</t>
        </is>
      </c>
      <c r="BO12" t="inlineStr">
        <is>
          <t xml:space="preserve">Retail </t>
        </is>
      </c>
      <c r="BP12" t="n">
        <v>11272.81503227891</v>
      </c>
      <c r="BS12" t="inlineStr">
        <is>
          <t>Residential</t>
        </is>
      </c>
      <c r="BT12" t="inlineStr">
        <is>
          <t>SUT</t>
        </is>
      </c>
      <c r="BU12" t="n">
        <v>3289.795335043327</v>
      </c>
      <c r="CD12" t="inlineStr">
        <is>
          <t>Base</t>
        </is>
      </c>
      <c r="CE12" t="inlineStr">
        <is>
          <t xml:space="preserve">Retail </t>
        </is>
      </c>
      <c r="CF12" t="n">
        <v>8647.554059367832</v>
      </c>
      <c r="CI12" t="inlineStr">
        <is>
          <t>Residential</t>
        </is>
      </c>
      <c r="CJ12" t="inlineStr">
        <is>
          <t>SUT</t>
        </is>
      </c>
      <c r="CK12" t="n">
        <v>8528.176305630946</v>
      </c>
    </row>
    <row r="13">
      <c r="AE13" t="n">
        <v>10</v>
      </c>
      <c r="AF13" t="inlineStr">
        <is>
          <t>MHS</t>
        </is>
      </c>
      <c r="AG13" t="n">
        <v>2.2354</v>
      </c>
      <c r="AO13" t="n">
        <v>10</v>
      </c>
      <c r="AP13" t="n">
        <v>31416.19285547785</v>
      </c>
      <c r="AT13" t="n">
        <v>10</v>
      </c>
      <c r="AU13" t="inlineStr">
        <is>
          <t>Maintenance_LCV</t>
        </is>
      </c>
      <c r="AV13" t="n">
        <v>13588.15696570517</v>
      </c>
      <c r="BN13" t="inlineStr">
        <is>
          <t>Base</t>
        </is>
      </c>
      <c r="BO13" t="inlineStr">
        <is>
          <t xml:space="preserve">Transportation </t>
        </is>
      </c>
      <c r="BP13" t="n">
        <v>7094.051006663119</v>
      </c>
      <c r="BS13" t="inlineStr">
        <is>
          <t>TransportNode</t>
        </is>
      </c>
      <c r="BT13" t="inlineStr">
        <is>
          <t>LCV</t>
        </is>
      </c>
      <c r="BU13" t="n">
        <v>63.91036414565826</v>
      </c>
      <c r="CD13" t="inlineStr">
        <is>
          <t>Base</t>
        </is>
      </c>
      <c r="CE13" t="inlineStr">
        <is>
          <t xml:space="preserve">Transportation </t>
        </is>
      </c>
      <c r="CF13" t="n">
        <v>4675.236683009928</v>
      </c>
      <c r="CI13" t="inlineStr">
        <is>
          <t>TransportNode</t>
        </is>
      </c>
      <c r="CJ13" t="inlineStr">
        <is>
          <t>LCV</t>
        </is>
      </c>
      <c r="CK13" t="n">
        <v>117.9444143248697</v>
      </c>
    </row>
    <row r="14">
      <c r="AE14" t="n">
        <v>11</v>
      </c>
      <c r="AF14" t="inlineStr">
        <is>
          <t>LAF</t>
        </is>
      </c>
      <c r="AG14" t="n">
        <v>3.243</v>
      </c>
      <c r="AO14" t="n">
        <v>11</v>
      </c>
      <c r="AP14" t="n">
        <v>7217.633512782322</v>
      </c>
      <c r="AT14" t="n">
        <v>11</v>
      </c>
      <c r="AU14" t="inlineStr">
        <is>
          <t>Maintenance_MUT</t>
        </is>
      </c>
      <c r="AV14" t="n">
        <v>2345.648812427721</v>
      </c>
      <c r="BN14" t="inlineStr">
        <is>
          <t>Base</t>
        </is>
      </c>
      <c r="BO14" t="inlineStr">
        <is>
          <t xml:space="preserve">Wholesale </t>
        </is>
      </c>
      <c r="BP14" t="n">
        <v>9013.234689333945</v>
      </c>
      <c r="BS14" t="inlineStr">
        <is>
          <t>Warehouse</t>
        </is>
      </c>
      <c r="BT14" t="inlineStr">
        <is>
          <t>LCV</t>
        </is>
      </c>
      <c r="BU14" t="n">
        <v>2059.837056726581</v>
      </c>
      <c r="CD14" t="inlineStr">
        <is>
          <t>Base</t>
        </is>
      </c>
      <c r="CE14" t="inlineStr">
        <is>
          <t xml:space="preserve">Wholesale </t>
        </is>
      </c>
      <c r="CF14" t="n">
        <v>7181.169480034891</v>
      </c>
      <c r="CI14" t="inlineStr">
        <is>
          <t>Warehouse</t>
        </is>
      </c>
      <c r="CJ14" t="inlineStr">
        <is>
          <t>LCV</t>
        </is>
      </c>
      <c r="CK14" t="n">
        <v>2433.521952802369</v>
      </c>
    </row>
    <row r="15">
      <c r="AT15" t="n">
        <v>12</v>
      </c>
      <c r="AU15" t="inlineStr">
        <is>
          <t>Maintenance_SUT</t>
        </is>
      </c>
      <c r="AV15" t="n">
        <v>5266.948716148496</v>
      </c>
      <c r="BN15" t="inlineStr">
        <is>
          <t>OtherNonResidential</t>
        </is>
      </c>
      <c r="BO15" t="inlineStr">
        <is>
          <t>Agriculture/Mining</t>
        </is>
      </c>
      <c r="BP15" t="n">
        <v>40.81739526411658</v>
      </c>
      <c r="BS15" t="inlineStr">
        <is>
          <t>Warehouse</t>
        </is>
      </c>
      <c r="BT15" t="inlineStr">
        <is>
          <t>MUT</t>
        </is>
      </c>
      <c r="BU15" t="n">
        <v>915.6635195335006</v>
      </c>
      <c r="CD15" t="inlineStr">
        <is>
          <t>OtherNonResidential</t>
        </is>
      </c>
      <c r="CE15" t="inlineStr">
        <is>
          <t>Agriculture/Mining</t>
        </is>
      </c>
      <c r="CF15" t="n">
        <v>509.2784051430249</v>
      </c>
      <c r="CI15" t="inlineStr">
        <is>
          <t>Warehouse</t>
        </is>
      </c>
      <c r="CJ15" t="inlineStr">
        <is>
          <t>MUT</t>
        </is>
      </c>
      <c r="CK15" t="n">
        <v>1244.264043517666</v>
      </c>
    </row>
    <row r="16">
      <c r="AT16" t="n">
        <v>13</v>
      </c>
      <c r="AU16" t="inlineStr">
        <is>
          <t>Service_Mixed_LCV</t>
        </is>
      </c>
      <c r="AV16" t="n">
        <v>33393.68088119324</v>
      </c>
      <c r="BN16" t="inlineStr">
        <is>
          <t>OtherNonResidential</t>
        </is>
      </c>
      <c r="BO16" t="inlineStr">
        <is>
          <t xml:space="preserve">Construction </t>
        </is>
      </c>
      <c r="BP16" t="n">
        <v>2987.109126233708</v>
      </c>
      <c r="CD16" t="inlineStr">
        <is>
          <t>OtherNonResidential</t>
        </is>
      </c>
      <c r="CE16" t="inlineStr">
        <is>
          <t xml:space="preserve">Construction </t>
        </is>
      </c>
      <c r="CF16" t="n">
        <v>4529.214716847572</v>
      </c>
      <c r="CI16" t="inlineStr">
        <is>
          <t>Warehouse</t>
        </is>
      </c>
      <c r="CJ16" t="inlineStr">
        <is>
          <t>SUT</t>
        </is>
      </c>
      <c r="CK16" t="n">
        <v>1370.39330771026</v>
      </c>
    </row>
    <row r="17">
      <c r="AT17" t="n">
        <v>14</v>
      </c>
      <c r="AU17" t="inlineStr">
        <is>
          <t>Service_Mixed_MUT</t>
        </is>
      </c>
      <c r="AV17" t="n">
        <v>3453.790305265268</v>
      </c>
      <c r="BN17" t="inlineStr">
        <is>
          <t>OtherNonResidential</t>
        </is>
      </c>
      <c r="BO17" t="inlineStr">
        <is>
          <t>Education/Other public services</t>
        </is>
      </c>
      <c r="BP17" t="n">
        <v>6838.759017593683</v>
      </c>
      <c r="CD17" t="inlineStr">
        <is>
          <t>OtherNonResidential</t>
        </is>
      </c>
      <c r="CE17" t="inlineStr">
        <is>
          <t>Education/Other public services</t>
        </is>
      </c>
      <c r="CF17" t="n">
        <v>13693.71045185264</v>
      </c>
    </row>
    <row r="18">
      <c r="AT18" t="n">
        <v>15</v>
      </c>
      <c r="AU18" t="inlineStr">
        <is>
          <t>Service_Mixed_SUT</t>
        </is>
      </c>
      <c r="AV18" t="n">
        <v>13542.88922597452</v>
      </c>
      <c r="BN18" t="inlineStr">
        <is>
          <t>OtherNonResidential</t>
        </is>
      </c>
      <c r="BO18" t="inlineStr">
        <is>
          <t>Industrial/Utilities</t>
        </is>
      </c>
      <c r="BP18" t="n">
        <v>43.76874248798076</v>
      </c>
      <c r="CD18" t="inlineStr">
        <is>
          <t>OtherNonResidential</t>
        </is>
      </c>
      <c r="CE18" t="inlineStr">
        <is>
          <t>Industrial/Utilities</t>
        </is>
      </c>
      <c r="CF18" t="n">
        <v>1555.96397322651</v>
      </c>
    </row>
    <row r="19">
      <c r="AT19" t="n">
        <v>16</v>
      </c>
      <c r="AU19" t="inlineStr">
        <is>
          <t>Service_NonRes_LCV</t>
        </is>
      </c>
      <c r="AV19" t="n">
        <v>50408.81332474785</v>
      </c>
      <c r="BN19" t="inlineStr">
        <is>
          <t>OtherNonResidential</t>
        </is>
      </c>
      <c r="BO19" t="inlineStr">
        <is>
          <t>Info/Finance/Insurance/Real Estate/Professional services</t>
        </is>
      </c>
      <c r="BP19" t="n">
        <v>4481.08011468916</v>
      </c>
      <c r="CD19" t="inlineStr">
        <is>
          <t>OtherNonResidential</t>
        </is>
      </c>
      <c r="CE19" t="inlineStr">
        <is>
          <t>Info/Finance/Insurance/Real Estate/Professional services</t>
        </is>
      </c>
      <c r="CF19" t="n">
        <v>8680.664196641266</v>
      </c>
    </row>
    <row r="20">
      <c r="AT20" t="n">
        <v>17</v>
      </c>
      <c r="AU20" t="inlineStr">
        <is>
          <t>Service_NonRes_MUT</t>
        </is>
      </c>
      <c r="AV20" t="n">
        <v>6362.426665620875</v>
      </c>
      <c r="BN20" t="inlineStr">
        <is>
          <t>OtherNonResidential</t>
        </is>
      </c>
      <c r="BO20" t="inlineStr">
        <is>
          <t>Leisure/Accommodations and Food</t>
        </is>
      </c>
      <c r="BP20" t="n">
        <v>824.0008628731342</v>
      </c>
      <c r="CD20" t="inlineStr">
        <is>
          <t>OtherNonResidential</t>
        </is>
      </c>
      <c r="CE20" t="inlineStr">
        <is>
          <t>Leisure/Accommodations and Food</t>
        </is>
      </c>
      <c r="CF20" t="n">
        <v>745.6415878198293</v>
      </c>
    </row>
    <row r="21">
      <c r="AT21" t="n">
        <v>18</v>
      </c>
      <c r="AU21" t="inlineStr">
        <is>
          <t>Service_NonRes_SUT</t>
        </is>
      </c>
      <c r="AV21" t="n">
        <v>23152.81341982914</v>
      </c>
      <c r="BN21" t="inlineStr">
        <is>
          <t>OtherNonResidential</t>
        </is>
      </c>
      <c r="BO21" t="inlineStr">
        <is>
          <t xml:space="preserve">Manufacturing </t>
        </is>
      </c>
      <c r="BP21" t="n">
        <v>1269.867853938483</v>
      </c>
      <c r="CD21" t="inlineStr">
        <is>
          <t>OtherNonResidential</t>
        </is>
      </c>
      <c r="CE21" t="inlineStr">
        <is>
          <t xml:space="preserve">Manufacturing </t>
        </is>
      </c>
      <c r="CF21" t="n">
        <v>4811.231240688466</v>
      </c>
    </row>
    <row r="22">
      <c r="AT22" t="n">
        <v>19</v>
      </c>
      <c r="AU22" t="inlineStr">
        <is>
          <t>Service_Res_LCV</t>
        </is>
      </c>
      <c r="AV22" t="n">
        <v>15970.5251253076</v>
      </c>
      <c r="BN22" t="inlineStr">
        <is>
          <t>OtherNonResidential</t>
        </is>
      </c>
      <c r="BO22" t="inlineStr">
        <is>
          <t>Medical/Health Services</t>
        </is>
      </c>
      <c r="BP22" t="n">
        <v>2513.45940378699</v>
      </c>
      <c r="CD22" t="inlineStr">
        <is>
          <t>OtherNonResidential</t>
        </is>
      </c>
      <c r="CE22" t="inlineStr">
        <is>
          <t>Medical/Health Services</t>
        </is>
      </c>
      <c r="CF22" t="n">
        <v>10707.83284042517</v>
      </c>
    </row>
    <row r="23">
      <c r="AT23" t="n">
        <v>20</v>
      </c>
      <c r="AU23" t="inlineStr">
        <is>
          <t>Service_Res_MUT</t>
        </is>
      </c>
      <c r="AV23" t="n">
        <v>593.9868036536097</v>
      </c>
      <c r="BN23" t="inlineStr">
        <is>
          <t>OtherNonResidential</t>
        </is>
      </c>
      <c r="BO23" t="inlineStr">
        <is>
          <t xml:space="preserve">Retail </t>
        </is>
      </c>
      <c r="BP23" t="n">
        <v>148.7688656858092</v>
      </c>
      <c r="CD23" t="inlineStr">
        <is>
          <t>OtherNonResidential</t>
        </is>
      </c>
      <c r="CE23" t="inlineStr">
        <is>
          <t xml:space="preserve">Retail </t>
        </is>
      </c>
      <c r="CF23" t="n">
        <v>869.1906080882336</v>
      </c>
    </row>
    <row r="24">
      <c r="AT24" t="n">
        <v>21</v>
      </c>
      <c r="AU24" t="inlineStr">
        <is>
          <t>Service_Res_SUT</t>
        </is>
      </c>
      <c r="AV24" t="n">
        <v>3535.09777490277</v>
      </c>
      <c r="BN24" t="inlineStr">
        <is>
          <t>OtherNonResidential</t>
        </is>
      </c>
      <c r="BO24" t="inlineStr">
        <is>
          <t xml:space="preserve">Transportation </t>
        </is>
      </c>
      <c r="BP24" t="n">
        <v>1213.686232586612</v>
      </c>
      <c r="CD24" t="inlineStr">
        <is>
          <t>OtherNonResidential</t>
        </is>
      </c>
      <c r="CE24" t="inlineStr">
        <is>
          <t xml:space="preserve">Transportation </t>
        </is>
      </c>
      <c r="CF24" t="n">
        <v>1431.608989987548</v>
      </c>
    </row>
    <row r="25">
      <c r="BN25" t="inlineStr">
        <is>
          <t>OtherNonResidential</t>
        </is>
      </c>
      <c r="BO25" t="inlineStr">
        <is>
          <t xml:space="preserve">Wholesale </t>
        </is>
      </c>
      <c r="BP25" t="n">
        <v>787.7637944659004</v>
      </c>
      <c r="CD25" t="inlineStr">
        <is>
          <t>OtherNonResidential</t>
        </is>
      </c>
      <c r="CE25" t="inlineStr">
        <is>
          <t xml:space="preserve">Wholesale </t>
        </is>
      </c>
      <c r="CF25" t="n">
        <v>1509.212160086292</v>
      </c>
    </row>
    <row r="26">
      <c r="BN26" t="inlineStr">
        <is>
          <t>Residential</t>
        </is>
      </c>
      <c r="BO26" t="inlineStr">
        <is>
          <t>Agriculture/Mining</t>
        </is>
      </c>
      <c r="BP26" t="n">
        <v>68.90687613843352</v>
      </c>
      <c r="CD26" t="inlineStr">
        <is>
          <t>Residential</t>
        </is>
      </c>
      <c r="CE26" t="inlineStr">
        <is>
          <t>Agriculture/Mining</t>
        </is>
      </c>
      <c r="CF26" t="n">
        <v>98.98315118397086</v>
      </c>
    </row>
    <row r="27">
      <c r="BN27" t="inlineStr">
        <is>
          <t>Residential</t>
        </is>
      </c>
      <c r="BO27" t="inlineStr">
        <is>
          <t xml:space="preserve">Construction </t>
        </is>
      </c>
      <c r="BP27" t="n">
        <v>2795.340145563961</v>
      </c>
      <c r="CD27" t="inlineStr">
        <is>
          <t>Residential</t>
        </is>
      </c>
      <c r="CE27" t="inlineStr">
        <is>
          <t xml:space="preserve">Construction </t>
        </is>
      </c>
      <c r="CF27" t="n">
        <v>8990.163607593293</v>
      </c>
    </row>
    <row r="28">
      <c r="BN28" t="inlineStr">
        <is>
          <t>Residential</t>
        </is>
      </c>
      <c r="BO28" t="inlineStr">
        <is>
          <t>Education/Other public services</t>
        </is>
      </c>
      <c r="BP28" t="n">
        <v>3925.050741503136</v>
      </c>
      <c r="CD28" t="inlineStr">
        <is>
          <t>Residential</t>
        </is>
      </c>
      <c r="CE28" t="inlineStr">
        <is>
          <t>Education/Other public services</t>
        </is>
      </c>
      <c r="CF28" t="n">
        <v>8736.863732435901</v>
      </c>
    </row>
    <row r="29">
      <c r="BN29" t="inlineStr">
        <is>
          <t>Residential</t>
        </is>
      </c>
      <c r="BO29" t="inlineStr">
        <is>
          <t>Industrial/Utilities</t>
        </is>
      </c>
      <c r="BP29" t="n">
        <v>414.9044880231741</v>
      </c>
      <c r="CD29" t="inlineStr">
        <is>
          <t>Residential</t>
        </is>
      </c>
      <c r="CE29" t="inlineStr">
        <is>
          <t>Industrial/Utilities</t>
        </is>
      </c>
      <c r="CF29" t="n">
        <v>262.2307266626602</v>
      </c>
    </row>
    <row r="30">
      <c r="BN30" t="inlineStr">
        <is>
          <t>Residential</t>
        </is>
      </c>
      <c r="BO30" t="inlineStr">
        <is>
          <t>Info/Finance/Insurance/Real Estate/Professional services</t>
        </is>
      </c>
      <c r="BP30" t="n">
        <v>6933.465691047864</v>
      </c>
      <c r="CD30" t="inlineStr">
        <is>
          <t>Residential</t>
        </is>
      </c>
      <c r="CE30" t="inlineStr">
        <is>
          <t>Info/Finance/Insurance/Real Estate/Professional services</t>
        </is>
      </c>
      <c r="CF30" t="n">
        <v>11116.80812682758</v>
      </c>
    </row>
    <row r="31">
      <c r="BN31" t="inlineStr">
        <is>
          <t>Residential</t>
        </is>
      </c>
      <c r="BO31" t="inlineStr">
        <is>
          <t>Leisure/Accommodations and Food</t>
        </is>
      </c>
      <c r="BP31" t="n">
        <v>588.9230377132196</v>
      </c>
      <c r="CD31" t="inlineStr">
        <is>
          <t>Residential</t>
        </is>
      </c>
      <c r="CE31" t="inlineStr">
        <is>
          <t>Leisure/Accommodations and Food</t>
        </is>
      </c>
      <c r="CF31" t="n">
        <v>1785.744694496268</v>
      </c>
    </row>
    <row r="32">
      <c r="BN32" t="inlineStr">
        <is>
          <t>Residential</t>
        </is>
      </c>
      <c r="BO32" t="inlineStr">
        <is>
          <t xml:space="preserve">Manufacturing </t>
        </is>
      </c>
      <c r="BP32" t="n">
        <v>556.7755245267507</v>
      </c>
      <c r="CD32" t="inlineStr">
        <is>
          <t>Residential</t>
        </is>
      </c>
      <c r="CE32" t="inlineStr">
        <is>
          <t xml:space="preserve">Manufacturing </t>
        </is>
      </c>
      <c r="CF32" t="n">
        <v>1405.062371615313</v>
      </c>
    </row>
    <row r="33">
      <c r="BN33" t="inlineStr">
        <is>
          <t>Residential</t>
        </is>
      </c>
      <c r="BO33" t="inlineStr">
        <is>
          <t>Medical/Health Services</t>
        </is>
      </c>
      <c r="BP33" t="n">
        <v>1456.608463099645</v>
      </c>
      <c r="CD33" t="inlineStr">
        <is>
          <t>Residential</t>
        </is>
      </c>
      <c r="CE33" t="inlineStr">
        <is>
          <t>Medical/Health Services</t>
        </is>
      </c>
      <c r="CF33" t="n">
        <v>5697.030720187154</v>
      </c>
    </row>
    <row r="34">
      <c r="BN34" t="inlineStr">
        <is>
          <t>Residential</t>
        </is>
      </c>
      <c r="BO34" t="inlineStr">
        <is>
          <t xml:space="preserve">Retail </t>
        </is>
      </c>
      <c r="BP34" t="n">
        <v>1365.378956348109</v>
      </c>
      <c r="CD34" t="inlineStr">
        <is>
          <t>Residential</t>
        </is>
      </c>
      <c r="CE34" t="inlineStr">
        <is>
          <t xml:space="preserve">Retail </t>
        </is>
      </c>
      <c r="CF34" t="n">
        <v>2557.22320878652</v>
      </c>
    </row>
    <row r="35">
      <c r="BN35" t="inlineStr">
        <is>
          <t>Residential</t>
        </is>
      </c>
      <c r="BO35" t="inlineStr">
        <is>
          <t xml:space="preserve">Transportation </t>
        </is>
      </c>
      <c r="BP35" t="n">
        <v>294.2454163072443</v>
      </c>
      <c r="CD35" t="inlineStr">
        <is>
          <t>Residential</t>
        </is>
      </c>
      <c r="CE35" t="inlineStr">
        <is>
          <t xml:space="preserve">Transportation </t>
        </is>
      </c>
      <c r="CF35" t="n">
        <v>1809.468495377097</v>
      </c>
    </row>
    <row r="36">
      <c r="BN36" t="inlineStr">
        <is>
          <t>Residential</t>
        </is>
      </c>
      <c r="BO36" t="inlineStr">
        <is>
          <t xml:space="preserve">Wholesale </t>
        </is>
      </c>
      <c r="BP36" t="n">
        <v>412.8659692637274</v>
      </c>
      <c r="CD36" t="inlineStr">
        <is>
          <t>Residential</t>
        </is>
      </c>
      <c r="CE36" t="inlineStr">
        <is>
          <t xml:space="preserve">Wholesale </t>
        </is>
      </c>
      <c r="CF36" t="n">
        <v>1467.587757729892</v>
      </c>
    </row>
    <row r="37">
      <c r="BN37" t="inlineStr">
        <is>
          <t>TransportNode</t>
        </is>
      </c>
      <c r="BO37" t="inlineStr">
        <is>
          <t xml:space="preserve">Transportation </t>
        </is>
      </c>
      <c r="BP37" t="n">
        <v>63.91036414565826</v>
      </c>
      <c r="CD37" t="inlineStr">
        <is>
          <t>TransportNode</t>
        </is>
      </c>
      <c r="CE37" t="inlineStr">
        <is>
          <t xml:space="preserve">Transportation </t>
        </is>
      </c>
      <c r="CF37" t="n">
        <v>117.9444143248697</v>
      </c>
    </row>
    <row r="38">
      <c r="BN38" t="inlineStr">
        <is>
          <t>Warehouse</t>
        </is>
      </c>
      <c r="BO38" t="inlineStr">
        <is>
          <t xml:space="preserve">Construction </t>
        </is>
      </c>
      <c r="BP38" t="n">
        <v>1641.671267220293</v>
      </c>
      <c r="CD38" t="inlineStr">
        <is>
          <t>Warehouse</t>
        </is>
      </c>
      <c r="CE38" t="inlineStr">
        <is>
          <t>Agriculture/Mining</t>
        </is>
      </c>
      <c r="CF38" t="n">
        <v>12.9672131147541</v>
      </c>
    </row>
    <row r="39">
      <c r="BN39" t="inlineStr">
        <is>
          <t>Warehouse</t>
        </is>
      </c>
      <c r="BO39" t="inlineStr">
        <is>
          <t>Education/Other public services</t>
        </is>
      </c>
      <c r="BP39" t="n">
        <v>480.230291970803</v>
      </c>
      <c r="CD39" t="inlineStr">
        <is>
          <t>Warehouse</t>
        </is>
      </c>
      <c r="CE39" t="inlineStr">
        <is>
          <t xml:space="preserve">Construction </t>
        </is>
      </c>
      <c r="CF39" t="n">
        <v>1107.470116988084</v>
      </c>
    </row>
    <row r="40">
      <c r="BN40" t="inlineStr">
        <is>
          <t>Warehouse</t>
        </is>
      </c>
      <c r="BO40" t="inlineStr">
        <is>
          <t>Info/Finance/Insurance/Real Estate/Professional services</t>
        </is>
      </c>
      <c r="BP40" t="n">
        <v>146.5461506622516</v>
      </c>
      <c r="CD40" t="inlineStr">
        <is>
          <t>Warehouse</t>
        </is>
      </c>
      <c r="CE40" t="inlineStr">
        <is>
          <t>Education/Other public services</t>
        </is>
      </c>
      <c r="CF40" t="n">
        <v>1075.995513944046</v>
      </c>
    </row>
    <row r="41">
      <c r="BN41" t="inlineStr">
        <is>
          <t>Warehouse</t>
        </is>
      </c>
      <c r="BO41" t="inlineStr">
        <is>
          <t>Leisure/Accommodations and Food</t>
        </is>
      </c>
      <c r="BP41" t="n">
        <v>78.3592750533049</v>
      </c>
      <c r="CD41" t="inlineStr">
        <is>
          <t>Warehouse</t>
        </is>
      </c>
      <c r="CE41" t="inlineStr">
        <is>
          <t>Leisure/Accommodations and Food</t>
        </is>
      </c>
      <c r="CF41" t="n">
        <v>78.3592750533049</v>
      </c>
    </row>
    <row r="42">
      <c r="BN42" t="inlineStr">
        <is>
          <t>Warehouse</t>
        </is>
      </c>
      <c r="BO42" t="inlineStr">
        <is>
          <t>Medical/Health Services</t>
        </is>
      </c>
      <c r="BP42" t="n">
        <v>100.3462227912932</v>
      </c>
      <c r="CD42" t="inlineStr">
        <is>
          <t>Warehouse</t>
        </is>
      </c>
      <c r="CE42" t="inlineStr">
        <is>
          <t xml:space="preserve">Manufacturing </t>
        </is>
      </c>
      <c r="CF42" t="n">
        <v>1347.802137706635</v>
      </c>
    </row>
    <row r="43">
      <c r="BN43" t="inlineStr">
        <is>
          <t>Warehouse</t>
        </is>
      </c>
      <c r="BO43" t="inlineStr">
        <is>
          <t xml:space="preserve">Retail </t>
        </is>
      </c>
      <c r="BP43" t="n">
        <v>53.01041666666666</v>
      </c>
      <c r="CD43" t="inlineStr">
        <is>
          <t>Warehouse</t>
        </is>
      </c>
      <c r="CE43" t="inlineStr">
        <is>
          <t>Medical/Health Services</t>
        </is>
      </c>
      <c r="CF43" t="n">
        <v>100.3462227912932</v>
      </c>
    </row>
    <row r="44">
      <c r="BN44" t="inlineStr">
        <is>
          <t>Warehouse</t>
        </is>
      </c>
      <c r="BO44" t="inlineStr">
        <is>
          <t xml:space="preserve">Transportation </t>
        </is>
      </c>
      <c r="BP44" t="n">
        <v>172.5744175548097</v>
      </c>
      <c r="CD44" t="inlineStr">
        <is>
          <t>Warehouse</t>
        </is>
      </c>
      <c r="CE44" t="inlineStr">
        <is>
          <t xml:space="preserve">Retail </t>
        </is>
      </c>
      <c r="CF44" t="n">
        <v>561.3904924024245</v>
      </c>
    </row>
    <row r="45">
      <c r="BN45" t="inlineStr">
        <is>
          <t>Warehouse</t>
        </is>
      </c>
      <c r="BO45" t="inlineStr">
        <is>
          <t xml:space="preserve">Wholesale </t>
        </is>
      </c>
      <c r="BP45" t="n">
        <v>302.7625343406593</v>
      </c>
      <c r="CD45" t="inlineStr">
        <is>
          <t>Warehouse</t>
        </is>
      </c>
      <c r="CE45" t="inlineStr">
        <is>
          <t xml:space="preserve">Transportation </t>
        </is>
      </c>
      <c r="CF45" t="n">
        <v>241.2254979520951</v>
      </c>
    </row>
    <row r="46">
      <c r="CD46" t="inlineStr">
        <is>
          <t>Warehouse</t>
        </is>
      </c>
      <c r="CE46" t="inlineStr">
        <is>
          <t xml:space="preserve">Wholesale </t>
        </is>
      </c>
      <c r="CF46" t="n">
        <v>522.6228340776574</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1:H28"/>
  <sheetViews>
    <sheetView workbookViewId="0">
      <selection activeCell="E23" sqref="E23"/>
    </sheetView>
  </sheetViews>
  <sheetFormatPr baseColWidth="8" defaultRowHeight="14.35"/>
  <cols>
    <col width="3" bestFit="1" customWidth="1" min="2" max="2"/>
    <col width="43.41015625" bestFit="1" customWidth="1" min="3" max="3"/>
    <col width="15" customWidth="1" min="4" max="4"/>
    <col width="18.234375" customWidth="1" min="5" max="5"/>
    <col width="14.76171875" customWidth="1" min="6" max="8"/>
  </cols>
  <sheetData>
    <row r="1">
      <c r="C1" s="24" t="inlineStr">
        <is>
          <t>Establishments Attracting Goods Deliveries or Service Visits</t>
        </is>
      </c>
    </row>
    <row r="4">
      <c r="C4" s="27" t="n"/>
      <c r="D4" s="133" t="inlineStr">
        <is>
          <t>Establishments with at least 1 attractor</t>
        </is>
      </c>
      <c r="E4" s="146" t="n"/>
      <c r="F4" s="133" t="inlineStr">
        <is>
          <t>Percent</t>
        </is>
      </c>
      <c r="G4" s="146" t="n"/>
    </row>
    <row r="5">
      <c r="B5" s="10" t="n"/>
      <c r="C5" s="28" t="inlineStr">
        <is>
          <t>Insutry Group</t>
        </is>
      </c>
      <c r="D5" s="58" t="inlineStr">
        <is>
          <t>Model</t>
        </is>
      </c>
      <c r="E5" s="58" t="inlineStr">
        <is>
          <t>Survey</t>
        </is>
      </c>
      <c r="F5" s="58" t="inlineStr">
        <is>
          <t>Model</t>
        </is>
      </c>
      <c r="G5" s="58" t="inlineStr">
        <is>
          <t>Survey</t>
        </is>
      </c>
      <c r="H5" s="28" t="inlineStr">
        <is>
          <t>% Difference</t>
        </is>
      </c>
    </row>
    <row r="6">
      <c r="B6" s="10" t="n">
        <v>5</v>
      </c>
      <c r="C6" s="10" t="inlineStr">
        <is>
          <t>MIL</t>
        </is>
      </c>
      <c r="D6" s="7">
        <f>SUMIFS(ModelData!AA:AA,ModelData!Z:Z,'Establishment Attractor'!B6)</f>
        <v/>
      </c>
      <c r="E6" s="7">
        <f>SUMIFS(ModelData!AB:AB,ModelData!Z:Z,'Establishment Attractor'!B6)</f>
        <v/>
      </c>
      <c r="F6" s="148">
        <f>E6/D6</f>
        <v/>
      </c>
      <c r="G6" s="10" t="n"/>
      <c r="H6" s="10" t="n"/>
    </row>
    <row r="7">
      <c r="B7" s="10" t="n">
        <v>1</v>
      </c>
      <c r="C7" s="10" t="inlineStr">
        <is>
          <t>MFG, WHL, RET</t>
        </is>
      </c>
      <c r="D7" s="7">
        <f>SUMIFS(ModelData!AA:AA,ModelData!Z:Z,'Establishment Attractor'!B7)</f>
        <v/>
      </c>
      <c r="E7" s="7">
        <f>SUMIFS(ModelData!AB:AB,ModelData!Z:Z,'Establishment Attractor'!B7)</f>
        <v/>
      </c>
      <c r="F7" s="148">
        <f>E7/D7</f>
        <v/>
      </c>
      <c r="G7" s="10">
        <f>SUMIFS(SurveyData!AB:AB,SurveyData!Z:Z,'Establishment Attractor'!B7)</f>
        <v/>
      </c>
      <c r="H7" s="15">
        <f>F7/G7-1</f>
        <v/>
      </c>
    </row>
    <row r="8">
      <c r="B8" s="10" t="n">
        <v>2</v>
      </c>
      <c r="C8" s="10" t="inlineStr">
        <is>
          <t>IUT, LAF</t>
        </is>
      </c>
      <c r="D8" s="7">
        <f>SUMIFS(ModelData!AA:AA,ModelData!Z:Z,'Establishment Attractor'!B8)</f>
        <v/>
      </c>
      <c r="E8" s="7">
        <f>SUMIFS(ModelData!AB:AB,ModelData!Z:Z,'Establishment Attractor'!B8)</f>
        <v/>
      </c>
      <c r="F8" s="148">
        <f>E8/D8</f>
        <v/>
      </c>
      <c r="G8" s="10">
        <f>SUMIFS(SurveyData!AB:AB,SurveyData!Z:Z,'Establishment Attractor'!B8)</f>
        <v/>
      </c>
      <c r="H8" s="15">
        <f>F8/G8-1</f>
        <v/>
      </c>
    </row>
    <row r="9">
      <c r="B9" s="10" t="n">
        <v>3</v>
      </c>
      <c r="C9" s="10" t="inlineStr">
        <is>
          <t>AGM, CON, TRN, EPO, MHS</t>
        </is>
      </c>
      <c r="D9" s="7">
        <f>SUMIFS(ModelData!AA:AA,ModelData!Z:Z,'Establishment Attractor'!B9)</f>
        <v/>
      </c>
      <c r="E9" s="7">
        <f>SUMIFS(ModelData!AB:AB,ModelData!Z:Z,'Establishment Attractor'!B9)</f>
        <v/>
      </c>
      <c r="F9" s="148">
        <f>E9/D9</f>
        <v/>
      </c>
      <c r="G9" s="10">
        <f>SUMIFS(SurveyData!AB:AB,SurveyData!Z:Z,'Establishment Attractor'!B9)</f>
        <v/>
      </c>
      <c r="H9" s="15">
        <f>F9/G9-1</f>
        <v/>
      </c>
    </row>
    <row r="10">
      <c r="B10" s="10" t="n">
        <v>4</v>
      </c>
      <c r="C10" s="10" t="inlineStr">
        <is>
          <t>IFO</t>
        </is>
      </c>
      <c r="D10" s="7">
        <f>SUMIFS(ModelData!AA:AA,ModelData!Z:Z,'Establishment Attractor'!B10)</f>
        <v/>
      </c>
      <c r="E10" s="7">
        <f>SUMIFS(ModelData!AB:AB,ModelData!Z:Z,'Establishment Attractor'!B10)</f>
        <v/>
      </c>
      <c r="F10" s="148">
        <f>E10/D10</f>
        <v/>
      </c>
      <c r="G10" s="10">
        <f>SUMIFS(SurveyData!AB:AB,SurveyData!Z:Z,'Establishment Attractor'!B10)</f>
        <v/>
      </c>
      <c r="H10" s="15">
        <f>F10/G10-1</f>
        <v/>
      </c>
    </row>
    <row r="11">
      <c r="B11" s="10" t="n"/>
      <c r="C11" s="17" t="inlineStr">
        <is>
          <t>Total</t>
        </is>
      </c>
      <c r="D11" s="18">
        <f>SUM(D6:D10)</f>
        <v/>
      </c>
      <c r="E11" s="18">
        <f>SUM(E6:E10)</f>
        <v/>
      </c>
      <c r="F11" s="149">
        <f>E11/D11</f>
        <v/>
      </c>
      <c r="G11" s="17" t="n"/>
      <c r="H11" s="17" t="n"/>
    </row>
    <row r="12">
      <c r="D12" s="4" t="n"/>
    </row>
    <row r="14">
      <c r="C14" s="27" t="n"/>
      <c r="D14" s="133" t="inlineStr">
        <is>
          <t>Mean Attractions given at least 1</t>
        </is>
      </c>
      <c r="E14" s="146" t="n"/>
      <c r="F14" s="27" t="n"/>
    </row>
    <row r="15">
      <c r="C15" s="27" t="inlineStr">
        <is>
          <t>Industry</t>
        </is>
      </c>
      <c r="D15" s="58" t="inlineStr">
        <is>
          <t>Model</t>
        </is>
      </c>
      <c r="E15" s="58" t="inlineStr">
        <is>
          <t>Survey</t>
        </is>
      </c>
      <c r="F15" s="133" t="inlineStr">
        <is>
          <t>% Difference</t>
        </is>
      </c>
    </row>
    <row r="16">
      <c r="B16" t="n">
        <v>1</v>
      </c>
      <c r="C16" s="11" t="inlineStr">
        <is>
          <t>Agriculture Mining</t>
        </is>
      </c>
      <c r="D16" s="150">
        <f>VLOOKUP(B16,ModelData!AE1:AG11,3,FALSE)</f>
        <v/>
      </c>
      <c r="E16" s="150">
        <f>SUMIFS(SurveyData!AG:AG,SurveyData!AE:AE,'Establishment Attractor'!B16)</f>
        <v/>
      </c>
      <c r="F16" s="15">
        <f>D16/E16-1</f>
        <v/>
      </c>
    </row>
    <row r="17">
      <c r="B17" t="n">
        <v>2</v>
      </c>
      <c r="C17" s="11" t="inlineStr">
        <is>
          <t>Manufacturing</t>
        </is>
      </c>
      <c r="D17" s="150">
        <f>VLOOKUP(B17,ModelData!AE1:AG12,3,FALSE)</f>
        <v/>
      </c>
      <c r="E17" s="150">
        <f>SUMIFS(SurveyData!AG:AG,SurveyData!AE:AE,'Establishment Attractor'!B17)</f>
        <v/>
      </c>
      <c r="F17" s="15">
        <f>D17/E17-1</f>
        <v/>
      </c>
    </row>
    <row r="18">
      <c r="B18" t="n">
        <v>3</v>
      </c>
      <c r="C18" s="11" t="inlineStr">
        <is>
          <t>Industry Utilities</t>
        </is>
      </c>
      <c r="D18" s="150">
        <f>VLOOKUP(B18,ModelData!AE1:AG13,3,FALSE)</f>
        <v/>
      </c>
      <c r="E18" s="150">
        <f>SUMIFS(SurveyData!AG:AG,SurveyData!AE:AE,'Establishment Attractor'!B18)</f>
        <v/>
      </c>
      <c r="F18" s="15">
        <f>D18/E18-1</f>
        <v/>
      </c>
    </row>
    <row r="19">
      <c r="B19" t="n">
        <v>4</v>
      </c>
      <c r="C19" s="11" t="inlineStr">
        <is>
          <t>Retail</t>
        </is>
      </c>
      <c r="D19" s="150">
        <f>VLOOKUP(B19,ModelData!AE2:AG14,3,FALSE)</f>
        <v/>
      </c>
      <c r="E19" s="150">
        <f>SUMIFS(SurveyData!AG:AG,SurveyData!AE:AE,'Establishment Attractor'!B19)</f>
        <v/>
      </c>
      <c r="F19" s="15">
        <f>D19/E19-1</f>
        <v/>
      </c>
    </row>
    <row r="20">
      <c r="B20" t="n">
        <v>5</v>
      </c>
      <c r="C20" s="11" t="inlineStr">
        <is>
          <t>Wholesale</t>
        </is>
      </c>
      <c r="D20" s="150">
        <f>VLOOKUP(B20,ModelData!AE3:AG15,3,FALSE)</f>
        <v/>
      </c>
      <c r="E20" s="150">
        <f>SUMIFS(SurveyData!AG:AG,SurveyData!AE:AE,'Establishment Attractor'!B20)</f>
        <v/>
      </c>
      <c r="F20" s="15">
        <f>D20/E20-1</f>
        <v/>
      </c>
    </row>
    <row r="21">
      <c r="B21" t="n">
        <v>6</v>
      </c>
      <c r="C21" s="11" t="inlineStr">
        <is>
          <t>Construction</t>
        </is>
      </c>
      <c r="D21" s="150">
        <f>VLOOKUP(B21,ModelData!AE4:AG16,3,FALSE)</f>
        <v/>
      </c>
      <c r="E21" s="150">
        <f>SUMIFS(SurveyData!AG:AG,SurveyData!AE:AE,'Establishment Attractor'!B21)</f>
        <v/>
      </c>
      <c r="F21" s="15">
        <f>D21/E21-1</f>
        <v/>
      </c>
    </row>
    <row r="22">
      <c r="B22" t="n">
        <v>7</v>
      </c>
      <c r="C22" s="11" t="inlineStr">
        <is>
          <t>Transportation</t>
        </is>
      </c>
      <c r="D22" s="150">
        <f>VLOOKUP(B22,ModelData!AE5:AG17,3,FALSE)</f>
        <v/>
      </c>
      <c r="E22" s="150">
        <f>SUMIFS(SurveyData!AG:AG,SurveyData!AE:AE,'Establishment Attractor'!B22)</f>
        <v/>
      </c>
      <c r="F22" s="15">
        <f>D22/E22-1</f>
        <v/>
      </c>
    </row>
    <row r="23">
      <c r="B23" t="n">
        <v>8</v>
      </c>
      <c r="C23" s="11" t="inlineStr">
        <is>
          <t>Info Finance Insurance Real Estate professional</t>
        </is>
      </c>
      <c r="D23" s="150">
        <f>VLOOKUP(B23,ModelData!AE6:AG18,3,FALSE)</f>
        <v/>
      </c>
      <c r="E23" s="150">
        <f>SUMIFS(SurveyData!AG:AG,SurveyData!AE:AE,'Establishment Attractor'!B23)</f>
        <v/>
      </c>
      <c r="F23" s="15">
        <f>D23/E23-1</f>
        <v/>
      </c>
    </row>
    <row r="24">
      <c r="B24" t="n">
        <v>9</v>
      </c>
      <c r="C24" s="11" t="inlineStr">
        <is>
          <t>Education Public Services</t>
        </is>
      </c>
      <c r="D24" s="150">
        <f>VLOOKUP(B24,ModelData!AE7:AG19,3,FALSE)</f>
        <v/>
      </c>
      <c r="E24" s="150">
        <f>SUMIFS(SurveyData!AG:AG,SurveyData!AE:AE,'Establishment Attractor'!B24)</f>
        <v/>
      </c>
      <c r="F24" s="15">
        <f>D24/E24-1</f>
        <v/>
      </c>
    </row>
    <row r="25">
      <c r="B25" t="n">
        <v>10</v>
      </c>
      <c r="C25" s="11" t="inlineStr">
        <is>
          <t>Medical health</t>
        </is>
      </c>
      <c r="D25" s="150">
        <f>VLOOKUP(B25,ModelData!AE8:AG20,3,FALSE)</f>
        <v/>
      </c>
      <c r="E25" s="150">
        <f>SUMIFS(SurveyData!AG:AG,SurveyData!AE:AE,'Establishment Attractor'!B25)</f>
        <v/>
      </c>
      <c r="F25" s="15">
        <f>D25/E25-1</f>
        <v/>
      </c>
    </row>
    <row r="26">
      <c r="B26" t="n">
        <v>11</v>
      </c>
      <c r="C26" s="11" t="inlineStr">
        <is>
          <t>Leisure Accomodation Food</t>
        </is>
      </c>
      <c r="D26" s="150">
        <f>VLOOKUP(B26,ModelData!AE9:AG21,3,FALSE)</f>
        <v/>
      </c>
      <c r="E26" s="150">
        <f>SUMIFS(SurveyData!AG:AG,SurveyData!AE:AE,'Establishment Attractor'!B26)</f>
        <v/>
      </c>
      <c r="F26" s="15">
        <f>D26/E26-1</f>
        <v/>
      </c>
    </row>
    <row r="27">
      <c r="B27" t="n">
        <v>12</v>
      </c>
      <c r="C27" s="10" t="inlineStr">
        <is>
          <t>Military</t>
        </is>
      </c>
      <c r="D27" s="10">
        <f>VLOOKUP(B27,ModelData!AE10:AG22,3,FALSE)</f>
        <v/>
      </c>
      <c r="E27" s="10" t="n"/>
      <c r="F27" s="10" t="n"/>
    </row>
    <row r="28">
      <c r="C28" s="20" t="n"/>
    </row>
  </sheetData>
  <mergeCells count="3">
    <mergeCell ref="D14:E14"/>
    <mergeCell ref="D4:E4"/>
    <mergeCell ref="F4:G4"/>
  </mergeCells>
  <conditionalFormatting sqref="F16:F26">
    <cfRule type="colorScale" priority="1">
      <colorScale>
        <cfvo type="min"/>
        <cfvo type="percentile" val="50"/>
        <cfvo type="max"/>
        <color rgb="FFF8696B"/>
        <color rgb="FFFCFCFF"/>
        <color rgb="FF5A8AC6"/>
      </colorScale>
    </cfRule>
  </conditionalFormatting>
  <conditionalFormatting sqref="H7:H10">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1:H28"/>
  <sheetViews>
    <sheetView topLeftCell="D1" zoomScale="130" zoomScaleNormal="130" workbookViewId="0">
      <selection activeCell="L10" sqref="L10"/>
    </sheetView>
  </sheetViews>
  <sheetFormatPr baseColWidth="8" defaultRowHeight="14.35"/>
  <cols>
    <col width="3" bestFit="1" customWidth="1" min="2" max="2"/>
    <col width="43.41015625" bestFit="1" customWidth="1" min="3" max="3"/>
    <col width="15" customWidth="1" min="4" max="4"/>
    <col width="18.234375" customWidth="1" min="5" max="5"/>
    <col width="12" bestFit="1" customWidth="1" min="6" max="6"/>
    <col width="14.76171875" customWidth="1" min="8" max="8"/>
  </cols>
  <sheetData>
    <row r="1">
      <c r="C1" s="24" t="inlineStr">
        <is>
          <t>Commercial Vehicle Routes (Vehicle Days)</t>
        </is>
      </c>
    </row>
    <row r="3" ht="28.7" customHeight="1">
      <c r="B3" s="29" t="n"/>
      <c r="C3" s="28" t="inlineStr">
        <is>
          <t>Industry Group</t>
        </is>
      </c>
      <c r="D3" s="28" t="inlineStr">
        <is>
          <t>Number of Establishments</t>
        </is>
      </c>
      <c r="E3" s="28" t="inlineStr">
        <is>
          <t>Establishments with atleast 1 Route</t>
        </is>
      </c>
      <c r="F3" s="28" t="inlineStr">
        <is>
          <t>Model</t>
        </is>
      </c>
      <c r="G3" s="28" t="inlineStr">
        <is>
          <t>Survey</t>
        </is>
      </c>
      <c r="H3" s="28" t="inlineStr">
        <is>
          <t>% Difference</t>
        </is>
      </c>
    </row>
    <row r="4">
      <c r="B4" s="10" t="n">
        <v>0</v>
      </c>
      <c r="C4" t="inlineStr">
        <is>
          <t>MIL</t>
        </is>
      </c>
      <c r="D4" s="7">
        <f>SUMIFS(ModelData!AL:AL,ModelData!AJ:AJ,'Route Generation'!B4)</f>
        <v/>
      </c>
      <c r="E4" s="7">
        <f>SUMIFS(ModelData!AL:AL,ModelData!AK:AK,"TRUE",ModelData!AJ:AJ,'Route Generation'!B4)</f>
        <v/>
      </c>
      <c r="F4" s="148" t="n"/>
      <c r="G4" s="10" t="n"/>
      <c r="H4" s="10" t="n"/>
    </row>
    <row r="5">
      <c r="B5" s="10" t="n">
        <v>1</v>
      </c>
      <c r="C5" s="10" t="inlineStr">
        <is>
          <t>AGM, MFG, WHL</t>
        </is>
      </c>
      <c r="D5" s="7">
        <f>SUMIFS(ModelData!AL:AL,ModelData!AJ:AJ,'Route Generation'!B5)</f>
        <v/>
      </c>
      <c r="E5" s="7">
        <f>SUMIFS(ModelData!AL:AL,ModelData!AK:AK,"TRUE",ModelData!AJ:AJ,'Route Generation'!B5)</f>
        <v/>
      </c>
      <c r="F5" s="150">
        <f>E5/D5</f>
        <v/>
      </c>
      <c r="G5" s="151">
        <f>VLOOKUP(B5,SurveyData!AJ:AL,3,FALSE)</f>
        <v/>
      </c>
      <c r="H5" s="15">
        <f>F5/G5-1</f>
        <v/>
      </c>
    </row>
    <row r="6">
      <c r="B6" s="10" t="n">
        <v>2</v>
      </c>
      <c r="C6" s="10" t="inlineStr">
        <is>
          <t>IUT, RET, CON</t>
        </is>
      </c>
      <c r="D6" s="7">
        <f>SUMIFS(ModelData!AL:AL,ModelData!AJ:AJ,'Route Generation'!B6)</f>
        <v/>
      </c>
      <c r="E6" s="7">
        <f>SUMIFS(ModelData!AL:AL,ModelData!AK:AK,"TRUE",ModelData!AJ:AJ,'Route Generation'!B6)</f>
        <v/>
      </c>
      <c r="F6" s="150">
        <f>E6/D6</f>
        <v/>
      </c>
      <c r="G6" s="151">
        <f>VLOOKUP(B6,SurveyData!AJ:AL,3,FALSE)</f>
        <v/>
      </c>
      <c r="H6" s="15">
        <f>F6/G6-1</f>
        <v/>
      </c>
    </row>
    <row r="7">
      <c r="B7" s="10" t="n">
        <v>3</v>
      </c>
      <c r="C7" s="10" t="inlineStr">
        <is>
          <t>IFR, LAF</t>
        </is>
      </c>
      <c r="D7" s="7">
        <f>SUMIFS(ModelData!AL:AL,ModelData!AJ:AJ,'Route Generation'!B7)</f>
        <v/>
      </c>
      <c r="E7" s="7">
        <f>SUMIFS(ModelData!AL:AL,ModelData!AK:AK,"TRUE",ModelData!AJ:AJ,'Route Generation'!B7)</f>
        <v/>
      </c>
      <c r="F7" s="150">
        <f>E7/D7</f>
        <v/>
      </c>
      <c r="G7" s="151">
        <f>VLOOKUP(B7,SurveyData!AJ:AL,3,FALSE)</f>
        <v/>
      </c>
      <c r="H7" s="15">
        <f>F7/G7-1</f>
        <v/>
      </c>
    </row>
    <row r="8">
      <c r="B8" s="10" t="n">
        <v>4</v>
      </c>
      <c r="C8" s="10" t="inlineStr">
        <is>
          <t>EPO, MHS</t>
        </is>
      </c>
      <c r="D8" s="7">
        <f>SUMIFS(ModelData!AL:AL,ModelData!AJ:AJ,'Route Generation'!B8)</f>
        <v/>
      </c>
      <c r="E8" s="7">
        <f>SUMIFS(ModelData!AL:AL,ModelData!AK:AK,"TRUE",ModelData!AJ:AJ,'Route Generation'!B8)</f>
        <v/>
      </c>
      <c r="F8" s="150">
        <f>E8/D8</f>
        <v/>
      </c>
      <c r="G8" s="151">
        <f>VLOOKUP(B8,SurveyData!AJ:AL,3,FALSE)</f>
        <v/>
      </c>
      <c r="H8" s="15">
        <f>F8/G8-1</f>
        <v/>
      </c>
    </row>
    <row r="9" customFormat="1" s="24">
      <c r="B9" s="17" t="n"/>
      <c r="C9" s="17" t="inlineStr">
        <is>
          <t>Total</t>
        </is>
      </c>
      <c r="D9" s="18">
        <f>SUM(D4:D8)</f>
        <v/>
      </c>
      <c r="E9" s="18">
        <f>SUM(E4:E8)</f>
        <v/>
      </c>
      <c r="F9" s="149" t="n"/>
      <c r="G9" s="17" t="n"/>
      <c r="H9" s="17" t="n"/>
    </row>
    <row r="12">
      <c r="C12" s="27" t="n"/>
      <c r="D12" s="133" t="inlineStr">
        <is>
          <t>Total Routes</t>
        </is>
      </c>
      <c r="E12" s="146" t="n"/>
      <c r="F12" s="27" t="n"/>
    </row>
    <row r="13">
      <c r="C13" s="27" t="inlineStr">
        <is>
          <t>Industry</t>
        </is>
      </c>
      <c r="D13" s="133" t="inlineStr">
        <is>
          <t>Model</t>
        </is>
      </c>
      <c r="E13" s="133" t="inlineStr">
        <is>
          <t>Survey</t>
        </is>
      </c>
      <c r="F13" s="27" t="inlineStr">
        <is>
          <t>% Difference</t>
        </is>
      </c>
    </row>
    <row r="14">
      <c r="B14" t="n">
        <v>1</v>
      </c>
      <c r="C14" s="11" t="inlineStr">
        <is>
          <t>Agriculture Mining</t>
        </is>
      </c>
      <c r="D14" s="7">
        <f>SUMIFS(ModelData!AP:AP,ModelData!AO:AO,'Route Generation'!B14)</f>
        <v/>
      </c>
      <c r="E14" s="7">
        <f>SUMIFS(SurveyData!AP:AP,SurveyData!AO:AO,'Route Generation'!B14)</f>
        <v/>
      </c>
      <c r="F14" s="15">
        <f>D14/E14-1</f>
        <v/>
      </c>
    </row>
    <row r="15">
      <c r="B15" t="n">
        <v>2</v>
      </c>
      <c r="C15" s="11" t="inlineStr">
        <is>
          <t>Manufacturing</t>
        </is>
      </c>
      <c r="D15" s="7">
        <f>SUMIFS(ModelData!AP:AP,ModelData!AO:AO,'Route Generation'!B15)</f>
        <v/>
      </c>
      <c r="E15" s="7">
        <f>SUMIFS(SurveyData!AP:AP,SurveyData!AO:AO,'Route Generation'!B15)</f>
        <v/>
      </c>
      <c r="F15" s="15">
        <f>D15/E15-1</f>
        <v/>
      </c>
    </row>
    <row r="16">
      <c r="B16" t="n">
        <v>3</v>
      </c>
      <c r="C16" s="11" t="inlineStr">
        <is>
          <t>Industry Utilities</t>
        </is>
      </c>
      <c r="D16" s="7">
        <f>SUMIFS(ModelData!AP:AP,ModelData!AO:AO,'Route Generation'!B16)</f>
        <v/>
      </c>
      <c r="E16" s="7">
        <f>SUMIFS(SurveyData!AP:AP,SurveyData!AO:AO,'Route Generation'!B16)</f>
        <v/>
      </c>
      <c r="F16" s="15">
        <f>D16/E16-1</f>
        <v/>
      </c>
    </row>
    <row r="17">
      <c r="B17" t="n">
        <v>4</v>
      </c>
      <c r="C17" s="11" t="inlineStr">
        <is>
          <t>Retail</t>
        </is>
      </c>
      <c r="D17" s="7">
        <f>SUMIFS(ModelData!AP:AP,ModelData!AO:AO,'Route Generation'!B17)</f>
        <v/>
      </c>
      <c r="E17" s="7">
        <f>SUMIFS(SurveyData!AP:AP,SurveyData!AO:AO,'Route Generation'!B17)</f>
        <v/>
      </c>
      <c r="F17" s="15">
        <f>D17/E17-1</f>
        <v/>
      </c>
    </row>
    <row r="18">
      <c r="B18" t="n">
        <v>5</v>
      </c>
      <c r="C18" s="11" t="inlineStr">
        <is>
          <t>Wholesale</t>
        </is>
      </c>
      <c r="D18" s="7">
        <f>SUMIFS(ModelData!AP:AP,ModelData!AO:AO,'Route Generation'!B18)</f>
        <v/>
      </c>
      <c r="E18" s="7">
        <f>SUMIFS(SurveyData!AP:AP,SurveyData!AO:AO,'Route Generation'!B18)</f>
        <v/>
      </c>
      <c r="F18" s="15">
        <f>D18/E18-1</f>
        <v/>
      </c>
    </row>
    <row r="19">
      <c r="B19" t="n">
        <v>6</v>
      </c>
      <c r="C19" s="11" t="inlineStr">
        <is>
          <t>Construction</t>
        </is>
      </c>
      <c r="D19" s="7">
        <f>SUMIFS(ModelData!AP:AP,ModelData!AO:AO,'Route Generation'!B19)</f>
        <v/>
      </c>
      <c r="E19" s="7">
        <f>SUMIFS(SurveyData!AP:AP,SurveyData!AO:AO,'Route Generation'!B19)</f>
        <v/>
      </c>
      <c r="F19" s="15">
        <f>D19/E19-1</f>
        <v/>
      </c>
    </row>
    <row r="20">
      <c r="B20" t="n">
        <v>7</v>
      </c>
      <c r="C20" s="11" t="inlineStr">
        <is>
          <t>Transportation</t>
        </is>
      </c>
      <c r="D20" s="7">
        <f>SUMIFS(ModelData!AP:AP,ModelData!AO:AO,'Route Generation'!B20)</f>
        <v/>
      </c>
      <c r="E20" s="7">
        <f>SUMIFS(SurveyData!AP:AP,SurveyData!AO:AO,'Route Generation'!B20)</f>
        <v/>
      </c>
      <c r="F20" s="15">
        <f>D20/E20-1</f>
        <v/>
      </c>
    </row>
    <row r="21">
      <c r="B21" t="n">
        <v>8</v>
      </c>
      <c r="C21" s="11" t="inlineStr">
        <is>
          <t>Info Finance Insurance Real Estate professional</t>
        </is>
      </c>
      <c r="D21" s="7">
        <f>SUMIFS(ModelData!AP:AP,ModelData!AO:AO,'Route Generation'!B21)</f>
        <v/>
      </c>
      <c r="E21" s="7">
        <f>SUMIFS(SurveyData!AP:AP,SurveyData!AO:AO,'Route Generation'!B21)</f>
        <v/>
      </c>
      <c r="F21" s="15">
        <f>D21/E21-1</f>
        <v/>
      </c>
    </row>
    <row r="22">
      <c r="B22" t="n">
        <v>9</v>
      </c>
      <c r="C22" s="11" t="inlineStr">
        <is>
          <t>Education Public Services</t>
        </is>
      </c>
      <c r="D22" s="7">
        <f>SUMIFS(ModelData!AP:AP,ModelData!AO:AO,'Route Generation'!B22)</f>
        <v/>
      </c>
      <c r="E22" s="7">
        <f>SUMIFS(SurveyData!AP:AP,SurveyData!AO:AO,'Route Generation'!B22)</f>
        <v/>
      </c>
      <c r="F22" s="15">
        <f>D22/E22-1</f>
        <v/>
      </c>
    </row>
    <row r="23">
      <c r="B23" t="n">
        <v>10</v>
      </c>
      <c r="C23" s="11" t="inlineStr">
        <is>
          <t>Medical health</t>
        </is>
      </c>
      <c r="D23" s="7">
        <f>SUMIFS(ModelData!AP:AP,ModelData!AO:AO,'Route Generation'!B23)</f>
        <v/>
      </c>
      <c r="E23" s="7">
        <f>SUMIFS(SurveyData!AP:AP,SurveyData!AO:AO,'Route Generation'!B23)</f>
        <v/>
      </c>
      <c r="F23" s="15">
        <f>D23/E23-1</f>
        <v/>
      </c>
    </row>
    <row r="24">
      <c r="B24" t="n">
        <v>11</v>
      </c>
      <c r="C24" s="11" t="inlineStr">
        <is>
          <t>Leisure Accomodation Food</t>
        </is>
      </c>
      <c r="D24" s="7">
        <f>SUMIFS(ModelData!AP:AP,ModelData!AO:AO,'Route Generation'!B24)</f>
        <v/>
      </c>
      <c r="E24" s="7">
        <f>SUMIFS(SurveyData!AP:AP,SurveyData!AO:AO,'Route Generation'!B24)</f>
        <v/>
      </c>
      <c r="F24" s="15">
        <f>D24/E24-1</f>
        <v/>
      </c>
    </row>
    <row r="25">
      <c r="B25" t="n">
        <v>12</v>
      </c>
      <c r="C25" s="10" t="inlineStr">
        <is>
          <t>Military</t>
        </is>
      </c>
      <c r="D25" s="7">
        <f>SUMIFS(ModelData!AP:AP,ModelData!AO:AO,'Route Generation'!B25)</f>
        <v/>
      </c>
      <c r="E25" s="10" t="n"/>
      <c r="F25" s="10" t="n"/>
    </row>
    <row r="26" customFormat="1" s="24">
      <c r="C26" s="52" t="inlineStr">
        <is>
          <t>Total</t>
        </is>
      </c>
      <c r="D26" s="37">
        <f>SUM(D14:D25)</f>
        <v/>
      </c>
      <c r="E26" s="37">
        <f>SUM(E14:E25)</f>
        <v/>
      </c>
      <c r="F26" s="17" t="n"/>
    </row>
    <row r="28">
      <c r="D28" s="4" t="n"/>
    </row>
  </sheetData>
  <mergeCells count="1">
    <mergeCell ref="D12:E12"/>
  </mergeCells>
  <conditionalFormatting sqref="F14:F24">
    <cfRule type="colorScale" priority="1">
      <colorScale>
        <cfvo type="min"/>
        <cfvo type="percentile" val="50"/>
        <cfvo type="max"/>
        <color rgb="FFF8696B"/>
        <color rgb="FFFCFCFF"/>
        <color rgb="FF5A8AC6"/>
      </colorScale>
    </cfRule>
  </conditionalFormatting>
  <conditionalFormatting sqref="H5:H8">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sheetPr>
    <outlinePr summaryBelow="1" summaryRight="1"/>
    <pageSetUpPr/>
  </sheetPr>
  <dimension ref="B2:G10"/>
  <sheetViews>
    <sheetView workbookViewId="0">
      <selection activeCell="F15" sqref="F15"/>
    </sheetView>
  </sheetViews>
  <sheetFormatPr baseColWidth="8" defaultRowHeight="14.35"/>
  <cols>
    <col hidden="1" width="8.87890625" customWidth="1" min="2" max="3"/>
    <col width="27" customWidth="1" min="4" max="4"/>
    <col width="14.41015625" customWidth="1" min="5" max="5"/>
    <col width="15.234375" customWidth="1" min="6" max="6"/>
  </cols>
  <sheetData>
    <row r="2">
      <c r="D2" s="24" t="inlineStr">
        <is>
          <t>Total TNC Routes per day in model region</t>
        </is>
      </c>
    </row>
    <row r="5">
      <c r="D5" s="53" t="n"/>
      <c r="E5" s="48" t="inlineStr">
        <is>
          <t>Model</t>
        </is>
      </c>
      <c r="F5" s="48" t="inlineStr">
        <is>
          <t>Survey</t>
        </is>
      </c>
    </row>
    <row r="6">
      <c r="D6" s="56" t="inlineStr">
        <is>
          <t>TNC Client Group Category</t>
        </is>
      </c>
      <c r="E6" s="48" t="inlineStr">
        <is>
          <t>routes</t>
        </is>
      </c>
      <c r="F6" s="48" t="inlineStr">
        <is>
          <t>routes_wtd</t>
        </is>
      </c>
    </row>
    <row r="7">
      <c r="B7" t="inlineStr">
        <is>
          <t>TNCNRR</t>
        </is>
      </c>
      <c r="C7" t="inlineStr">
        <is>
          <t>TNC_NonRestRetl</t>
        </is>
      </c>
      <c r="D7" s="49" t="inlineStr">
        <is>
          <t>Not Restaurant or Retail</t>
        </is>
      </c>
      <c r="E7" s="50">
        <f>SUMIFS(ModelData!BJ:BJ,ModelData!BI:BI,'Route Generation TNC'!B7)</f>
        <v/>
      </c>
      <c r="F7" s="50">
        <f>SUMIFS(SurveyData!BJ:BJ,SurveyData!BI:BI,'Route Generation TNC'!C7)</f>
        <v/>
      </c>
      <c r="G7" s="123" t="n"/>
    </row>
    <row r="8">
      <c r="B8" t="inlineStr">
        <is>
          <t>TNCRES</t>
        </is>
      </c>
      <c r="C8" t="inlineStr">
        <is>
          <t>TNC_Restaurant</t>
        </is>
      </c>
      <c r="D8" s="46" t="inlineStr">
        <is>
          <t>Restaurant</t>
        </is>
      </c>
      <c r="E8" s="50">
        <f>SUMIFS(ModelData!BJ:BJ,ModelData!BI:BI,'Route Generation TNC'!B8)</f>
        <v/>
      </c>
      <c r="F8" s="50">
        <f>SUMIFS(SurveyData!BJ:BJ,SurveyData!BI:BI,'Route Generation TNC'!C8)</f>
        <v/>
      </c>
      <c r="G8" s="123" t="n"/>
    </row>
    <row r="9">
      <c r="B9" t="inlineStr">
        <is>
          <t>TNCRET</t>
        </is>
      </c>
      <c r="C9" t="inlineStr">
        <is>
          <t>TNC_Retail</t>
        </is>
      </c>
      <c r="D9" s="46" t="inlineStr">
        <is>
          <t>Retail</t>
        </is>
      </c>
      <c r="E9" s="50">
        <f>SUMIFS(ModelData!BJ:BJ,ModelData!BI:BI,'Route Generation TNC'!B9)</f>
        <v/>
      </c>
      <c r="F9" s="50">
        <f>SUMIFS(SurveyData!BJ:BJ,SurveyData!BI:BI,'Route Generation TNC'!C9)</f>
        <v/>
      </c>
      <c r="G9" s="123" t="n"/>
    </row>
    <row r="10">
      <c r="D10" s="54" t="inlineStr">
        <is>
          <t>Total</t>
        </is>
      </c>
      <c r="E10" s="18">
        <f>SUM(E7:E9)</f>
        <v/>
      </c>
      <c r="F10" s="37">
        <f>SUM(F7:F9)</f>
        <v/>
      </c>
      <c r="G10" s="123" t="n"/>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B1:M47"/>
  <sheetViews>
    <sheetView zoomScale="140" zoomScaleNormal="140" workbookViewId="0">
      <selection activeCell="Q26" sqref="Q26"/>
    </sheetView>
  </sheetViews>
  <sheetFormatPr baseColWidth="8" defaultRowHeight="14.35"/>
  <cols>
    <col hidden="1" width="24.234375" customWidth="1" min="2" max="2"/>
    <col width="20.52734375" bestFit="1" customWidth="1" min="3" max="3"/>
    <col hidden="1" width="8.87890625" customWidth="1" min="4" max="4"/>
    <col width="11.76171875" bestFit="1" customWidth="1" min="5" max="5"/>
    <col width="14.41015625" bestFit="1" customWidth="1" style="5" min="6" max="6"/>
    <col width="12" customWidth="1" min="7" max="7"/>
    <col width="10" customWidth="1" style="2" min="8" max="8"/>
    <col width="15.76171875" bestFit="1" customWidth="1" style="5" min="9" max="9"/>
    <col hidden="1" width="11.76171875" customWidth="1" style="3" min="11" max="11"/>
    <col width="12" bestFit="1" customWidth="1" min="12" max="12"/>
    <col width="33.76171875" bestFit="1" customWidth="1" min="17" max="17"/>
  </cols>
  <sheetData>
    <row r="1">
      <c r="C1" s="24" t="inlineStr">
        <is>
          <t>Route Choice of Primary Purpose, Customer Type, and Vehicle Type</t>
        </is>
      </c>
    </row>
    <row r="2">
      <c r="C2" s="24" t="n"/>
    </row>
    <row r="4" ht="28.7" customFormat="1" customHeight="1" s="24">
      <c r="B4" s="25" t="inlineStr">
        <is>
          <t>Altname</t>
        </is>
      </c>
      <c r="C4" s="30" t="inlineStr">
        <is>
          <t>All Joint Alternatives</t>
        </is>
      </c>
      <c r="D4" s="30" t="inlineStr">
        <is>
          <t>vpcAltN</t>
        </is>
      </c>
      <c r="E4" s="30" t="inlineStr">
        <is>
          <t>Model</t>
        </is>
      </c>
      <c r="F4" s="33" t="inlineStr">
        <is>
          <t>Model - % Share</t>
        </is>
      </c>
      <c r="G4" s="30" t="n"/>
      <c r="H4" s="31" t="inlineStr">
        <is>
          <t>Survey</t>
        </is>
      </c>
      <c r="I4" s="34" t="inlineStr">
        <is>
          <t>Survey - % Share</t>
        </is>
      </c>
      <c r="J4" s="27" t="n"/>
      <c r="K4" s="32" t="inlineStr">
        <is>
          <t>% Share Difference</t>
        </is>
      </c>
      <c r="L4" s="27" t="inlineStr">
        <is>
          <t>% Difference</t>
        </is>
      </c>
    </row>
    <row r="5">
      <c r="B5" s="26" t="inlineStr">
        <is>
          <t>Alt1_GML</t>
        </is>
      </c>
      <c r="C5" s="6" t="inlineStr">
        <is>
          <t>Goods_Mixed_LCV</t>
        </is>
      </c>
      <c r="D5" s="6" t="n">
        <v>1</v>
      </c>
      <c r="E5" s="8">
        <f>SUMIFS(ModelData!AV:AV,ModelData!AT:AT,'Route Purp Vehicle'!D5)</f>
        <v/>
      </c>
      <c r="F5" s="21">
        <f>E5/$E$26</f>
        <v/>
      </c>
      <c r="G5" s="21" t="n"/>
      <c r="H5" s="8">
        <f>SUMIFS(SurveyData!AV:AV,SurveyData!AT:AT,'Route Purp Vehicle'!D5)</f>
        <v/>
      </c>
      <c r="I5" s="21">
        <f>H5/$H$26</f>
        <v/>
      </c>
      <c r="J5" s="10" t="n"/>
      <c r="K5" s="23">
        <f>F5-I5</f>
        <v/>
      </c>
      <c r="L5" s="15">
        <f>E5/H5-1</f>
        <v/>
      </c>
      <c r="M5" s="5" t="n"/>
    </row>
    <row r="6">
      <c r="B6" s="26" t="inlineStr">
        <is>
          <t>Alt2_GMM</t>
        </is>
      </c>
      <c r="C6" s="6" t="inlineStr">
        <is>
          <t>Goods_Mixed_MUT</t>
        </is>
      </c>
      <c r="D6" s="6" t="n">
        <v>2</v>
      </c>
      <c r="E6" s="8">
        <f>SUMIFS(ModelData!AV:AV,ModelData!AT:AT,'Route Purp Vehicle'!D6)</f>
        <v/>
      </c>
      <c r="F6" s="21">
        <f>E6/$E$26</f>
        <v/>
      </c>
      <c r="G6" s="21" t="n"/>
      <c r="H6" s="8">
        <f>SUMIFS(SurveyData!AV:AV,SurveyData!AT:AT,'Route Purp Vehicle'!D6)</f>
        <v/>
      </c>
      <c r="I6" s="21">
        <f>H6/$H$26</f>
        <v/>
      </c>
      <c r="J6" s="10" t="n"/>
      <c r="K6" s="23">
        <f>F6-I6</f>
        <v/>
      </c>
      <c r="L6" s="15">
        <f>E6/H6-1</f>
        <v/>
      </c>
      <c r="M6" s="5" t="n"/>
    </row>
    <row r="7">
      <c r="B7" s="26" t="inlineStr">
        <is>
          <t>Alt3_GMS</t>
        </is>
      </c>
      <c r="C7" s="6" t="inlineStr">
        <is>
          <t>Goods_Mixed_SUT</t>
        </is>
      </c>
      <c r="D7" s="6" t="n">
        <v>3</v>
      </c>
      <c r="E7" s="8">
        <f>SUMIFS(ModelData!AV:AV,ModelData!AT:AT,'Route Purp Vehicle'!D7)</f>
        <v/>
      </c>
      <c r="F7" s="21">
        <f>E7/$E$26</f>
        <v/>
      </c>
      <c r="G7" s="21" t="n"/>
      <c r="H7" s="8">
        <f>SUMIFS(SurveyData!AV:AV,SurveyData!AT:AT,'Route Purp Vehicle'!D7)</f>
        <v/>
      </c>
      <c r="I7" s="21">
        <f>H7/$H$26</f>
        <v/>
      </c>
      <c r="J7" s="10" t="n"/>
      <c r="K7" s="23">
        <f>F7-I7</f>
        <v/>
      </c>
      <c r="L7" s="15">
        <f>E7/H7-1</f>
        <v/>
      </c>
      <c r="M7" s="5" t="n"/>
    </row>
    <row r="8">
      <c r="B8" s="26" t="inlineStr">
        <is>
          <t>Alt4_GNL</t>
        </is>
      </c>
      <c r="C8" s="6" t="inlineStr">
        <is>
          <t>Goods_NonRes_LCV</t>
        </is>
      </c>
      <c r="D8" s="6" t="n">
        <v>4</v>
      </c>
      <c r="E8" s="8">
        <f>SUMIFS(ModelData!AV:AV,ModelData!AT:AT,'Route Purp Vehicle'!D8)</f>
        <v/>
      </c>
      <c r="F8" s="21">
        <f>E8/$E$26</f>
        <v/>
      </c>
      <c r="G8" s="21" t="n"/>
      <c r="H8" s="8">
        <f>SUMIFS(SurveyData!AV:AV,SurveyData!AT:AT,'Route Purp Vehicle'!D8)</f>
        <v/>
      </c>
      <c r="I8" s="21">
        <f>H8/$H$26</f>
        <v/>
      </c>
      <c r="J8" s="10" t="n"/>
      <c r="K8" s="23">
        <f>F8-I8</f>
        <v/>
      </c>
      <c r="L8" s="15">
        <f>E8/H8-1</f>
        <v/>
      </c>
      <c r="M8" s="5" t="n"/>
    </row>
    <row r="9">
      <c r="B9" s="26" t="inlineStr">
        <is>
          <t>Alt5_GNM</t>
        </is>
      </c>
      <c r="C9" s="6" t="inlineStr">
        <is>
          <t>Goods_NonRes_MUT</t>
        </is>
      </c>
      <c r="D9" s="6" t="n">
        <v>5</v>
      </c>
      <c r="E9" s="8">
        <f>SUMIFS(ModelData!AV:AV,ModelData!AT:AT,'Route Purp Vehicle'!D9)</f>
        <v/>
      </c>
      <c r="F9" s="21">
        <f>E9/$E$26</f>
        <v/>
      </c>
      <c r="G9" s="21" t="n"/>
      <c r="H9" s="8">
        <f>SUMIFS(SurveyData!AV:AV,SurveyData!AT:AT,'Route Purp Vehicle'!D9)</f>
        <v/>
      </c>
      <c r="I9" s="21">
        <f>H9/$H$26</f>
        <v/>
      </c>
      <c r="J9" s="10" t="n"/>
      <c r="K9" s="23">
        <f>F9-I9</f>
        <v/>
      </c>
      <c r="L9" s="15">
        <f>E9/H9-1</f>
        <v/>
      </c>
      <c r="M9" s="5" t="n"/>
    </row>
    <row r="10">
      <c r="B10" s="26" t="inlineStr">
        <is>
          <t>Alt6_GNS</t>
        </is>
      </c>
      <c r="C10" s="6" t="inlineStr">
        <is>
          <t>Goods_NonRes_SUT</t>
        </is>
      </c>
      <c r="D10" s="6" t="n">
        <v>6</v>
      </c>
      <c r="E10" s="8">
        <f>SUMIFS(ModelData!AV:AV,ModelData!AT:AT,'Route Purp Vehicle'!D10)</f>
        <v/>
      </c>
      <c r="F10" s="21">
        <f>E10/$E$26</f>
        <v/>
      </c>
      <c r="G10" s="21" t="n"/>
      <c r="H10" s="8">
        <f>SUMIFS(SurveyData!AV:AV,SurveyData!AT:AT,'Route Purp Vehicle'!D10)</f>
        <v/>
      </c>
      <c r="I10" s="21">
        <f>H10/$H$26</f>
        <v/>
      </c>
      <c r="J10" s="10" t="n"/>
      <c r="K10" s="23">
        <f>F10-I10</f>
        <v/>
      </c>
      <c r="L10" s="15">
        <f>E10/H10-1</f>
        <v/>
      </c>
      <c r="M10" s="5" t="n"/>
    </row>
    <row r="11">
      <c r="B11" s="26" t="inlineStr">
        <is>
          <t>Alt7_GRL</t>
        </is>
      </c>
      <c r="C11" s="6" t="inlineStr">
        <is>
          <t>Goods_Res_LCV</t>
        </is>
      </c>
      <c r="D11" s="6" t="n">
        <v>7</v>
      </c>
      <c r="E11" s="8">
        <f>SUMIFS(ModelData!AV:AV,ModelData!AT:AT,'Route Purp Vehicle'!D11)</f>
        <v/>
      </c>
      <c r="F11" s="21">
        <f>E11/$E$26</f>
        <v/>
      </c>
      <c r="G11" s="21" t="n"/>
      <c r="H11" s="8">
        <f>SUMIFS(SurveyData!AV:AV,SurveyData!AT:AT,'Route Purp Vehicle'!D11)</f>
        <v/>
      </c>
      <c r="I11" s="21">
        <f>H11/$H$26</f>
        <v/>
      </c>
      <c r="J11" s="10" t="n"/>
      <c r="K11" s="23">
        <f>F11-I11</f>
        <v/>
      </c>
      <c r="L11" s="15">
        <f>E11/H11-1</f>
        <v/>
      </c>
      <c r="M11" s="5" t="n"/>
    </row>
    <row r="12">
      <c r="B12" s="26" t="inlineStr">
        <is>
          <t>Alt8_GRM</t>
        </is>
      </c>
      <c r="C12" s="6" t="inlineStr">
        <is>
          <t>Goods_Res_MUT</t>
        </is>
      </c>
      <c r="D12" s="6" t="n">
        <v>8</v>
      </c>
      <c r="E12" s="8">
        <f>SUMIFS(ModelData!AV:AV,ModelData!AT:AT,'Route Purp Vehicle'!D12)</f>
        <v/>
      </c>
      <c r="F12" s="21">
        <f>E12/$E$26</f>
        <v/>
      </c>
      <c r="G12" s="21" t="n"/>
      <c r="H12" s="8">
        <f>SUMIFS(SurveyData!AV:AV,SurveyData!AT:AT,'Route Purp Vehicle'!D12)</f>
        <v/>
      </c>
      <c r="I12" s="21">
        <f>H12/$H$26</f>
        <v/>
      </c>
      <c r="J12" s="10" t="n"/>
      <c r="K12" s="23">
        <f>F12-I12</f>
        <v/>
      </c>
      <c r="L12" s="15">
        <f>E12/H12-1</f>
        <v/>
      </c>
      <c r="M12" s="5" t="n"/>
    </row>
    <row r="13">
      <c r="B13" s="26" t="inlineStr">
        <is>
          <t>Alt9_GRS</t>
        </is>
      </c>
      <c r="C13" s="6" t="inlineStr">
        <is>
          <t>Goods_Res_SUT</t>
        </is>
      </c>
      <c r="D13" s="6" t="n">
        <v>9</v>
      </c>
      <c r="E13" s="8">
        <f>SUMIFS(ModelData!AV:AV,ModelData!AT:AT,'Route Purp Vehicle'!D13)</f>
        <v/>
      </c>
      <c r="F13" s="21">
        <f>E13/$E$26</f>
        <v/>
      </c>
      <c r="G13" s="21" t="n"/>
      <c r="H13" s="8">
        <f>SUMIFS(SurveyData!AV:AV,SurveyData!AT:AT,'Route Purp Vehicle'!D13)</f>
        <v/>
      </c>
      <c r="I13" s="21">
        <f>H13/$H$26</f>
        <v/>
      </c>
      <c r="J13" s="10" t="n"/>
      <c r="K13" s="23">
        <f>F13-I13</f>
        <v/>
      </c>
      <c r="L13" s="15">
        <f>E13/H13-1</f>
        <v/>
      </c>
      <c r="M13" s="5" t="n"/>
    </row>
    <row r="14">
      <c r="B14" s="26" t="inlineStr">
        <is>
          <t>Alt10_ML</t>
        </is>
      </c>
      <c r="C14" s="6" t="inlineStr">
        <is>
          <t>Maintenance_LCV</t>
        </is>
      </c>
      <c r="D14" s="6" t="n">
        <v>10</v>
      </c>
      <c r="E14" s="8">
        <f>SUMIFS(ModelData!AV:AV,ModelData!AT:AT,'Route Purp Vehicle'!D14)</f>
        <v/>
      </c>
      <c r="F14" s="21">
        <f>E14/$E$26</f>
        <v/>
      </c>
      <c r="G14" s="21" t="n"/>
      <c r="H14" s="8">
        <f>SUMIFS(SurveyData!AV:AV,SurveyData!AT:AT,'Route Purp Vehicle'!D14)</f>
        <v/>
      </c>
      <c r="I14" s="21">
        <f>H14/$H$26</f>
        <v/>
      </c>
      <c r="J14" s="10" t="n"/>
      <c r="K14" s="23">
        <f>F14-I14</f>
        <v/>
      </c>
      <c r="L14" s="15">
        <f>E14/H14-1</f>
        <v/>
      </c>
      <c r="M14" s="5" t="n"/>
    </row>
    <row r="15">
      <c r="B15" s="26" t="inlineStr">
        <is>
          <t>Alt11_MM</t>
        </is>
      </c>
      <c r="C15" s="6" t="inlineStr">
        <is>
          <t>Maintenance_MUT</t>
        </is>
      </c>
      <c r="D15" s="6" t="n">
        <v>11</v>
      </c>
      <c r="E15" s="8">
        <f>SUMIFS(ModelData!AV:AV,ModelData!AT:AT,'Route Purp Vehicle'!D15)</f>
        <v/>
      </c>
      <c r="F15" s="21">
        <f>E15/$E$26</f>
        <v/>
      </c>
      <c r="G15" s="21" t="n"/>
      <c r="H15" s="8">
        <f>SUMIFS(SurveyData!AV:AV,SurveyData!AT:AT,'Route Purp Vehicle'!D15)</f>
        <v/>
      </c>
      <c r="I15" s="21">
        <f>H15/$H$26</f>
        <v/>
      </c>
      <c r="J15" s="10" t="n"/>
      <c r="K15" s="23">
        <f>F15-I15</f>
        <v/>
      </c>
      <c r="L15" s="15">
        <f>E15/H15-1</f>
        <v/>
      </c>
      <c r="M15" s="5" t="n"/>
    </row>
    <row r="16">
      <c r="B16" s="26" t="inlineStr">
        <is>
          <t>Alt12_MS</t>
        </is>
      </c>
      <c r="C16" s="6" t="inlineStr">
        <is>
          <t>Maintenance_SUT</t>
        </is>
      </c>
      <c r="D16" s="6" t="n">
        <v>12</v>
      </c>
      <c r="E16" s="8">
        <f>SUMIFS(ModelData!AV:AV,ModelData!AT:AT,'Route Purp Vehicle'!D16)</f>
        <v/>
      </c>
      <c r="F16" s="21">
        <f>E16/$E$26</f>
        <v/>
      </c>
      <c r="G16" s="21" t="n"/>
      <c r="H16" s="8">
        <f>SUMIFS(SurveyData!AV:AV,SurveyData!AT:AT,'Route Purp Vehicle'!D16)</f>
        <v/>
      </c>
      <c r="I16" s="21">
        <f>H16/$H$26</f>
        <v/>
      </c>
      <c r="J16" s="10" t="n"/>
      <c r="K16" s="23">
        <f>F16-I16</f>
        <v/>
      </c>
      <c r="L16" s="15">
        <f>E16/H16-1</f>
        <v/>
      </c>
      <c r="M16" s="5" t="n"/>
    </row>
    <row r="17">
      <c r="B17" s="26" t="inlineStr">
        <is>
          <t>Alt13_SML</t>
        </is>
      </c>
      <c r="C17" s="6" t="inlineStr">
        <is>
          <t>Service_Mixed_LCV</t>
        </is>
      </c>
      <c r="D17" s="6" t="n">
        <v>13</v>
      </c>
      <c r="E17" s="8">
        <f>SUMIFS(ModelData!AV:AV,ModelData!AT:AT,'Route Purp Vehicle'!D17)</f>
        <v/>
      </c>
      <c r="F17" s="21">
        <f>E17/$E$26</f>
        <v/>
      </c>
      <c r="G17" s="21" t="n"/>
      <c r="H17" s="8">
        <f>SUMIFS(SurveyData!AV:AV,SurveyData!AT:AT,'Route Purp Vehicle'!D17)</f>
        <v/>
      </c>
      <c r="I17" s="21">
        <f>H17/$H$26</f>
        <v/>
      </c>
      <c r="J17" s="10" t="n"/>
      <c r="K17" s="23">
        <f>F17-I17</f>
        <v/>
      </c>
      <c r="L17" s="15">
        <f>E17/H17-1</f>
        <v/>
      </c>
      <c r="M17" s="5" t="n"/>
    </row>
    <row r="18">
      <c r="B18" s="26" t="inlineStr">
        <is>
          <t>Alt14_SMM</t>
        </is>
      </c>
      <c r="C18" s="6" t="inlineStr">
        <is>
          <t>Service_Mixed_MUT</t>
        </is>
      </c>
      <c r="D18" s="6" t="n">
        <v>14</v>
      </c>
      <c r="E18" s="8">
        <f>SUMIFS(ModelData!AV:AV,ModelData!AT:AT,'Route Purp Vehicle'!D18)</f>
        <v/>
      </c>
      <c r="F18" s="21">
        <f>E18/$E$26</f>
        <v/>
      </c>
      <c r="G18" s="21" t="n"/>
      <c r="H18" s="8">
        <f>SUMIFS(SurveyData!AV:AV,SurveyData!AT:AT,'Route Purp Vehicle'!D18)</f>
        <v/>
      </c>
      <c r="I18" s="21">
        <f>H18/$H$26</f>
        <v/>
      </c>
      <c r="J18" s="10" t="n"/>
      <c r="K18" s="23">
        <f>F18-I18</f>
        <v/>
      </c>
      <c r="L18" s="15">
        <f>E18/H18-1</f>
        <v/>
      </c>
      <c r="M18" s="5" t="n"/>
    </row>
    <row r="19">
      <c r="B19" s="26" t="inlineStr">
        <is>
          <t>Alt15_SMS</t>
        </is>
      </c>
      <c r="C19" s="6" t="inlineStr">
        <is>
          <t>Service_Mixed_SUT</t>
        </is>
      </c>
      <c r="D19" s="6" t="n">
        <v>15</v>
      </c>
      <c r="E19" s="8">
        <f>SUMIFS(ModelData!AV:AV,ModelData!AT:AT,'Route Purp Vehicle'!D19)</f>
        <v/>
      </c>
      <c r="F19" s="21">
        <f>E19/$E$26</f>
        <v/>
      </c>
      <c r="G19" s="21" t="n"/>
      <c r="H19" s="8">
        <f>SUMIFS(SurveyData!AV:AV,SurveyData!AT:AT,'Route Purp Vehicle'!D19)</f>
        <v/>
      </c>
      <c r="I19" s="21">
        <f>H19/$H$26</f>
        <v/>
      </c>
      <c r="J19" s="10" t="n"/>
      <c r="K19" s="23">
        <f>F19-I19</f>
        <v/>
      </c>
      <c r="L19" s="15">
        <f>E19/H19-1</f>
        <v/>
      </c>
      <c r="M19" s="5" t="n"/>
    </row>
    <row r="20">
      <c r="B20" s="26" t="inlineStr">
        <is>
          <t>Alt16_SNL</t>
        </is>
      </c>
      <c r="C20" s="6" t="inlineStr">
        <is>
          <t>Service_NonRes_LCV</t>
        </is>
      </c>
      <c r="D20" s="6" t="n">
        <v>16</v>
      </c>
      <c r="E20" s="8">
        <f>SUMIFS(ModelData!AV:AV,ModelData!AT:AT,'Route Purp Vehicle'!D20)</f>
        <v/>
      </c>
      <c r="F20" s="21">
        <f>E20/$E$26</f>
        <v/>
      </c>
      <c r="G20" s="21" t="n"/>
      <c r="H20" s="8">
        <f>SUMIFS(SurveyData!AV:AV,SurveyData!AT:AT,'Route Purp Vehicle'!D20)</f>
        <v/>
      </c>
      <c r="I20" s="21">
        <f>H20/$H$26</f>
        <v/>
      </c>
      <c r="J20" s="10" t="n"/>
      <c r="K20" s="23">
        <f>F20-I20</f>
        <v/>
      </c>
      <c r="L20" s="15">
        <f>E20/H20-1</f>
        <v/>
      </c>
      <c r="M20" s="5" t="n"/>
    </row>
    <row r="21">
      <c r="B21" s="26" t="inlineStr">
        <is>
          <t>Alt17_SNM</t>
        </is>
      </c>
      <c r="C21" s="6" t="inlineStr">
        <is>
          <t>Service_NonRes_MUT</t>
        </is>
      </c>
      <c r="D21" s="6" t="n">
        <v>17</v>
      </c>
      <c r="E21" s="8">
        <f>SUMIFS(ModelData!AV:AV,ModelData!AT:AT,'Route Purp Vehicle'!D21)</f>
        <v/>
      </c>
      <c r="F21" s="21">
        <f>E21/$E$26</f>
        <v/>
      </c>
      <c r="G21" s="21" t="n"/>
      <c r="H21" s="8">
        <f>SUMIFS(SurveyData!AV:AV,SurveyData!AT:AT,'Route Purp Vehicle'!D21)</f>
        <v/>
      </c>
      <c r="I21" s="21">
        <f>H21/$H$26</f>
        <v/>
      </c>
      <c r="J21" s="10" t="n"/>
      <c r="K21" s="23">
        <f>F21-I21</f>
        <v/>
      </c>
      <c r="L21" s="15">
        <f>E21/H21-1</f>
        <v/>
      </c>
      <c r="M21" s="5" t="n"/>
    </row>
    <row r="22">
      <c r="B22" s="26" t="inlineStr">
        <is>
          <t>Alt18_SNS</t>
        </is>
      </c>
      <c r="C22" s="6" t="inlineStr">
        <is>
          <t>Service_NonRes_SUT</t>
        </is>
      </c>
      <c r="D22" s="6" t="n">
        <v>18</v>
      </c>
      <c r="E22" s="8">
        <f>SUMIFS(ModelData!AV:AV,ModelData!AT:AT,'Route Purp Vehicle'!D22)</f>
        <v/>
      </c>
      <c r="F22" s="21">
        <f>E22/$E$26</f>
        <v/>
      </c>
      <c r="G22" s="21" t="n"/>
      <c r="H22" s="8">
        <f>SUMIFS(SurveyData!AV:AV,SurveyData!AT:AT,'Route Purp Vehicle'!D22)</f>
        <v/>
      </c>
      <c r="I22" s="21">
        <f>H22/$H$26</f>
        <v/>
      </c>
      <c r="J22" s="10" t="n"/>
      <c r="K22" s="23">
        <f>F22-I22</f>
        <v/>
      </c>
      <c r="L22" s="15">
        <f>E22/H22-1</f>
        <v/>
      </c>
      <c r="M22" s="5" t="n"/>
    </row>
    <row r="23">
      <c r="B23" s="26" t="inlineStr">
        <is>
          <t>Alt19_SRL</t>
        </is>
      </c>
      <c r="C23" s="6" t="inlineStr">
        <is>
          <t>Service_Res_LCV</t>
        </is>
      </c>
      <c r="D23" s="6" t="n">
        <v>19</v>
      </c>
      <c r="E23" s="8">
        <f>SUMIFS(ModelData!AV:AV,ModelData!AT:AT,'Route Purp Vehicle'!D23)</f>
        <v/>
      </c>
      <c r="F23" s="21">
        <f>E23/$E$26</f>
        <v/>
      </c>
      <c r="G23" s="21" t="n"/>
      <c r="H23" s="8">
        <f>SUMIFS(SurveyData!AV:AV,SurveyData!AT:AT,'Route Purp Vehicle'!D23)</f>
        <v/>
      </c>
      <c r="I23" s="21">
        <f>H23/$H$26</f>
        <v/>
      </c>
      <c r="J23" s="10" t="n"/>
      <c r="K23" s="23">
        <f>F23-I23</f>
        <v/>
      </c>
      <c r="L23" s="15">
        <f>E23/H23-1</f>
        <v/>
      </c>
      <c r="M23" s="5" t="n"/>
    </row>
    <row r="24">
      <c r="B24" s="26" t="inlineStr">
        <is>
          <t>Alt20_SRM</t>
        </is>
      </c>
      <c r="C24" s="6" t="inlineStr">
        <is>
          <t>Service_Res_MUT</t>
        </is>
      </c>
      <c r="D24" s="6" t="n">
        <v>20</v>
      </c>
      <c r="E24" s="8">
        <f>SUMIFS(ModelData!AV:AV,ModelData!AT:AT,'Route Purp Vehicle'!D24)</f>
        <v/>
      </c>
      <c r="F24" s="21">
        <f>E24/$E$26</f>
        <v/>
      </c>
      <c r="G24" s="21" t="n"/>
      <c r="H24" s="8">
        <f>SUMIFS(SurveyData!AV:AV,SurveyData!AT:AT,'Route Purp Vehicle'!D24)</f>
        <v/>
      </c>
      <c r="I24" s="21">
        <f>H24/$H$26</f>
        <v/>
      </c>
      <c r="J24" s="10" t="n"/>
      <c r="K24" s="23">
        <f>F24-I24</f>
        <v/>
      </c>
      <c r="L24" s="15">
        <f>E24/H24-1</f>
        <v/>
      </c>
      <c r="M24" s="5" t="n"/>
    </row>
    <row r="25">
      <c r="B25" s="26" t="inlineStr">
        <is>
          <t>Alt21_SRS</t>
        </is>
      </c>
      <c r="C25" s="6" t="inlineStr">
        <is>
          <t>Service_Res_SUT</t>
        </is>
      </c>
      <c r="D25" s="6" t="n">
        <v>21</v>
      </c>
      <c r="E25" s="8">
        <f>SUMIFS(ModelData!AV:AV,ModelData!AT:AT,'Route Purp Vehicle'!D25)</f>
        <v/>
      </c>
      <c r="F25" s="21">
        <f>E25/$E$26</f>
        <v/>
      </c>
      <c r="G25" s="21" t="n"/>
      <c r="H25" s="8">
        <f>SUMIFS(SurveyData!AV:AV,SurveyData!AT:AT,'Route Purp Vehicle'!D25)</f>
        <v/>
      </c>
      <c r="I25" s="21">
        <f>H25/$H$26</f>
        <v/>
      </c>
      <c r="J25" s="10" t="n"/>
      <c r="K25" s="23">
        <f>F25-I25</f>
        <v/>
      </c>
      <c r="L25" s="15">
        <f>E25/H25-1</f>
        <v/>
      </c>
      <c r="M25" s="5" t="n"/>
    </row>
    <row r="26">
      <c r="B26" s="1" t="n"/>
      <c r="C26" s="6" t="inlineStr">
        <is>
          <t>Total</t>
        </is>
      </c>
      <c r="D26" s="6" t="n"/>
      <c r="E26" s="8">
        <f>SUM(E5:E25)</f>
        <v/>
      </c>
      <c r="F26" s="21">
        <f>SUM(F5:F25)</f>
        <v/>
      </c>
      <c r="G26" s="22" t="n"/>
      <c r="H26" s="8" t="n">
        <v>222232</v>
      </c>
      <c r="I26" s="21">
        <f>SUM(I5:I25)</f>
        <v/>
      </c>
      <c r="J26" s="10" t="n"/>
      <c r="K26" s="9">
        <f>F26-I26</f>
        <v/>
      </c>
      <c r="L26" s="15">
        <f>E26/H26-1</f>
        <v/>
      </c>
      <c r="M26" s="5" t="n"/>
    </row>
    <row r="29">
      <c r="C29" s="59" t="inlineStr">
        <is>
          <t>Marginal Summaries</t>
        </is>
      </c>
    </row>
    <row r="30" ht="28.7" customHeight="1">
      <c r="C30" s="30" t="inlineStr">
        <is>
          <t>Purpose</t>
        </is>
      </c>
      <c r="D30" s="30" t="inlineStr">
        <is>
          <t>vpcAltN</t>
        </is>
      </c>
      <c r="E30" s="30" t="inlineStr">
        <is>
          <t>Model</t>
        </is>
      </c>
      <c r="F30" s="33" t="inlineStr">
        <is>
          <t>Model - % Share</t>
        </is>
      </c>
      <c r="G30" s="30" t="n"/>
      <c r="H30" s="31" t="inlineStr">
        <is>
          <t>Survey</t>
        </is>
      </c>
      <c r="I30" s="34" t="inlineStr">
        <is>
          <t>Survey - % Share</t>
        </is>
      </c>
      <c r="J30" s="27" t="n"/>
      <c r="K30" s="32" t="inlineStr">
        <is>
          <t>% Share Difference</t>
        </is>
      </c>
      <c r="L30" s="27" t="inlineStr">
        <is>
          <t>% Difference</t>
        </is>
      </c>
    </row>
    <row r="31">
      <c r="C31" s="10" t="inlineStr">
        <is>
          <t>Goods</t>
        </is>
      </c>
      <c r="D31" s="10" t="n"/>
      <c r="E31" s="35">
        <f>SUM(E5:E13)</f>
        <v/>
      </c>
      <c r="F31" s="23">
        <f>SUM(F5:F13)</f>
        <v/>
      </c>
      <c r="G31" s="35" t="n"/>
      <c r="H31" s="35">
        <f>SUM(H5:H13)</f>
        <v/>
      </c>
      <c r="I31" s="23">
        <f>SUM(I5:I13)</f>
        <v/>
      </c>
      <c r="J31" s="35" t="n"/>
      <c r="K31" s="36">
        <f>F31-I31</f>
        <v/>
      </c>
      <c r="L31" s="15">
        <f>E31/H31-1</f>
        <v/>
      </c>
    </row>
    <row r="32">
      <c r="C32" s="10" t="inlineStr">
        <is>
          <t>Maintenance</t>
        </is>
      </c>
      <c r="D32" s="10" t="n"/>
      <c r="E32" s="35">
        <f>SUM(E14:E16)</f>
        <v/>
      </c>
      <c r="F32" s="23">
        <f>SUM(F14:F16)</f>
        <v/>
      </c>
      <c r="G32" s="35" t="n"/>
      <c r="H32" s="35">
        <f>SUM(H14:H16)</f>
        <v/>
      </c>
      <c r="I32" s="23">
        <f>SUM(I14:I16)</f>
        <v/>
      </c>
      <c r="J32" s="35" t="n"/>
      <c r="K32" s="36">
        <f>F32-I32</f>
        <v/>
      </c>
      <c r="L32" s="15">
        <f>E32/H32-1</f>
        <v/>
      </c>
    </row>
    <row r="33">
      <c r="C33" s="10" t="inlineStr">
        <is>
          <t>Service</t>
        </is>
      </c>
      <c r="D33" s="10" t="n"/>
      <c r="E33" s="35">
        <f>SUM(E17:E25)</f>
        <v/>
      </c>
      <c r="F33" s="23">
        <f>SUM(F17:F25)</f>
        <v/>
      </c>
      <c r="G33" s="35" t="n"/>
      <c r="H33" s="35">
        <f>SUM(H17:H25)</f>
        <v/>
      </c>
      <c r="I33" s="23">
        <f>SUM(I17:I25)</f>
        <v/>
      </c>
      <c r="J33" s="35" t="n"/>
      <c r="K33" s="36">
        <f>F33-I33</f>
        <v/>
      </c>
      <c r="L33" s="15">
        <f>E33/H33-1</f>
        <v/>
      </c>
    </row>
    <row r="34" customFormat="1" s="24">
      <c r="C34" s="17" t="inlineStr">
        <is>
          <t>Total</t>
        </is>
      </c>
      <c r="D34" s="17" t="n"/>
      <c r="E34" s="37">
        <f>SUM(E31:E33)</f>
        <v/>
      </c>
      <c r="F34" s="38">
        <f>SUM(F31:F33)</f>
        <v/>
      </c>
      <c r="G34" s="37" t="n"/>
      <c r="H34" s="37">
        <f>SUM(H31:H33)</f>
        <v/>
      </c>
      <c r="I34" s="38">
        <f>SUM(I31:I33)</f>
        <v/>
      </c>
      <c r="J34" s="37" t="n"/>
      <c r="K34" s="39">
        <f>F34-I34</f>
        <v/>
      </c>
      <c r="L34" s="40">
        <f>E34/H34-1</f>
        <v/>
      </c>
    </row>
    <row r="35">
      <c r="K35" s="12" t="n"/>
      <c r="L35" s="13" t="n"/>
    </row>
    <row r="36" ht="28.7" customHeight="1">
      <c r="C36" s="30" t="inlineStr">
        <is>
          <t>Customer Type</t>
        </is>
      </c>
      <c r="D36" s="30" t="inlineStr">
        <is>
          <t>vpcAltN</t>
        </is>
      </c>
      <c r="E36" s="30" t="inlineStr">
        <is>
          <t>Model</t>
        </is>
      </c>
      <c r="F36" s="33" t="inlineStr">
        <is>
          <t>Model - % Share</t>
        </is>
      </c>
      <c r="G36" s="30" t="n"/>
      <c r="H36" s="31" t="inlineStr">
        <is>
          <t>Survey</t>
        </is>
      </c>
      <c r="I36" s="34" t="inlineStr">
        <is>
          <t>Survey - % Share</t>
        </is>
      </c>
      <c r="J36" s="27" t="n"/>
      <c r="K36" s="32" t="inlineStr">
        <is>
          <t>% Share Difference</t>
        </is>
      </c>
      <c r="L36" s="27" t="inlineStr">
        <is>
          <t>% Difference</t>
        </is>
      </c>
    </row>
    <row r="37">
      <c r="C37" s="10" t="inlineStr">
        <is>
          <t>Mixed</t>
        </is>
      </c>
      <c r="D37" s="10" t="n"/>
      <c r="E37" s="35">
        <f>E5+E6+E7+E17+E18+E19</f>
        <v/>
      </c>
      <c r="F37" s="23">
        <f>F5+F6+F7+F17+F18+F19</f>
        <v/>
      </c>
      <c r="G37" s="35" t="n"/>
      <c r="H37" s="35">
        <f>H5+H6+H7+H17+H18+H19</f>
        <v/>
      </c>
      <c r="I37" s="23">
        <f>I5+I6+I7+I17+I18+I19</f>
        <v/>
      </c>
      <c r="J37" s="35" t="n"/>
      <c r="K37" s="36">
        <f>F37-I37</f>
        <v/>
      </c>
      <c r="L37" s="15">
        <f>E37/H37-1</f>
        <v/>
      </c>
    </row>
    <row r="38">
      <c r="C38" s="10" t="inlineStr">
        <is>
          <t>Residential</t>
        </is>
      </c>
      <c r="D38" s="10" t="n"/>
      <c r="E38" s="35">
        <f>E11+E12+E13+E23+E24+E25</f>
        <v/>
      </c>
      <c r="F38" s="23">
        <f>F11+F12+F13+F23+F24+F25</f>
        <v/>
      </c>
      <c r="G38" s="35" t="n"/>
      <c r="H38" s="35">
        <f>H11+H12+H13+H23+H24+H25</f>
        <v/>
      </c>
      <c r="I38" s="23">
        <f>I11+I12+I13+I23+I24+I25</f>
        <v/>
      </c>
      <c r="J38" s="35" t="n"/>
      <c r="K38" s="36">
        <f>F38-I38</f>
        <v/>
      </c>
      <c r="L38" s="15">
        <f>E38/H38-1</f>
        <v/>
      </c>
    </row>
    <row r="39">
      <c r="C39" s="10" t="inlineStr">
        <is>
          <t>Non-Residential</t>
        </is>
      </c>
      <c r="D39" s="10" t="n"/>
      <c r="E39" s="35">
        <f>E8+E9+E10+E20+E21+E22</f>
        <v/>
      </c>
      <c r="F39" s="23">
        <f>F8+F9+F10+F20+F21+F22</f>
        <v/>
      </c>
      <c r="G39" s="35" t="n"/>
      <c r="H39" s="35">
        <f>H8+H9+H10+H20+H21+H22</f>
        <v/>
      </c>
      <c r="I39" s="23">
        <f>I8+I9+I10+I20+I21+I22</f>
        <v/>
      </c>
      <c r="J39" s="35" t="n"/>
      <c r="K39" s="36">
        <f>F39-I39</f>
        <v/>
      </c>
      <c r="L39" s="15">
        <f>E39/H39-1</f>
        <v/>
      </c>
    </row>
    <row r="40">
      <c r="C40" s="10" t="inlineStr">
        <is>
          <t>NA</t>
        </is>
      </c>
      <c r="D40" s="10" t="n"/>
      <c r="E40" s="35">
        <f>E14+E15+E16</f>
        <v/>
      </c>
      <c r="F40" s="23">
        <f>F14+F15+F16</f>
        <v/>
      </c>
      <c r="G40" s="35" t="n"/>
      <c r="H40" s="35">
        <f>H14+H15+H16</f>
        <v/>
      </c>
      <c r="I40" s="23">
        <f>I14+I15+I16</f>
        <v/>
      </c>
      <c r="J40" s="35" t="n"/>
      <c r="K40" s="23">
        <f>K14+K15+K16</f>
        <v/>
      </c>
      <c r="L40" s="15">
        <f>L14+L15+L16</f>
        <v/>
      </c>
    </row>
    <row r="41" customFormat="1" s="24">
      <c r="C41" s="17" t="inlineStr">
        <is>
          <t>Total</t>
        </is>
      </c>
      <c r="D41" s="17" t="n"/>
      <c r="E41" s="37">
        <f>SUM(E37:E40)</f>
        <v/>
      </c>
      <c r="F41" s="41">
        <f>SUM(F37:F40)</f>
        <v/>
      </c>
      <c r="G41" s="37" t="n"/>
      <c r="H41" s="37">
        <f>SUM(H37:H40)</f>
        <v/>
      </c>
      <c r="I41" s="38">
        <f>SUM(I37:I40)</f>
        <v/>
      </c>
      <c r="J41" s="37" t="n"/>
      <c r="K41" s="39">
        <f>F41-I41</f>
        <v/>
      </c>
      <c r="L41" s="40">
        <f>E41/H41-1</f>
        <v/>
      </c>
    </row>
    <row r="42">
      <c r="K42" s="12" t="n"/>
      <c r="L42" s="13" t="n"/>
    </row>
    <row r="43" ht="28.7" customHeight="1">
      <c r="C43" s="30" t="inlineStr">
        <is>
          <t>Vehicles</t>
        </is>
      </c>
      <c r="D43" s="30" t="inlineStr">
        <is>
          <t>vpcAltN</t>
        </is>
      </c>
      <c r="E43" s="30" t="inlineStr">
        <is>
          <t>Model</t>
        </is>
      </c>
      <c r="F43" s="33" t="inlineStr">
        <is>
          <t>Model - % Share</t>
        </is>
      </c>
      <c r="G43" s="30" t="n"/>
      <c r="H43" s="31" t="inlineStr">
        <is>
          <t>Survey</t>
        </is>
      </c>
      <c r="I43" s="34" t="inlineStr">
        <is>
          <t>Survey - % Share</t>
        </is>
      </c>
      <c r="J43" s="27" t="n"/>
      <c r="K43" s="32" t="inlineStr">
        <is>
          <t>% Share Difference</t>
        </is>
      </c>
      <c r="L43" s="27" t="inlineStr">
        <is>
          <t>% Difference</t>
        </is>
      </c>
    </row>
    <row r="44">
      <c r="C44" s="10" t="inlineStr">
        <is>
          <t>LCV</t>
        </is>
      </c>
      <c r="D44" s="10" t="n"/>
      <c r="E44" s="35">
        <f>E5+E8+E11+E14+E17+E20+E23</f>
        <v/>
      </c>
      <c r="F44" s="23">
        <f>F5+F8+F11+F14+F17+F20+F23</f>
        <v/>
      </c>
      <c r="G44" s="35" t="n"/>
      <c r="H44" s="35">
        <f>H5+H8+H11+H14+H17+H20+H23</f>
        <v/>
      </c>
      <c r="I44" s="23">
        <f>I5+I8+I11+I14+I17+I20+I23</f>
        <v/>
      </c>
      <c r="J44" s="35" t="n"/>
      <c r="K44" s="36">
        <f>F44-I44</f>
        <v/>
      </c>
      <c r="L44" s="15">
        <f>E44/H44-1</f>
        <v/>
      </c>
    </row>
    <row r="45">
      <c r="C45" s="10" t="inlineStr">
        <is>
          <t>MUT</t>
        </is>
      </c>
      <c r="D45" s="10" t="n"/>
      <c r="E45" s="35">
        <f>E6+E9+E12+E15+E18+E21+E24</f>
        <v/>
      </c>
      <c r="F45" s="23">
        <f>F6+F9+F12+F15+F18+F21+F24</f>
        <v/>
      </c>
      <c r="G45" s="35" t="n"/>
      <c r="H45" s="35">
        <f>H6+H9+H12+H15+H18+H21+H24</f>
        <v/>
      </c>
      <c r="I45" s="23">
        <f>I6+I9+I12+I15+I18+I21+I24</f>
        <v/>
      </c>
      <c r="J45" s="35" t="n"/>
      <c r="K45" s="36">
        <f>F45-I45</f>
        <v/>
      </c>
      <c r="L45" s="15">
        <f>E45/H45-1</f>
        <v/>
      </c>
    </row>
    <row r="46">
      <c r="C46" s="10" t="inlineStr">
        <is>
          <t>SUT</t>
        </is>
      </c>
      <c r="D46" s="10" t="n"/>
      <c r="E46" s="35">
        <f>E7+E10+E13+E16+E19+E22+E25</f>
        <v/>
      </c>
      <c r="F46" s="23">
        <f>F7+F10+F13+F16+F19+F22+F25</f>
        <v/>
      </c>
      <c r="G46" s="35" t="n"/>
      <c r="H46" s="35">
        <f>H7+H10+H13+H16+H19+H22+H25</f>
        <v/>
      </c>
      <c r="I46" s="23">
        <f>I7+I10+I13+I16+I19+I22+I25</f>
        <v/>
      </c>
      <c r="J46" s="35" t="n"/>
      <c r="K46" s="36">
        <f>F46-I46</f>
        <v/>
      </c>
      <c r="L46" s="15">
        <f>E46/H46-1</f>
        <v/>
      </c>
    </row>
    <row r="47" customFormat="1" s="24">
      <c r="C47" s="17" t="inlineStr">
        <is>
          <t>Total</t>
        </is>
      </c>
      <c r="D47" s="17" t="n"/>
      <c r="E47" s="37">
        <f>SUM(E44:E46)</f>
        <v/>
      </c>
      <c r="F47" s="38">
        <f>SUM(F44:F46)</f>
        <v/>
      </c>
      <c r="G47" s="37" t="n"/>
      <c r="H47" s="37">
        <f>SUM(H44:H46)</f>
        <v/>
      </c>
      <c r="I47" s="38">
        <f>SUM(I44:I46)</f>
        <v/>
      </c>
      <c r="J47" s="37" t="n"/>
      <c r="K47" s="39">
        <f>F47-I47</f>
        <v/>
      </c>
      <c r="L47" s="40">
        <f>E47/H47-1</f>
        <v/>
      </c>
    </row>
  </sheetData>
  <conditionalFormatting sqref="L5:L26">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B1:L51"/>
  <sheetViews>
    <sheetView workbookViewId="0">
      <selection activeCell="H45" sqref="H45"/>
    </sheetView>
  </sheetViews>
  <sheetFormatPr baseColWidth="8" defaultRowHeight="14.35"/>
  <cols>
    <col width="10" bestFit="1" customWidth="1" min="2" max="2"/>
    <col width="25.41015625" bestFit="1" customWidth="1" style="2" min="4" max="4"/>
    <col width="12" bestFit="1" customWidth="1" min="5" max="5"/>
    <col width="11.76171875" bestFit="1" customWidth="1" min="7" max="7"/>
    <col width="13.52734375" bestFit="1" customWidth="1" style="2" min="8" max="8"/>
    <col width="12" bestFit="1" customWidth="1" min="9" max="9"/>
    <col width="17.41015625" customWidth="1" min="10" max="10"/>
    <col width="14.76171875" bestFit="1" customWidth="1" min="11" max="11"/>
    <col width="10.41015625" bestFit="1" customWidth="1" min="12" max="12"/>
  </cols>
  <sheetData>
    <row r="1">
      <c r="B1" s="24" t="n"/>
      <c r="C1" s="24" t="n"/>
      <c r="D1" s="47" t="inlineStr">
        <is>
          <t>Model</t>
        </is>
      </c>
      <c r="E1" s="24" t="n"/>
    </row>
    <row r="2">
      <c r="B2" s="17" t="inlineStr">
        <is>
          <t>Start Time</t>
        </is>
      </c>
      <c r="C2" s="17" t="inlineStr">
        <is>
          <t xml:space="preserve">Time </t>
        </is>
      </c>
      <c r="D2" s="18" t="inlineStr">
        <is>
          <t>Total Routes (CVM + TNC)</t>
        </is>
      </c>
      <c r="E2" s="17" t="inlineStr">
        <is>
          <t>% Share</t>
        </is>
      </c>
      <c r="G2" s="117" t="inlineStr">
        <is>
          <t>CVM Trips</t>
        </is>
      </c>
    </row>
    <row r="3">
      <c r="B3" s="10" t="n">
        <v>1</v>
      </c>
      <c r="C3" s="51" t="n">
        <v>0.125</v>
      </c>
      <c r="D3" s="7">
        <f>SUMIFS(ModelData!AZ:AZ,ModelData!AY:AY,'Route Start Time'!B3)</f>
        <v/>
      </c>
      <c r="E3" s="23">
        <f>D3/$D$51</f>
        <v/>
      </c>
      <c r="H3" s="134" t="inlineStr">
        <is>
          <t>Model</t>
        </is>
      </c>
      <c r="I3" s="152" t="n"/>
      <c r="J3" s="135" t="inlineStr">
        <is>
          <t>Survey</t>
        </is>
      </c>
      <c r="K3" s="152" t="n"/>
    </row>
    <row r="4">
      <c r="B4" s="10" t="n">
        <v>2</v>
      </c>
      <c r="C4" s="51" t="n">
        <v>0.1458333333333333</v>
      </c>
      <c r="D4" s="7">
        <f>SUMIFS(ModelData!AZ:AZ,ModelData!AY:AY,'Route Start Time'!B4)</f>
        <v/>
      </c>
      <c r="E4" s="23">
        <f>D4/$D$51</f>
        <v/>
      </c>
      <c r="G4" s="17" t="inlineStr">
        <is>
          <t>Time Period</t>
        </is>
      </c>
      <c r="H4" s="118" t="inlineStr">
        <is>
          <t>Model Routes</t>
        </is>
      </c>
      <c r="I4" s="119" t="inlineStr">
        <is>
          <t>Model % Share</t>
        </is>
      </c>
      <c r="J4" s="119" t="inlineStr">
        <is>
          <t>Survey - Routes</t>
        </is>
      </c>
      <c r="K4" s="119" t="inlineStr">
        <is>
          <t>Survey % Share</t>
        </is>
      </c>
      <c r="L4" s="84" t="inlineStr">
        <is>
          <t>Difference</t>
        </is>
      </c>
    </row>
    <row r="5">
      <c r="B5" s="10" t="n">
        <v>3</v>
      </c>
      <c r="C5" s="51" t="n">
        <v>0.1666666666666667</v>
      </c>
      <c r="D5" s="7">
        <f>SUMIFS(ModelData!AZ:AZ,ModelData!AY:AY,'Route Start Time'!B5)</f>
        <v/>
      </c>
      <c r="E5" s="23">
        <f>D5/$D$51</f>
        <v/>
      </c>
      <c r="G5" s="17" t="inlineStr">
        <is>
          <t>AM</t>
        </is>
      </c>
      <c r="H5" s="114">
        <f>SUMIFS(ModelData!BE:BE,ModelData!BD:BD,'Route Start Time'!G5)</f>
        <v/>
      </c>
      <c r="I5" s="113">
        <f>H5/$H$10</f>
        <v/>
      </c>
      <c r="J5" s="82" t="n">
        <v>101823.99</v>
      </c>
      <c r="K5" s="87">
        <f>J5/$J$10</f>
        <v/>
      </c>
      <c r="L5" s="87">
        <f>I5-K5</f>
        <v/>
      </c>
    </row>
    <row r="6">
      <c r="B6" s="10" t="n">
        <v>4</v>
      </c>
      <c r="C6" s="51" t="n">
        <v>0.1875</v>
      </c>
      <c r="D6" s="7">
        <f>SUMIFS(ModelData!AZ:AZ,ModelData!AY:AY,'Route Start Time'!B6)</f>
        <v/>
      </c>
      <c r="E6" s="23">
        <f>D6/$D$51</f>
        <v/>
      </c>
      <c r="G6" s="17" t="inlineStr">
        <is>
          <t>MD</t>
        </is>
      </c>
      <c r="H6" s="114">
        <f>SUMIFS(ModelData!BE:BE,ModelData!BD:BD,'Route Start Time'!G6)</f>
        <v/>
      </c>
      <c r="I6" s="113">
        <f>H6/$H$10</f>
        <v/>
      </c>
      <c r="J6" s="82" t="n">
        <v>91342.038</v>
      </c>
      <c r="K6" s="87">
        <f>J6/$J$10</f>
        <v/>
      </c>
      <c r="L6" s="87">
        <f>I6-K6</f>
        <v/>
      </c>
    </row>
    <row r="7">
      <c r="B7" s="10" t="n">
        <v>5</v>
      </c>
      <c r="C7" s="51" t="n">
        <v>0.2083333333333333</v>
      </c>
      <c r="D7" s="7">
        <f>SUMIFS(ModelData!AZ:AZ,ModelData!AY:AY,'Route Start Time'!B7)</f>
        <v/>
      </c>
      <c r="E7" s="23">
        <f>D7/$D$51</f>
        <v/>
      </c>
      <c r="G7" s="17" t="inlineStr">
        <is>
          <t>PM</t>
        </is>
      </c>
      <c r="H7" s="114">
        <f>SUMIFS(ModelData!BE:BE,ModelData!BD:BD,'Route Start Time'!G7)</f>
        <v/>
      </c>
      <c r="I7" s="113">
        <f>H7/$H$10</f>
        <v/>
      </c>
      <c r="J7" s="82" t="n">
        <v>7167.3089</v>
      </c>
      <c r="K7" s="87">
        <f>J7/$J$10</f>
        <v/>
      </c>
      <c r="L7" s="87">
        <f>I7-K7</f>
        <v/>
      </c>
    </row>
    <row r="8">
      <c r="B8" s="10" t="n">
        <v>6</v>
      </c>
      <c r="C8" s="51" t="n">
        <v>0.2291666666666667</v>
      </c>
      <c r="D8" s="7">
        <f>SUMIFS(ModelData!AZ:AZ,ModelData!AY:AY,'Route Start Time'!B8)</f>
        <v/>
      </c>
      <c r="E8" s="23">
        <f>D8/$D$51</f>
        <v/>
      </c>
      <c r="G8" s="17" t="inlineStr">
        <is>
          <t>EV</t>
        </is>
      </c>
      <c r="H8" s="114">
        <f>SUMIFS(ModelData!BE:BE,ModelData!BD:BD,'Route Start Time'!G8)</f>
        <v/>
      </c>
      <c r="I8" s="113">
        <f>H8/$H$10</f>
        <v/>
      </c>
      <c r="J8" s="82" t="n">
        <v>5768.1438</v>
      </c>
      <c r="K8" s="87">
        <f>J8/$J$10</f>
        <v/>
      </c>
      <c r="L8" s="87">
        <f>I8-K8</f>
        <v/>
      </c>
    </row>
    <row r="9">
      <c r="B9" s="10" t="n">
        <v>7</v>
      </c>
      <c r="C9" s="51" t="n">
        <v>0.25</v>
      </c>
      <c r="D9" s="7">
        <f>SUMIFS(ModelData!AZ:AZ,ModelData!AY:AY,'Route Start Time'!B9)</f>
        <v/>
      </c>
      <c r="E9" s="23">
        <f>D9/$D$51</f>
        <v/>
      </c>
      <c r="G9" s="17" t="inlineStr">
        <is>
          <t>EA</t>
        </is>
      </c>
      <c r="H9" s="114">
        <f>SUMIFS(ModelData!BE:BE,ModelData!BD:BD,'Route Start Time'!G9)</f>
        <v/>
      </c>
      <c r="I9" s="113">
        <f>H9/$H$10</f>
        <v/>
      </c>
      <c r="J9" s="82" t="n">
        <v>16130.261</v>
      </c>
      <c r="K9" s="87">
        <f>J9/$J$10</f>
        <v/>
      </c>
      <c r="L9" s="87">
        <f>I9-K9</f>
        <v/>
      </c>
    </row>
    <row r="10">
      <c r="B10" s="10" t="n">
        <v>8</v>
      </c>
      <c r="C10" s="51" t="n">
        <v>0.2708333333333333</v>
      </c>
      <c r="D10" s="7">
        <f>SUMIFS(ModelData!AZ:AZ,ModelData!AY:AY,'Route Start Time'!B10)</f>
        <v/>
      </c>
      <c r="E10" s="23">
        <f>D10/$D$51</f>
        <v/>
      </c>
      <c r="G10" s="17" t="inlineStr">
        <is>
          <t>Total</t>
        </is>
      </c>
      <c r="H10" s="115">
        <f>SUM(H5:H9)</f>
        <v/>
      </c>
      <c r="I10" s="89">
        <f>SUM(I5:I9)</f>
        <v/>
      </c>
      <c r="J10" s="85">
        <f>SUM(J5:J9)</f>
        <v/>
      </c>
      <c r="K10" s="89">
        <f>J10/$J$10</f>
        <v/>
      </c>
      <c r="L10" s="89">
        <f>I10-K10</f>
        <v/>
      </c>
    </row>
    <row r="11">
      <c r="B11" s="10" t="n">
        <v>9</v>
      </c>
      <c r="C11" s="51" t="n">
        <v>0.2916666666666667</v>
      </c>
      <c r="D11" s="7">
        <f>SUMIFS(ModelData!AZ:AZ,ModelData!AY:AY,'Route Start Time'!B11)</f>
        <v/>
      </c>
      <c r="E11" s="23">
        <f>D11/$D$51</f>
        <v/>
      </c>
    </row>
    <row r="12">
      <c r="B12" s="10" t="n">
        <v>10</v>
      </c>
      <c r="C12" s="51" t="n">
        <v>0.3125</v>
      </c>
      <c r="D12" s="7">
        <f>SUMIFS(ModelData!AZ:AZ,ModelData!AY:AY,'Route Start Time'!B12)</f>
        <v/>
      </c>
      <c r="E12" s="23">
        <f>D12/$D$51</f>
        <v/>
      </c>
    </row>
    <row r="13">
      <c r="B13" s="10" t="n">
        <v>11</v>
      </c>
      <c r="C13" s="51" t="n">
        <v>0.3333333333333333</v>
      </c>
      <c r="D13" s="7">
        <f>SUMIFS(ModelData!AZ:AZ,ModelData!AY:AY,'Route Start Time'!B13)</f>
        <v/>
      </c>
      <c r="E13" s="23">
        <f>D13/$D$51</f>
        <v/>
      </c>
    </row>
    <row r="14">
      <c r="B14" s="10" t="n">
        <v>12</v>
      </c>
      <c r="C14" s="51" t="n">
        <v>0.3541666666666667</v>
      </c>
      <c r="D14" s="7">
        <f>SUMIFS(ModelData!AZ:AZ,ModelData!AY:AY,'Route Start Time'!B14)</f>
        <v/>
      </c>
      <c r="E14" s="23">
        <f>D14/$D$51</f>
        <v/>
      </c>
      <c r="G14" s="117" t="inlineStr">
        <is>
          <t>TNC</t>
        </is>
      </c>
    </row>
    <row r="15">
      <c r="B15" s="10" t="n">
        <v>13</v>
      </c>
      <c r="C15" s="51" t="n">
        <v>0.375</v>
      </c>
      <c r="D15" s="7">
        <f>SUMIFS(ModelData!AZ:AZ,ModelData!AY:AY,'Route Start Time'!B15)</f>
        <v/>
      </c>
      <c r="E15" s="23">
        <f>D15/$D$51</f>
        <v/>
      </c>
      <c r="H15" s="136" t="inlineStr">
        <is>
          <t>Model</t>
        </is>
      </c>
      <c r="I15" s="152" t="n"/>
      <c r="J15" s="137" t="inlineStr">
        <is>
          <t>Survey</t>
        </is>
      </c>
      <c r="K15" s="152" t="n"/>
    </row>
    <row r="16">
      <c r="B16" s="10" t="n">
        <v>14</v>
      </c>
      <c r="C16" s="51" t="n">
        <v>0.3958333333333333</v>
      </c>
      <c r="D16" s="7">
        <f>SUMIFS(ModelData!AZ:AZ,ModelData!AY:AY,'Route Start Time'!B16)</f>
        <v/>
      </c>
      <c r="E16" s="23">
        <f>D16/$D$51</f>
        <v/>
      </c>
      <c r="G16" s="17" t="inlineStr">
        <is>
          <t>Time Period</t>
        </is>
      </c>
      <c r="H16" s="118" t="inlineStr">
        <is>
          <t>Model Routes</t>
        </is>
      </c>
      <c r="I16" s="119" t="inlineStr">
        <is>
          <t>Model % Share</t>
        </is>
      </c>
      <c r="J16" s="120" t="inlineStr">
        <is>
          <t>Survey - Routes</t>
        </is>
      </c>
      <c r="K16" s="119" t="inlineStr">
        <is>
          <t>Survey % Share</t>
        </is>
      </c>
      <c r="L16" s="84" t="inlineStr">
        <is>
          <t>Difference</t>
        </is>
      </c>
    </row>
    <row r="17">
      <c r="B17" s="10" t="n">
        <v>15</v>
      </c>
      <c r="C17" s="51" t="n">
        <v>0.4166666666666667</v>
      </c>
      <c r="D17" s="7">
        <f>SUMIFS(ModelData!AZ:AZ,ModelData!AY:AY,'Route Start Time'!B17)</f>
        <v/>
      </c>
      <c r="E17" s="23">
        <f>D17/$D$51</f>
        <v/>
      </c>
      <c r="G17" s="17" t="inlineStr">
        <is>
          <t>AM</t>
        </is>
      </c>
      <c r="H17" s="114">
        <f>VLOOKUP(G17,ModelData!EB:EC,2,FALSE)</f>
        <v/>
      </c>
      <c r="I17" s="116">
        <f>H17/$H$22</f>
        <v/>
      </c>
      <c r="J17" s="82">
        <f>VLOOKUP(G17,SurveyData!EB:EC,2,FALSE)</f>
        <v/>
      </c>
      <c r="K17" s="103">
        <f>J17/$J$22</f>
        <v/>
      </c>
      <c r="L17" s="87">
        <f>I17-K17</f>
        <v/>
      </c>
    </row>
    <row r="18">
      <c r="B18" s="10" t="n">
        <v>16</v>
      </c>
      <c r="C18" s="51" t="n">
        <v>0.4375</v>
      </c>
      <c r="D18" s="7">
        <f>SUMIFS(ModelData!AZ:AZ,ModelData!AY:AY,'Route Start Time'!B18)</f>
        <v/>
      </c>
      <c r="E18" s="23">
        <f>D18/$D$51</f>
        <v/>
      </c>
      <c r="G18" s="17" t="inlineStr">
        <is>
          <t>MD</t>
        </is>
      </c>
      <c r="H18" s="114">
        <f>VLOOKUP(G18,ModelData!EB:EC,2,FALSE)</f>
        <v/>
      </c>
      <c r="I18" s="116">
        <f>H18/$H$22</f>
        <v/>
      </c>
      <c r="J18" s="82">
        <f>VLOOKUP(G18,SurveyData!EB:EC,2,FALSE)</f>
        <v/>
      </c>
      <c r="K18" s="103">
        <f>J18/$J$22</f>
        <v/>
      </c>
      <c r="L18" s="87">
        <f>I18-K18</f>
        <v/>
      </c>
    </row>
    <row r="19">
      <c r="B19" s="10" t="n">
        <v>17</v>
      </c>
      <c r="C19" s="51" t="n">
        <v>0.4583333333333333</v>
      </c>
      <c r="D19" s="7">
        <f>SUMIFS(ModelData!AZ:AZ,ModelData!AY:AY,'Route Start Time'!B19)</f>
        <v/>
      </c>
      <c r="E19" s="23">
        <f>D19/$D$51</f>
        <v/>
      </c>
      <c r="G19" s="17" t="inlineStr">
        <is>
          <t>PM</t>
        </is>
      </c>
      <c r="H19" s="114">
        <f>VLOOKUP(G19,ModelData!EB:EC,2,FALSE)</f>
        <v/>
      </c>
      <c r="I19" s="116">
        <f>H19/$H$22</f>
        <v/>
      </c>
      <c r="J19" s="82">
        <f>VLOOKUP(G19,SurveyData!EB:EC,2,FALSE)</f>
        <v/>
      </c>
      <c r="K19" s="103">
        <f>J19/$J$22</f>
        <v/>
      </c>
      <c r="L19" s="87">
        <f>I19-K19</f>
        <v/>
      </c>
    </row>
    <row r="20">
      <c r="B20" s="10" t="n">
        <v>18</v>
      </c>
      <c r="C20" s="51" t="n">
        <v>0.4791666666666667</v>
      </c>
      <c r="D20" s="7">
        <f>SUMIFS(ModelData!AZ:AZ,ModelData!AY:AY,'Route Start Time'!B20)</f>
        <v/>
      </c>
      <c r="E20" s="23">
        <f>D20/$D$51</f>
        <v/>
      </c>
      <c r="G20" s="17" t="inlineStr">
        <is>
          <t>EV</t>
        </is>
      </c>
      <c r="H20" s="114">
        <f>VLOOKUP(G20,ModelData!EB:EC,2,FALSE)</f>
        <v/>
      </c>
      <c r="I20" s="116">
        <f>H20/$H$22</f>
        <v/>
      </c>
      <c r="J20" s="82">
        <f>VLOOKUP(G20,SurveyData!EB:EC,2,FALSE)</f>
        <v/>
      </c>
      <c r="K20" s="103">
        <f>J20/$J$22</f>
        <v/>
      </c>
      <c r="L20" s="87">
        <f>I20-K20</f>
        <v/>
      </c>
    </row>
    <row r="21">
      <c r="B21" s="10" t="n">
        <v>19</v>
      </c>
      <c r="C21" s="51" t="n">
        <v>0.5</v>
      </c>
      <c r="D21" s="7">
        <f>SUMIFS(ModelData!AZ:AZ,ModelData!AY:AY,'Route Start Time'!B21)</f>
        <v/>
      </c>
      <c r="E21" s="23">
        <f>D21/$D$51</f>
        <v/>
      </c>
      <c r="G21" s="17" t="inlineStr">
        <is>
          <t>EA</t>
        </is>
      </c>
      <c r="H21" s="114">
        <f>VLOOKUP(G21,ModelData!EB:EC,2,FALSE)</f>
        <v/>
      </c>
      <c r="I21" s="116">
        <f>H21/$H$22</f>
        <v/>
      </c>
      <c r="J21" s="82">
        <f>VLOOKUP(G21,SurveyData!EB:EC,2,FALSE)</f>
        <v/>
      </c>
      <c r="K21" s="103">
        <f>J21/$J$22</f>
        <v/>
      </c>
      <c r="L21" s="87">
        <f>I21-K21</f>
        <v/>
      </c>
    </row>
    <row r="22">
      <c r="B22" s="10" t="n">
        <v>20</v>
      </c>
      <c r="C22" s="51" t="n">
        <v>0.5208333333333334</v>
      </c>
      <c r="D22" s="7">
        <f>SUMIFS(ModelData!AZ:AZ,ModelData!AY:AY,'Route Start Time'!B22)</f>
        <v/>
      </c>
      <c r="E22" s="23">
        <f>D22/$D$51</f>
        <v/>
      </c>
      <c r="G22" s="17" t="inlineStr">
        <is>
          <t>Total</t>
        </is>
      </c>
      <c r="H22" s="115">
        <f>SUM(H17:H21)</f>
        <v/>
      </c>
      <c r="I22" s="121">
        <f>H22/$H$22</f>
        <v/>
      </c>
      <c r="J22" s="85">
        <f>SUM(J17:J21)</f>
        <v/>
      </c>
      <c r="K22" s="122">
        <f>J22/$J$22</f>
        <v/>
      </c>
      <c r="L22" s="89">
        <f>I22-K22</f>
        <v/>
      </c>
    </row>
    <row r="23">
      <c r="B23" s="10" t="n">
        <v>21</v>
      </c>
      <c r="C23" s="51" t="n">
        <v>0.5416666666666666</v>
      </c>
      <c r="D23" s="7">
        <f>SUMIFS(ModelData!AZ:AZ,ModelData!AY:AY,'Route Start Time'!B23)</f>
        <v/>
      </c>
      <c r="E23" s="23">
        <f>D23/$D$51</f>
        <v/>
      </c>
    </row>
    <row r="24">
      <c r="B24" s="10" t="n">
        <v>22</v>
      </c>
      <c r="C24" s="51" t="n">
        <v>0.5625</v>
      </c>
      <c r="D24" s="7">
        <f>SUMIFS(ModelData!AZ:AZ,ModelData!AY:AY,'Route Start Time'!B24)</f>
        <v/>
      </c>
      <c r="E24" s="23">
        <f>D24/$D$51</f>
        <v/>
      </c>
    </row>
    <row r="25">
      <c r="B25" s="10" t="n">
        <v>23</v>
      </c>
      <c r="C25" s="51" t="n">
        <v>0.5833333333333334</v>
      </c>
      <c r="D25" s="7">
        <f>SUMIFS(ModelData!AZ:AZ,ModelData!AY:AY,'Route Start Time'!B25)</f>
        <v/>
      </c>
      <c r="E25" s="23">
        <f>D25/$D$51</f>
        <v/>
      </c>
      <c r="J25" s="141" t="n"/>
      <c r="K25" s="76" t="n"/>
    </row>
    <row r="26">
      <c r="B26" s="10" t="n">
        <v>24</v>
      </c>
      <c r="C26" s="51" t="n">
        <v>0.6041666666666666</v>
      </c>
      <c r="D26" s="7">
        <f>SUMIFS(ModelData!AZ:AZ,ModelData!AY:AY,'Route Start Time'!B26)</f>
        <v/>
      </c>
      <c r="E26" s="23">
        <f>D26/$D$51</f>
        <v/>
      </c>
      <c r="J26" s="141" t="n"/>
      <c r="K26" s="141" t="n"/>
    </row>
    <row r="27">
      <c r="B27" s="10" t="n">
        <v>25</v>
      </c>
      <c r="C27" s="51" t="n">
        <v>0.625</v>
      </c>
      <c r="D27" s="7">
        <f>SUMIFS(ModelData!AZ:AZ,ModelData!AY:AY,'Route Start Time'!B27)</f>
        <v/>
      </c>
      <c r="E27" s="23">
        <f>D27/$D$51</f>
        <v/>
      </c>
      <c r="J27" s="141" t="n"/>
      <c r="K27" s="76" t="n"/>
    </row>
    <row r="28">
      <c r="B28" s="10" t="n">
        <v>26</v>
      </c>
      <c r="C28" s="51" t="n">
        <v>0.6458333333333334</v>
      </c>
      <c r="D28" s="7">
        <f>SUMIFS(ModelData!AZ:AZ,ModelData!AY:AY,'Route Start Time'!B28)</f>
        <v/>
      </c>
      <c r="E28" s="23">
        <f>D28/$D$51</f>
        <v/>
      </c>
      <c r="J28" s="141" t="n"/>
      <c r="K28" s="76" t="n"/>
    </row>
    <row r="29">
      <c r="B29" s="10" t="n">
        <v>27</v>
      </c>
      <c r="C29" s="51" t="n">
        <v>0.6666666666666666</v>
      </c>
      <c r="D29" s="7">
        <f>SUMIFS(ModelData!AZ:AZ,ModelData!AY:AY,'Route Start Time'!B29)</f>
        <v/>
      </c>
      <c r="E29" s="23">
        <f>D29/$D$51</f>
        <v/>
      </c>
      <c r="J29" s="141" t="n"/>
      <c r="K29" s="76" t="n"/>
    </row>
    <row r="30">
      <c r="B30" s="10" t="n">
        <v>28</v>
      </c>
      <c r="C30" s="51" t="n">
        <v>0.6875</v>
      </c>
      <c r="D30" s="7">
        <f>SUMIFS(ModelData!AZ:AZ,ModelData!AY:AY,'Route Start Time'!B30)</f>
        <v/>
      </c>
      <c r="E30" s="23">
        <f>D30/$D$51</f>
        <v/>
      </c>
    </row>
    <row r="31">
      <c r="B31" s="10" t="n">
        <v>29</v>
      </c>
      <c r="C31" s="51" t="n">
        <v>0.7083333333333334</v>
      </c>
      <c r="D31" s="7">
        <f>SUMIFS(ModelData!AZ:AZ,ModelData!AY:AY,'Route Start Time'!B31)</f>
        <v/>
      </c>
      <c r="E31" s="23">
        <f>D31/$D$51</f>
        <v/>
      </c>
    </row>
    <row r="32">
      <c r="B32" s="10" t="n">
        <v>30</v>
      </c>
      <c r="C32" s="51" t="n">
        <v>0.7291666666666666</v>
      </c>
      <c r="D32" s="7">
        <f>SUMIFS(ModelData!AZ:AZ,ModelData!AY:AY,'Route Start Time'!B32)</f>
        <v/>
      </c>
      <c r="E32" s="23">
        <f>D32/$D$51</f>
        <v/>
      </c>
    </row>
    <row r="33">
      <c r="B33" s="10" t="n">
        <v>31</v>
      </c>
      <c r="C33" s="51" t="n">
        <v>0.75</v>
      </c>
      <c r="D33" s="7">
        <f>SUMIFS(ModelData!AZ:AZ,ModelData!AY:AY,'Route Start Time'!B33)</f>
        <v/>
      </c>
      <c r="E33" s="23">
        <f>D33/$D$51</f>
        <v/>
      </c>
    </row>
    <row r="34">
      <c r="B34" s="10" t="n">
        <v>32</v>
      </c>
      <c r="C34" s="51" t="n">
        <v>0.7708333333333334</v>
      </c>
      <c r="D34" s="7">
        <f>SUMIFS(ModelData!AZ:AZ,ModelData!AY:AY,'Route Start Time'!B34)</f>
        <v/>
      </c>
      <c r="E34" s="23">
        <f>D34/$D$51</f>
        <v/>
      </c>
    </row>
    <row r="35">
      <c r="B35" s="10" t="n">
        <v>33</v>
      </c>
      <c r="C35" s="51" t="n">
        <v>0.7916666666666666</v>
      </c>
      <c r="D35" s="7">
        <f>SUMIFS(ModelData!AZ:AZ,ModelData!AY:AY,'Route Start Time'!B35)</f>
        <v/>
      </c>
      <c r="E35" s="23">
        <f>D35/$D$51</f>
        <v/>
      </c>
    </row>
    <row r="36">
      <c r="B36" s="10" t="n">
        <v>34</v>
      </c>
      <c r="C36" s="51" t="n">
        <v>0.8125</v>
      </c>
      <c r="D36" s="7">
        <f>SUMIFS(ModelData!AZ:AZ,ModelData!AY:AY,'Route Start Time'!B36)</f>
        <v/>
      </c>
      <c r="E36" s="23">
        <f>D36/$D$51</f>
        <v/>
      </c>
    </row>
    <row r="37">
      <c r="B37" s="10" t="n">
        <v>35</v>
      </c>
      <c r="C37" s="51" t="n">
        <v>0.8333333333333334</v>
      </c>
      <c r="D37" s="7">
        <f>SUMIFS(ModelData!AZ:AZ,ModelData!AY:AY,'Route Start Time'!B37)</f>
        <v/>
      </c>
      <c r="E37" s="23">
        <f>D37/$D$51</f>
        <v/>
      </c>
    </row>
    <row r="38">
      <c r="B38" s="10" t="n">
        <v>36</v>
      </c>
      <c r="C38" s="51" t="n">
        <v>0.8541666666666666</v>
      </c>
      <c r="D38" s="7">
        <f>SUMIFS(ModelData!AZ:AZ,ModelData!AY:AY,'Route Start Time'!B38)</f>
        <v/>
      </c>
      <c r="E38" s="23">
        <f>D38/$D$51</f>
        <v/>
      </c>
    </row>
    <row r="39">
      <c r="B39" s="10" t="n">
        <v>37</v>
      </c>
      <c r="C39" s="51" t="n">
        <v>0.875</v>
      </c>
      <c r="D39" s="7">
        <f>SUMIFS(ModelData!AZ:AZ,ModelData!AY:AY,'Route Start Time'!B39)</f>
        <v/>
      </c>
      <c r="E39" s="23">
        <f>D39/$D$51</f>
        <v/>
      </c>
    </row>
    <row r="40">
      <c r="B40" s="10" t="n">
        <v>38</v>
      </c>
      <c r="C40" s="51" t="n">
        <v>0.8958333333333334</v>
      </c>
      <c r="D40" s="7">
        <f>SUMIFS(ModelData!AZ:AZ,ModelData!AY:AY,'Route Start Time'!B40)</f>
        <v/>
      </c>
      <c r="E40" s="23">
        <f>D40/$D$51</f>
        <v/>
      </c>
    </row>
    <row r="41">
      <c r="B41" s="10" t="n">
        <v>39</v>
      </c>
      <c r="C41" s="51" t="n">
        <v>0.9166666666666666</v>
      </c>
      <c r="D41" s="7">
        <f>SUMIFS(ModelData!AZ:AZ,ModelData!AY:AY,'Route Start Time'!B41)</f>
        <v/>
      </c>
      <c r="E41" s="23">
        <f>D41/$D$51</f>
        <v/>
      </c>
    </row>
    <row r="42">
      <c r="B42" s="10" t="n">
        <v>40</v>
      </c>
      <c r="C42" s="51" t="n">
        <v>0.9375</v>
      </c>
      <c r="D42" s="7">
        <f>SUMIFS(ModelData!AZ:AZ,ModelData!AY:AY,'Route Start Time'!B42)</f>
        <v/>
      </c>
      <c r="E42" s="23">
        <f>D42/$D$51</f>
        <v/>
      </c>
    </row>
    <row r="43">
      <c r="B43" s="10" t="n">
        <v>41</v>
      </c>
      <c r="C43" s="51" t="n">
        <v>0.9583333333333334</v>
      </c>
      <c r="D43" s="7">
        <f>SUMIFS(ModelData!AZ:AZ,ModelData!AY:AY,'Route Start Time'!B43)</f>
        <v/>
      </c>
      <c r="E43" s="23">
        <f>D43/$D$51</f>
        <v/>
      </c>
    </row>
    <row r="44">
      <c r="B44" s="10" t="n">
        <v>42</v>
      </c>
      <c r="C44" s="51" t="n">
        <v>0.9791666666666666</v>
      </c>
      <c r="D44" s="7">
        <f>SUMIFS(ModelData!AZ:AZ,ModelData!AY:AY,'Route Start Time'!B44)</f>
        <v/>
      </c>
      <c r="E44" s="23">
        <f>D44/$D$51</f>
        <v/>
      </c>
    </row>
    <row r="45">
      <c r="B45" s="10" t="n">
        <v>43</v>
      </c>
      <c r="C45" s="51" t="n">
        <v>-1</v>
      </c>
      <c r="D45" s="7">
        <f>SUMIFS(ModelData!AZ:AZ,ModelData!AY:AY,'Route Start Time'!B45)</f>
        <v/>
      </c>
      <c r="E45" s="23">
        <f>D45/$D$51</f>
        <v/>
      </c>
    </row>
    <row r="46">
      <c r="B46" s="10" t="n">
        <v>44</v>
      </c>
      <c r="C46" s="51" t="n">
        <v>0.02083333333333333</v>
      </c>
      <c r="D46" s="7">
        <f>SUMIFS(ModelData!AZ:AZ,ModelData!AY:AY,'Route Start Time'!B46)</f>
        <v/>
      </c>
      <c r="E46" s="23">
        <f>D46/$D$51</f>
        <v/>
      </c>
    </row>
    <row r="47">
      <c r="B47" s="10" t="n">
        <v>45</v>
      </c>
      <c r="C47" s="51" t="n">
        <v>0.04166666666666666</v>
      </c>
      <c r="D47" s="7">
        <f>SUMIFS(ModelData!AZ:AZ,ModelData!AY:AY,'Route Start Time'!B47)</f>
        <v/>
      </c>
      <c r="E47" s="23">
        <f>D47/$D$51</f>
        <v/>
      </c>
    </row>
    <row r="48">
      <c r="B48" s="10" t="n">
        <v>46</v>
      </c>
      <c r="C48" s="51" t="n">
        <v>0.0625</v>
      </c>
      <c r="D48" s="7">
        <f>SUMIFS(ModelData!AZ:AZ,ModelData!AY:AY,'Route Start Time'!B48)</f>
        <v/>
      </c>
      <c r="E48" s="23">
        <f>D48/$D$51</f>
        <v/>
      </c>
    </row>
    <row r="49">
      <c r="B49" s="10" t="n">
        <v>47</v>
      </c>
      <c r="C49" s="51" t="n">
        <v>0.08333333333333333</v>
      </c>
      <c r="D49" s="7">
        <f>SUMIFS(ModelData!AZ:AZ,ModelData!AY:AY,'Route Start Time'!B49)</f>
        <v/>
      </c>
      <c r="E49" s="23">
        <f>D49/$D$51</f>
        <v/>
      </c>
    </row>
    <row r="50">
      <c r="B50" s="10" t="n">
        <v>48</v>
      </c>
      <c r="C50" s="51" t="n">
        <v>0.1041666666666667</v>
      </c>
      <c r="D50" s="7">
        <f>SUMIFS(ModelData!AZ:AZ,ModelData!AY:AY,'Route Start Time'!B50)</f>
        <v/>
      </c>
      <c r="E50" s="23">
        <f>D50/$D$51</f>
        <v/>
      </c>
    </row>
    <row r="51">
      <c r="B51" s="17" t="n"/>
      <c r="C51" s="17" t="inlineStr">
        <is>
          <t>Total</t>
        </is>
      </c>
      <c r="D51" s="18">
        <f>SUM(D3:D50)</f>
        <v/>
      </c>
      <c r="E51" s="55">
        <f>SUM(E3:E50)</f>
        <v/>
      </c>
    </row>
  </sheetData>
  <mergeCells count="4">
    <mergeCell ref="H3:I3"/>
    <mergeCell ref="J3:K3"/>
    <mergeCell ref="H15:I15"/>
    <mergeCell ref="J15:K15"/>
  </mergeCells>
  <conditionalFormatting sqref="E3:E50">
    <cfRule type="dataBar" priority="3">
      <dataBar>
        <cfvo type="min"/>
        <cfvo type="max"/>
        <color rgb="FF63C384"/>
      </dataBar>
    </cfRule>
  </conditionalFormatting>
  <conditionalFormatting sqref="L5:L9">
    <cfRule type="colorScale" priority="2">
      <colorScale>
        <cfvo type="min"/>
        <cfvo type="percentile" val="50"/>
        <cfvo type="max"/>
        <color rgb="FFF8696B"/>
        <color rgb="FFFCFCFF"/>
        <color rgb="FF5A8AC6"/>
      </colorScale>
    </cfRule>
  </conditionalFormatting>
  <conditionalFormatting sqref="L17:L21">
    <cfRule type="colorScale" priority="1">
      <colorScale>
        <cfvo type="min"/>
        <cfvo type="percentile" val="50"/>
        <cfvo type="max"/>
        <color rgb="FFF8696B"/>
        <color rgb="FFFCFCFF"/>
        <color rgb="FF5A8AC6"/>
      </colorScale>
    </cfRule>
  </conditionalFormatting>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B3:H33"/>
  <sheetViews>
    <sheetView topLeftCell="A7" workbookViewId="0">
      <selection activeCell="K34" sqref="K34"/>
    </sheetView>
  </sheetViews>
  <sheetFormatPr baseColWidth="8" defaultRowHeight="14.35"/>
  <cols>
    <col width="15.76171875" bestFit="1" customWidth="1" style="24" min="2" max="2"/>
    <col width="20.234375" bestFit="1" customWidth="1" style="24" min="3" max="3"/>
    <col width="11.76171875" bestFit="1" customWidth="1" min="4" max="5"/>
    <col width="12.41015625" bestFit="1" customWidth="1" min="6" max="6"/>
    <col width="12.41015625" bestFit="1" customWidth="1" min="8" max="8"/>
  </cols>
  <sheetData>
    <row r="3">
      <c r="B3" s="27" t="inlineStr">
        <is>
          <t>Origination Type</t>
        </is>
      </c>
      <c r="C3" s="27" t="n"/>
      <c r="D3" s="133" t="inlineStr">
        <is>
          <t>Routes</t>
        </is>
      </c>
      <c r="E3" s="146" t="n"/>
      <c r="F3" s="133" t="inlineStr">
        <is>
          <t>Shares</t>
        </is>
      </c>
      <c r="G3" s="146" t="n"/>
      <c r="H3" s="27" t="n"/>
    </row>
    <row r="4">
      <c r="B4" s="27" t="inlineStr">
        <is>
          <t>Model Keys</t>
        </is>
      </c>
      <c r="C4" s="27" t="inlineStr">
        <is>
          <t>Survey Keys</t>
        </is>
      </c>
      <c r="D4" s="27" t="inlineStr">
        <is>
          <t>Model</t>
        </is>
      </c>
      <c r="E4" s="27" t="inlineStr">
        <is>
          <t>Survey</t>
        </is>
      </c>
      <c r="F4" s="27" t="inlineStr">
        <is>
          <t>Model</t>
        </is>
      </c>
      <c r="G4" s="27" t="inlineStr">
        <is>
          <t>Survey</t>
        </is>
      </c>
      <c r="H4" s="27" t="inlineStr">
        <is>
          <t>% Difference</t>
        </is>
      </c>
    </row>
    <row r="5">
      <c r="B5" s="17" t="inlineStr">
        <is>
          <t>base</t>
        </is>
      </c>
      <c r="C5" s="17" t="inlineStr">
        <is>
          <t>Base</t>
        </is>
      </c>
      <c r="D5" s="7">
        <f>SUMIFS(ModelData!BP:BP,ModelData!BN:BN,'Route OriginationTerminal'!B5)</f>
        <v/>
      </c>
      <c r="E5" s="7">
        <f>SUMIFS(SurveyData!BP:BP,SurveyData!BN:BN,'Route OriginationTerminal'!C5)</f>
        <v/>
      </c>
      <c r="F5" s="15">
        <f>D5/$D$9</f>
        <v/>
      </c>
      <c r="G5" s="15">
        <f>E5/$E$9</f>
        <v/>
      </c>
      <c r="H5" s="23">
        <f>F5-G5</f>
        <v/>
      </c>
    </row>
    <row r="6">
      <c r="B6" s="17" t="inlineStr">
        <is>
          <t>warehouse</t>
        </is>
      </c>
      <c r="C6" s="17" t="inlineStr">
        <is>
          <t>Warehouse</t>
        </is>
      </c>
      <c r="D6" s="7">
        <f>SUMIFS(ModelData!BP:BP,ModelData!BN:BN,'Route OriginationTerminal'!B6)</f>
        <v/>
      </c>
      <c r="E6" s="7">
        <f>SUMIFS(SurveyData!BP:BP,SurveyData!BN:BN,'Route OriginationTerminal'!C6)</f>
        <v/>
      </c>
      <c r="F6" s="15">
        <f>D6/$D$9</f>
        <v/>
      </c>
      <c r="G6" s="15">
        <f>E6/$E$9</f>
        <v/>
      </c>
      <c r="H6" s="23">
        <f>F6-G6</f>
        <v/>
      </c>
    </row>
    <row r="7">
      <c r="B7" s="17" t="inlineStr">
        <is>
          <t>residential</t>
        </is>
      </c>
      <c r="C7" s="17" t="inlineStr">
        <is>
          <t>Residential</t>
        </is>
      </c>
      <c r="D7" s="7">
        <f>SUMIFS(ModelData!BP:BP,ModelData!BN:BN,'Route OriginationTerminal'!B7)</f>
        <v/>
      </c>
      <c r="E7" s="7">
        <f>SUMIFS(SurveyData!BP:BP,SurveyData!BN:BN,'Route OriginationTerminal'!C7)</f>
        <v/>
      </c>
      <c r="F7" s="15">
        <f>D7/$D$9</f>
        <v/>
      </c>
      <c r="G7" s="15">
        <f>E7/$E$9</f>
        <v/>
      </c>
      <c r="H7" s="23">
        <f>F7-G7</f>
        <v/>
      </c>
    </row>
    <row r="8">
      <c r="B8" s="17" t="inlineStr">
        <is>
          <t>commercial</t>
        </is>
      </c>
      <c r="C8" s="17" t="inlineStr">
        <is>
          <t>OtherNonResidential</t>
        </is>
      </c>
      <c r="D8" s="7">
        <f>SUMIFS(ModelData!BP:BP,ModelData!BN:BN,'Route OriginationTerminal'!B8)</f>
        <v/>
      </c>
      <c r="E8" s="7">
        <f>SUMIFS(SurveyData!BP:BP,SurveyData!BN:BN,'Route OriginationTerminal'!C8)</f>
        <v/>
      </c>
      <c r="F8" s="15">
        <f>D8/$D$9</f>
        <v/>
      </c>
      <c r="G8" s="15">
        <f>E8/$E$9</f>
        <v/>
      </c>
      <c r="H8" s="23">
        <f>F8-G8</f>
        <v/>
      </c>
    </row>
    <row r="9">
      <c r="B9" s="17" t="n"/>
      <c r="C9" s="17" t="inlineStr">
        <is>
          <t>Total</t>
        </is>
      </c>
      <c r="D9" s="7">
        <f>SUM(D5:D8)</f>
        <v/>
      </c>
      <c r="E9" s="7">
        <f>SUM(E5:E8)</f>
        <v/>
      </c>
      <c r="F9" s="10" t="n"/>
      <c r="G9" s="10" t="n"/>
      <c r="H9" s="10" t="n"/>
    </row>
    <row r="11">
      <c r="B11" s="27" t="inlineStr">
        <is>
          <t>Origin Distance</t>
        </is>
      </c>
      <c r="C11" s="27" t="n"/>
      <c r="D11" s="133" t="inlineStr">
        <is>
          <t>Routes</t>
        </is>
      </c>
      <c r="E11" s="146" t="n"/>
      <c r="F11" s="27" t="n"/>
    </row>
    <row r="12">
      <c r="B12" s="27" t="inlineStr">
        <is>
          <t>Model Keys</t>
        </is>
      </c>
      <c r="C12" s="27" t="inlineStr">
        <is>
          <t>Survey Keys</t>
        </is>
      </c>
      <c r="D12" s="27" t="inlineStr">
        <is>
          <t>Model</t>
        </is>
      </c>
      <c r="E12" s="27" t="inlineStr">
        <is>
          <t>Survey</t>
        </is>
      </c>
      <c r="F12" s="27" t="inlineStr">
        <is>
          <t>% Difference</t>
        </is>
      </c>
    </row>
    <row r="13">
      <c r="B13" s="17" t="inlineStr">
        <is>
          <t>warehouse</t>
        </is>
      </c>
      <c r="C13" s="17" t="inlineStr">
        <is>
          <t>Warehouse</t>
        </is>
      </c>
      <c r="D13" s="62">
        <f>SUMIFS(ModelData!BY:BY,ModelData!BX:BX,'Route OriginationTerminal'!B13)</f>
        <v/>
      </c>
      <c r="E13" s="62">
        <f>SUMIFS(SurveyData!BY:BY,SurveyData!BX:BX,'Route OriginationTerminal'!C13)</f>
        <v/>
      </c>
      <c r="F13" s="23">
        <f>D13/E13-1</f>
        <v/>
      </c>
    </row>
    <row r="14">
      <c r="B14" s="17" t="inlineStr">
        <is>
          <t>residential</t>
        </is>
      </c>
      <c r="C14" s="17" t="inlineStr">
        <is>
          <t>Residential</t>
        </is>
      </c>
      <c r="D14" s="62">
        <f>SUMIFS(ModelData!BY:BY,ModelData!BX:BX,'Route OriginationTerminal'!B14)</f>
        <v/>
      </c>
      <c r="E14" s="62">
        <f>SUMIFS(SurveyData!BY:BY,SurveyData!BX:BX,'Route OriginationTerminal'!C14)</f>
        <v/>
      </c>
      <c r="F14" s="23">
        <f>D14/E14-1</f>
        <v/>
      </c>
    </row>
    <row r="15">
      <c r="B15" s="17" t="inlineStr">
        <is>
          <t>commercial</t>
        </is>
      </c>
      <c r="C15" s="17" t="inlineStr">
        <is>
          <t>OtherNonResidential</t>
        </is>
      </c>
      <c r="D15" s="62">
        <f>SUMIFS(ModelData!BY:BY,ModelData!BX:BX,'Route OriginationTerminal'!B15)</f>
        <v/>
      </c>
      <c r="E15" s="62">
        <f>SUMIFS(SurveyData!BY:BY,SurveyData!BX:BX,'Route OriginationTerminal'!C15)</f>
        <v/>
      </c>
      <c r="F15" s="23">
        <f>D15/E15-1</f>
        <v/>
      </c>
    </row>
    <row r="19">
      <c r="B19" s="27" t="inlineStr">
        <is>
          <t>Terminal Type</t>
        </is>
      </c>
      <c r="C19" s="27" t="n"/>
      <c r="D19" s="29" t="n"/>
      <c r="E19" s="29" t="n"/>
      <c r="F19" s="29" t="n"/>
      <c r="G19" s="29" t="n"/>
      <c r="H19" s="29" t="n"/>
    </row>
    <row r="20">
      <c r="B20" s="27" t="inlineStr">
        <is>
          <t>Model Keys</t>
        </is>
      </c>
      <c r="C20" s="27" t="inlineStr">
        <is>
          <t>Survey Keys</t>
        </is>
      </c>
      <c r="D20" s="27" t="inlineStr">
        <is>
          <t>Model</t>
        </is>
      </c>
      <c r="E20" s="27" t="inlineStr">
        <is>
          <t>Survey</t>
        </is>
      </c>
      <c r="F20" s="27" t="inlineStr">
        <is>
          <t>Model</t>
        </is>
      </c>
      <c r="G20" s="27" t="inlineStr">
        <is>
          <t>Survey</t>
        </is>
      </c>
      <c r="H20" s="27" t="inlineStr">
        <is>
          <t>% Difference</t>
        </is>
      </c>
    </row>
    <row r="21">
      <c r="B21" s="17" t="inlineStr">
        <is>
          <t>base</t>
        </is>
      </c>
      <c r="C21" s="17" t="inlineStr">
        <is>
          <t>Base</t>
        </is>
      </c>
      <c r="D21" s="7">
        <f>SUMIFS(ModelData!CF:CF,ModelData!CD:CD,'Route OriginationTerminal'!B21)</f>
        <v/>
      </c>
      <c r="E21" s="7">
        <f>SUMIFS(SurveyData!CF:CF,SurveyData!CD:CD,'Route OriginationTerminal'!C21)</f>
        <v/>
      </c>
      <c r="F21" s="15">
        <f>D21/$D$25</f>
        <v/>
      </c>
      <c r="G21" s="15">
        <f>E21/$E$25</f>
        <v/>
      </c>
      <c r="H21" s="23">
        <f>F21-G21</f>
        <v/>
      </c>
    </row>
    <row r="22">
      <c r="B22" s="17" t="inlineStr">
        <is>
          <t>warehouse</t>
        </is>
      </c>
      <c r="C22" s="17" t="inlineStr">
        <is>
          <t>Warehouse</t>
        </is>
      </c>
      <c r="D22" s="7">
        <f>SUMIFS(ModelData!CF:CF,ModelData!CD:CD,'Route OriginationTerminal'!B22)</f>
        <v/>
      </c>
      <c r="E22" s="7">
        <f>SUMIFS(SurveyData!CF:CF,SurveyData!CD:CD,'Route OriginationTerminal'!C22)</f>
        <v/>
      </c>
      <c r="F22" s="15">
        <f>D22/$D$25</f>
        <v/>
      </c>
      <c r="G22" s="15">
        <f>E22/$E$25</f>
        <v/>
      </c>
      <c r="H22" s="23">
        <f>F22-G22</f>
        <v/>
      </c>
    </row>
    <row r="23">
      <c r="B23" s="17" t="inlineStr">
        <is>
          <t>residential</t>
        </is>
      </c>
      <c r="C23" s="17" t="inlineStr">
        <is>
          <t>Residential</t>
        </is>
      </c>
      <c r="D23" s="7">
        <f>SUMIFS(ModelData!CF:CF,ModelData!CD:CD,'Route OriginationTerminal'!B23)</f>
        <v/>
      </c>
      <c r="E23" s="7">
        <f>SUMIFS(SurveyData!CF:CF,SurveyData!CD:CD,'Route OriginationTerminal'!C23)</f>
        <v/>
      </c>
      <c r="F23" s="15">
        <f>D23/$D$25</f>
        <v/>
      </c>
      <c r="G23" s="15">
        <f>E23/$E$25</f>
        <v/>
      </c>
      <c r="H23" s="23">
        <f>F23-G23</f>
        <v/>
      </c>
    </row>
    <row r="24">
      <c r="B24" s="17" t="inlineStr">
        <is>
          <t>commercial</t>
        </is>
      </c>
      <c r="C24" s="17" t="inlineStr">
        <is>
          <t>OtherNonResidential</t>
        </is>
      </c>
      <c r="D24" s="7">
        <f>SUMIFS(ModelData!CF:CF,ModelData!CD:CD,'Route OriginationTerminal'!B24)</f>
        <v/>
      </c>
      <c r="E24" s="7">
        <f>SUMIFS(SurveyData!CF:CF,SurveyData!CD:CD,'Route OriginationTerminal'!C24)</f>
        <v/>
      </c>
      <c r="F24" s="15">
        <f>D24/$D$25</f>
        <v/>
      </c>
      <c r="G24" s="15">
        <f>E24/$E$25</f>
        <v/>
      </c>
      <c r="H24" s="23">
        <f>F24-G24</f>
        <v/>
      </c>
    </row>
    <row r="25">
      <c r="B25" s="17" t="n"/>
      <c r="C25" s="17" t="inlineStr">
        <is>
          <t>Total</t>
        </is>
      </c>
      <c r="D25" s="7">
        <f>SUM(D21:D24)</f>
        <v/>
      </c>
      <c r="E25" s="7">
        <f>SUM(E21:E24)</f>
        <v/>
      </c>
      <c r="F25" s="10" t="n"/>
      <c r="G25" s="10" t="n"/>
      <c r="H25" s="10" t="n"/>
    </row>
    <row r="28">
      <c r="B28" s="27" t="inlineStr">
        <is>
          <t>Destination Distance</t>
        </is>
      </c>
      <c r="C28" s="27" t="n"/>
      <c r="D28" s="29" t="n"/>
      <c r="E28" s="29" t="n"/>
      <c r="F28" s="29" t="n"/>
    </row>
    <row r="29">
      <c r="B29" s="27" t="inlineStr">
        <is>
          <t>Terminal Distance</t>
        </is>
      </c>
      <c r="C29" s="27" t="n"/>
      <c r="D29" s="133" t="inlineStr">
        <is>
          <t>Routes</t>
        </is>
      </c>
      <c r="E29" s="146" t="n"/>
      <c r="F29" s="27" t="n"/>
    </row>
    <row r="30">
      <c r="B30" s="27" t="inlineStr">
        <is>
          <t>Model Keys</t>
        </is>
      </c>
      <c r="C30" s="27" t="inlineStr">
        <is>
          <t>Survey Keys</t>
        </is>
      </c>
      <c r="D30" s="27" t="inlineStr">
        <is>
          <t>Model</t>
        </is>
      </c>
      <c r="E30" s="27" t="inlineStr">
        <is>
          <t>Survey</t>
        </is>
      </c>
      <c r="F30" s="27" t="inlineStr">
        <is>
          <t>% Difference</t>
        </is>
      </c>
    </row>
    <row r="31">
      <c r="B31" s="17" t="inlineStr">
        <is>
          <t>warehouse</t>
        </is>
      </c>
      <c r="C31" s="17" t="inlineStr">
        <is>
          <t>Warehouse</t>
        </is>
      </c>
      <c r="D31" s="62">
        <f>SUMIFS(ModelData!CO:CO,ModelData!CN:CN,'Route OriginationTerminal'!B31)</f>
        <v/>
      </c>
      <c r="E31" s="62">
        <f>SUMIFS(SurveyData!CO:CO, SurveyData!CN:CN,'Route OriginationTerminal'!C31)</f>
        <v/>
      </c>
      <c r="F31" s="23">
        <f>D31/E31-1</f>
        <v/>
      </c>
    </row>
    <row r="32">
      <c r="B32" s="17" t="inlineStr">
        <is>
          <t>residential</t>
        </is>
      </c>
      <c r="C32" s="17" t="inlineStr">
        <is>
          <t>Residential</t>
        </is>
      </c>
      <c r="D32" s="62">
        <f>SUMIFS(ModelData!CO:CO,ModelData!CN:CN,'Route OriginationTerminal'!B32)</f>
        <v/>
      </c>
      <c r="E32" s="62">
        <f>SUMIFS(SurveyData!CO:CO, SurveyData!CN:CN,'Route OriginationTerminal'!C32)</f>
        <v/>
      </c>
      <c r="F32" s="23">
        <f>D32/E32-1</f>
        <v/>
      </c>
    </row>
    <row r="33">
      <c r="B33" s="17" t="inlineStr">
        <is>
          <t>commercial</t>
        </is>
      </c>
      <c r="C33" s="17" t="inlineStr">
        <is>
          <t>OtherNonResidential</t>
        </is>
      </c>
      <c r="D33" s="62">
        <f>SUMIFS(ModelData!CO:CO,ModelData!CN:CN,'Route OriginationTerminal'!B33)</f>
        <v/>
      </c>
      <c r="E33" s="62">
        <f>SUMIFS(SurveyData!CO:CO, SurveyData!CN:CN,'Route OriginationTerminal'!C33)</f>
        <v/>
      </c>
      <c r="F33" s="23">
        <f>D33/E33-1</f>
        <v/>
      </c>
    </row>
  </sheetData>
  <mergeCells count="4">
    <mergeCell ref="D3:E3"/>
    <mergeCell ref="D11:E11"/>
    <mergeCell ref="F3:G3"/>
    <mergeCell ref="D29:E29"/>
  </mergeCells>
  <conditionalFormatting sqref="F13:F15">
    <cfRule type="colorScale" priority="10">
      <colorScale>
        <cfvo type="min"/>
        <cfvo type="percentile" val="50"/>
        <cfvo type="max"/>
        <color rgb="FFF8696B"/>
        <color rgb="FFFCFCFF"/>
        <color rgb="FF5A8AC6"/>
      </colorScale>
    </cfRule>
  </conditionalFormatting>
  <conditionalFormatting sqref="F31:F33">
    <cfRule type="colorScale" priority="6">
      <colorScale>
        <cfvo type="min"/>
        <cfvo type="percentile" val="50"/>
        <cfvo type="max"/>
        <color rgb="FFF8696B"/>
        <color rgb="FFFCFCFF"/>
        <color rgb="FF5A8AC6"/>
      </colorScale>
    </cfRule>
  </conditionalFormatting>
  <conditionalFormatting sqref="H5:H8">
    <cfRule type="colorScale" priority="9">
      <colorScale>
        <cfvo type="min"/>
        <cfvo type="percentile" val="50"/>
        <cfvo type="max"/>
        <color rgb="FFF8696B"/>
        <color rgb="FFFCFCFF"/>
        <color rgb="FF5A8AC6"/>
      </colorScale>
    </cfRule>
  </conditionalFormatting>
  <conditionalFormatting sqref="H21:H24">
    <cfRule type="colorScale" priority="7">
      <colorScale>
        <cfvo type="min"/>
        <cfvo type="percentile" val="50"/>
        <cfvo type="max"/>
        <color rgb="FFF8696B"/>
        <color rgb="FFFCFCFF"/>
        <color rgb="FF5A8AC6"/>
      </colorScale>
    </cfRule>
  </conditionalFormatting>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AK82"/>
  <sheetViews>
    <sheetView topLeftCell="N48" workbookViewId="0">
      <selection activeCell="AF55" sqref="AF55"/>
    </sheetView>
  </sheetViews>
  <sheetFormatPr baseColWidth="8" defaultRowHeight="14.35"/>
  <cols>
    <col width="17.41015625" customWidth="1" min="1" max="1"/>
    <col width="17.76171875" customWidth="1" min="2" max="2"/>
    <col width="17.41015625" customWidth="1" min="3" max="3"/>
    <col width="10.41015625" bestFit="1" customWidth="1" min="4" max="4"/>
    <col width="13.76171875" customWidth="1" min="5" max="5"/>
    <col width="10.87890625" bestFit="1" customWidth="1" min="6" max="6"/>
    <col width="9.3515625" bestFit="1" customWidth="1" min="7" max="7"/>
    <col width="11.41015625" bestFit="1" customWidth="1" min="8" max="8"/>
    <col width="9" bestFit="1" customWidth="1" min="9" max="9"/>
    <col width="11.41015625" bestFit="1" customWidth="1" min="10" max="11"/>
    <col width="10.76171875" bestFit="1" customWidth="1" min="12" max="12"/>
    <col width="17.234375" customWidth="1" min="14" max="14"/>
    <col width="18.234375" customWidth="1" min="28" max="28"/>
    <col width="11.76171875" bestFit="1" customWidth="1" min="29" max="29"/>
    <col width="12.41015625" bestFit="1" customWidth="1" min="30" max="30"/>
    <col width="13.76171875" bestFit="1" customWidth="1" min="31" max="31"/>
    <col width="12.76171875" bestFit="1" customWidth="1" min="32" max="32"/>
    <col width="10.41015625" bestFit="1" customWidth="1" min="33" max="33"/>
  </cols>
  <sheetData>
    <row r="1" ht="23.35" customHeight="1">
      <c r="A1" s="138" t="inlineStr">
        <is>
          <t>Establishment Trips</t>
        </is>
      </c>
      <c r="B1" s="141" t="n"/>
      <c r="C1" s="140" t="inlineStr">
        <is>
          <t>CVM Trips - By origin and destination trips</t>
        </is>
      </c>
      <c r="AB1" s="93" t="inlineStr">
        <is>
          <t>Trips by Time Period</t>
        </is>
      </c>
    </row>
    <row r="2" hidden="1" ht="15" customHeight="1">
      <c r="B2" s="141" t="n"/>
      <c r="C2" s="141" t="n"/>
      <c r="D2" s="141" t="n">
        <v>2</v>
      </c>
      <c r="E2" s="141" t="n">
        <v>3</v>
      </c>
      <c r="F2" s="141" t="n">
        <v>4</v>
      </c>
      <c r="G2" s="141" t="n">
        <v>5</v>
      </c>
      <c r="H2" s="141" t="n">
        <v>6</v>
      </c>
      <c r="I2" s="141" t="n">
        <v>7</v>
      </c>
      <c r="J2" s="141" t="n">
        <v>8</v>
      </c>
      <c r="K2" s="141" t="n">
        <v>9</v>
      </c>
      <c r="L2" s="141" t="n"/>
      <c r="M2" s="141" t="n"/>
      <c r="N2" s="141" t="n"/>
      <c r="O2" s="141" t="n"/>
      <c r="P2" s="141" t="n"/>
      <c r="Q2" s="141" t="n"/>
      <c r="R2" s="141" t="n"/>
      <c r="S2" s="141" t="n"/>
      <c r="T2" s="141" t="n"/>
      <c r="U2" s="141" t="n"/>
      <c r="V2" s="141" t="n"/>
      <c r="W2" s="141" t="n"/>
    </row>
    <row r="3" ht="57.35" customHeight="1">
      <c r="B3" s="139" t="inlineStr">
        <is>
          <t>Survey Trips</t>
        </is>
      </c>
      <c r="C3" s="109" t="inlineStr">
        <is>
          <t>Trip Origin Purpose\Trip Destination Purpose</t>
        </is>
      </c>
      <c r="D3" s="63" t="inlineStr">
        <is>
          <t>Base</t>
        </is>
      </c>
      <c r="E3" s="63" t="inlineStr">
        <is>
          <t>Goods_Delivery</t>
        </is>
      </c>
      <c r="F3" s="63" t="inlineStr">
        <is>
          <t>Goods_Pickup</t>
        </is>
      </c>
      <c r="G3" s="63" t="inlineStr">
        <is>
          <t>Home</t>
        </is>
      </c>
      <c r="H3" s="63" t="inlineStr">
        <is>
          <t>Maintenance/Other</t>
        </is>
      </c>
      <c r="I3" s="63" t="inlineStr">
        <is>
          <t>Originate</t>
        </is>
      </c>
      <c r="J3" s="63" t="inlineStr">
        <is>
          <t>Service</t>
        </is>
      </c>
      <c r="K3" s="63" t="inlineStr">
        <is>
          <t>Terminal Destination</t>
        </is>
      </c>
      <c r="L3" s="66" t="inlineStr">
        <is>
          <t>Total</t>
        </is>
      </c>
      <c r="M3" s="141" t="n"/>
      <c r="N3" s="110" t="inlineStr">
        <is>
          <t>Trip Origin Purpose\Trip Destination Purpose</t>
        </is>
      </c>
      <c r="O3" s="63" t="inlineStr">
        <is>
          <t>Base</t>
        </is>
      </c>
      <c r="P3" s="63" t="inlineStr">
        <is>
          <t>Goods_Delivery</t>
        </is>
      </c>
      <c r="Q3" s="63" t="inlineStr">
        <is>
          <t>Goods_Pickup</t>
        </is>
      </c>
      <c r="R3" s="63" t="inlineStr">
        <is>
          <t>Home</t>
        </is>
      </c>
      <c r="S3" s="63" t="inlineStr">
        <is>
          <t>Maintenance/Other</t>
        </is>
      </c>
      <c r="T3" s="63" t="inlineStr">
        <is>
          <t>Originate</t>
        </is>
      </c>
      <c r="U3" s="63" t="inlineStr">
        <is>
          <t>Service</t>
        </is>
      </c>
      <c r="V3" s="63" t="inlineStr">
        <is>
          <t>Terminal Destination</t>
        </is>
      </c>
      <c r="W3" s="66" t="inlineStr">
        <is>
          <t>Total</t>
        </is>
      </c>
      <c r="AB3" s="84" t="inlineStr">
        <is>
          <t>Time Period</t>
        </is>
      </c>
      <c r="AC3" s="84" t="inlineStr">
        <is>
          <t>Model</t>
        </is>
      </c>
      <c r="AD3" s="84" t="inlineStr">
        <is>
          <t>Model Share</t>
        </is>
      </c>
      <c r="AE3" s="84" t="inlineStr">
        <is>
          <t>Survey</t>
        </is>
      </c>
      <c r="AF3" s="84" t="inlineStr">
        <is>
          <t>Survey Share</t>
        </is>
      </c>
      <c r="AG3" s="84" t="inlineStr">
        <is>
          <t>Difference</t>
        </is>
      </c>
    </row>
    <row r="4">
      <c r="B4" s="153" t="n"/>
      <c r="C4" s="68" t="inlineStr">
        <is>
          <t>Base</t>
        </is>
      </c>
      <c r="D4" s="128">
        <f>VLOOKUP($C4,SurveyData!$CS:$DA,D$2,FALSE)</f>
        <v/>
      </c>
      <c r="E4" s="128">
        <f>VLOOKUP($C4,SurveyData!$CS:$DA,E$2,FALSE)</f>
        <v/>
      </c>
      <c r="F4" s="128">
        <f>VLOOKUP($C4,SurveyData!$CS:$DA,F$2,FALSE)</f>
        <v/>
      </c>
      <c r="G4" s="128">
        <f>VLOOKUP($C4,SurveyData!$CS:$DA,G$2,FALSE)</f>
        <v/>
      </c>
      <c r="H4" s="128">
        <f>VLOOKUP($C4,SurveyData!$CS:$DA,H$2,FALSE)</f>
        <v/>
      </c>
      <c r="I4" s="128">
        <f>VLOOKUP($C4,SurveyData!$CS:$DA,I$2,FALSE)</f>
        <v/>
      </c>
      <c r="J4" s="128">
        <f>VLOOKUP($C4,SurveyData!$CS:$DA,J$2,FALSE)</f>
        <v/>
      </c>
      <c r="K4" s="128">
        <f>VLOOKUP($C4,SurveyData!$CS:$DA,K$2,FALSE)</f>
        <v/>
      </c>
      <c r="L4" s="70">
        <f>SUM(D4:K4)</f>
        <v/>
      </c>
      <c r="M4" s="141" t="n"/>
      <c r="N4" s="71" t="inlineStr">
        <is>
          <t>Base</t>
        </is>
      </c>
      <c r="O4" s="72">
        <f>IFERROR(D4/$L$12,0)</f>
        <v/>
      </c>
      <c r="P4" s="72">
        <f>IFERROR(E4/$L$12,0)</f>
        <v/>
      </c>
      <c r="Q4" s="72">
        <f>IFERROR(F4/$L$12,0)</f>
        <v/>
      </c>
      <c r="R4" s="72">
        <f>IFERROR(G4/$L$12,0)</f>
        <v/>
      </c>
      <c r="S4" s="72">
        <f>IFERROR(H4/$L$12,0)</f>
        <v/>
      </c>
      <c r="T4" s="72">
        <f>IFERROR(I4/$L$12,0)</f>
        <v/>
      </c>
      <c r="U4" s="72">
        <f>IFERROR(J4/$L$12,0)</f>
        <v/>
      </c>
      <c r="V4" s="72">
        <f>IFERROR(K4/$L$12,0)</f>
        <v/>
      </c>
      <c r="W4" s="72">
        <f>IFERROR(L4/$L$12,0)</f>
        <v/>
      </c>
      <c r="AB4" s="84" t="inlineStr">
        <is>
          <t>AM</t>
        </is>
      </c>
      <c r="AC4" s="82">
        <f>VLOOKUP(AB4,ModelData!DD:DE,2,FALSE)</f>
        <v/>
      </c>
      <c r="AD4" s="87">
        <f>AC4/$AC$9</f>
        <v/>
      </c>
      <c r="AE4" s="83">
        <f>VLOOKUP(AB4,SurveyData!DD:DE,2,FALSE)</f>
        <v/>
      </c>
      <c r="AF4" s="87">
        <f>AE4/$AE$9</f>
        <v/>
      </c>
      <c r="AG4" s="88">
        <f>AD4-AF4</f>
        <v/>
      </c>
    </row>
    <row r="5">
      <c r="B5" s="153" t="n"/>
      <c r="C5" s="68" t="inlineStr">
        <is>
          <t>Goods_Delivery</t>
        </is>
      </c>
      <c r="D5" s="128">
        <f>VLOOKUP($C5,SurveyData!$CS:$DA,D$2,FALSE)</f>
        <v/>
      </c>
      <c r="E5" s="128">
        <f>VLOOKUP($C5,SurveyData!$CS:$DA,E$2,FALSE)</f>
        <v/>
      </c>
      <c r="F5" s="128">
        <f>VLOOKUP($C5,SurveyData!$CS:$DA,F$2,FALSE)</f>
        <v/>
      </c>
      <c r="G5" s="128">
        <f>VLOOKUP($C5,SurveyData!$CS:$DA,G$2,FALSE)</f>
        <v/>
      </c>
      <c r="H5" s="128">
        <f>VLOOKUP($C5,SurveyData!$CS:$DA,H$2,FALSE)</f>
        <v/>
      </c>
      <c r="I5" s="128">
        <f>VLOOKUP($C5,SurveyData!$CS:$DA,I$2,FALSE)</f>
        <v/>
      </c>
      <c r="J5" s="128">
        <f>VLOOKUP($C5,SurveyData!$CS:$DA,J$2,FALSE)</f>
        <v/>
      </c>
      <c r="K5" s="128">
        <f>VLOOKUP($C5,SurveyData!$CS:$DA,K$2,FALSE)</f>
        <v/>
      </c>
      <c r="L5" s="70">
        <f>SUM(D5:K5)</f>
        <v/>
      </c>
      <c r="M5" s="141" t="n"/>
      <c r="N5" s="71" t="inlineStr">
        <is>
          <t>Goods_Delivery</t>
        </is>
      </c>
      <c r="O5" s="72">
        <f>IFERROR(D5/$L$12,0)</f>
        <v/>
      </c>
      <c r="P5" s="72">
        <f>IFERROR(E5/$L$12,0)</f>
        <v/>
      </c>
      <c r="Q5" s="72">
        <f>IFERROR(F5/$L$12,0)</f>
        <v/>
      </c>
      <c r="R5" s="72">
        <f>IFERROR(G5/$L$12,0)</f>
        <v/>
      </c>
      <c r="S5" s="72">
        <f>IFERROR(H5/$L$12,0)</f>
        <v/>
      </c>
      <c r="T5" s="72">
        <f>IFERROR(I5/$L$12,0)</f>
        <v/>
      </c>
      <c r="U5" s="72">
        <f>IFERROR(J5/$L$12,0)</f>
        <v/>
      </c>
      <c r="V5" s="72">
        <f>IFERROR(K5/$L$12,0)</f>
        <v/>
      </c>
      <c r="W5" s="72">
        <f>IFERROR(L5/$L$12,0)</f>
        <v/>
      </c>
      <c r="AB5" s="84" t="inlineStr">
        <is>
          <t>MD</t>
        </is>
      </c>
      <c r="AC5" s="82">
        <f>VLOOKUP(AB5,ModelData!DD:DE,2,FALSE)</f>
        <v/>
      </c>
      <c r="AD5" s="87">
        <f>AC5/$AC$9</f>
        <v/>
      </c>
      <c r="AE5" s="83">
        <f>VLOOKUP(AB5,SurveyData!DD:DE,2,FALSE)</f>
        <v/>
      </c>
      <c r="AF5" s="87">
        <f>AE5/$AE$9</f>
        <v/>
      </c>
      <c r="AG5" s="88">
        <f>AD5-AF5</f>
        <v/>
      </c>
    </row>
    <row r="6">
      <c r="B6" s="153" t="n"/>
      <c r="C6" s="68" t="inlineStr">
        <is>
          <t>Goods_Pickup</t>
        </is>
      </c>
      <c r="D6" s="128">
        <f>VLOOKUP($C6,SurveyData!$CS:$DA,D$2,FALSE)</f>
        <v/>
      </c>
      <c r="E6" s="128">
        <f>VLOOKUP($C6,SurveyData!$CS:$DA,E$2,FALSE)</f>
        <v/>
      </c>
      <c r="F6" s="128">
        <f>VLOOKUP($C6,SurveyData!$CS:$DA,F$2,FALSE)</f>
        <v/>
      </c>
      <c r="G6" s="128">
        <f>VLOOKUP($C6,SurveyData!$CS:$DA,G$2,FALSE)</f>
        <v/>
      </c>
      <c r="H6" s="128">
        <f>VLOOKUP($C6,SurveyData!$CS:$DA,H$2,FALSE)</f>
        <v/>
      </c>
      <c r="I6" s="128">
        <f>VLOOKUP($C6,SurveyData!$CS:$DA,I$2,FALSE)</f>
        <v/>
      </c>
      <c r="J6" s="128">
        <f>VLOOKUP($C6,SurveyData!$CS:$DA,J$2,FALSE)</f>
        <v/>
      </c>
      <c r="K6" s="128">
        <f>VLOOKUP($C6,SurveyData!$CS:$DA,K$2,FALSE)</f>
        <v/>
      </c>
      <c r="L6" s="70">
        <f>SUM(D6:K6)</f>
        <v/>
      </c>
      <c r="M6" s="141" t="n"/>
      <c r="N6" s="71" t="inlineStr">
        <is>
          <t>Goods_Pickup</t>
        </is>
      </c>
      <c r="O6" s="72">
        <f>IFERROR(D6/$L$12,0)</f>
        <v/>
      </c>
      <c r="P6" s="72">
        <f>IFERROR(E6/$L$12,0)</f>
        <v/>
      </c>
      <c r="Q6" s="72">
        <f>IFERROR(F6/$L$12,0)</f>
        <v/>
      </c>
      <c r="R6" s="72">
        <f>IFERROR(G6/$L$12,0)</f>
        <v/>
      </c>
      <c r="S6" s="72">
        <f>IFERROR(H6/$L$12,0)</f>
        <v/>
      </c>
      <c r="T6" s="72">
        <f>IFERROR(I6/$L$12,0)</f>
        <v/>
      </c>
      <c r="U6" s="72">
        <f>IFERROR(J6/$L$12,0)</f>
        <v/>
      </c>
      <c r="V6" s="72">
        <f>IFERROR(K6/$L$12,0)</f>
        <v/>
      </c>
      <c r="W6" s="72">
        <f>IFERROR(L6/$L$12,0)</f>
        <v/>
      </c>
      <c r="AB6" s="84" t="inlineStr">
        <is>
          <t>PM</t>
        </is>
      </c>
      <c r="AC6" s="82">
        <f>VLOOKUP(AB6,ModelData!DD:DE,2,FALSE)</f>
        <v/>
      </c>
      <c r="AD6" s="87">
        <f>AC6/$AC$9</f>
        <v/>
      </c>
      <c r="AE6" s="83">
        <f>VLOOKUP(AB6,SurveyData!DD:DE,2,FALSE)</f>
        <v/>
      </c>
      <c r="AF6" s="87">
        <f>AE6/$AE$9</f>
        <v/>
      </c>
      <c r="AG6" s="88">
        <f>AD6-AF6</f>
        <v/>
      </c>
    </row>
    <row r="7">
      <c r="B7" s="153" t="n"/>
      <c r="C7" s="68" t="inlineStr">
        <is>
          <t>Home</t>
        </is>
      </c>
      <c r="D7" s="128">
        <f>VLOOKUP($C7,SurveyData!$CS:$DA,D$2,FALSE)</f>
        <v/>
      </c>
      <c r="E7" s="128">
        <f>VLOOKUP($C7,SurveyData!$CS:$DA,E$2,FALSE)</f>
        <v/>
      </c>
      <c r="F7" s="128">
        <f>VLOOKUP($C7,SurveyData!$CS:$DA,F$2,FALSE)</f>
        <v/>
      </c>
      <c r="G7" s="128">
        <f>VLOOKUP($C7,SurveyData!$CS:$DA,G$2,FALSE)</f>
        <v/>
      </c>
      <c r="H7" s="128">
        <f>VLOOKUP($C7,SurveyData!$CS:$DA,H$2,FALSE)</f>
        <v/>
      </c>
      <c r="I7" s="128">
        <f>VLOOKUP($C7,SurveyData!$CS:$DA,I$2,FALSE)</f>
        <v/>
      </c>
      <c r="J7" s="128">
        <f>VLOOKUP($C7,SurveyData!$CS:$DA,J$2,FALSE)</f>
        <v/>
      </c>
      <c r="K7" s="128">
        <f>VLOOKUP($C7,SurveyData!$CS:$DA,K$2,FALSE)</f>
        <v/>
      </c>
      <c r="L7" s="70">
        <f>SUM(D7:K7)</f>
        <v/>
      </c>
      <c r="M7" s="141" t="n"/>
      <c r="N7" s="71" t="inlineStr">
        <is>
          <t>Home</t>
        </is>
      </c>
      <c r="O7" s="72">
        <f>IFERROR(D7/$L$12,0)</f>
        <v/>
      </c>
      <c r="P7" s="72">
        <f>IFERROR(E7/$L$12,0)</f>
        <v/>
      </c>
      <c r="Q7" s="72">
        <f>IFERROR(F7/$L$12,0)</f>
        <v/>
      </c>
      <c r="R7" s="72">
        <f>IFERROR(G7/$L$12,0)</f>
        <v/>
      </c>
      <c r="S7" s="72">
        <f>IFERROR(H7/$L$12,0)</f>
        <v/>
      </c>
      <c r="T7" s="72">
        <f>IFERROR(I7/$L$12,0)</f>
        <v/>
      </c>
      <c r="U7" s="72">
        <f>IFERROR(J7/$L$12,0)</f>
        <v/>
      </c>
      <c r="V7" s="72">
        <f>IFERROR(K7/$L$12,0)</f>
        <v/>
      </c>
      <c r="W7" s="72">
        <f>IFERROR(L7/$L$12,0)</f>
        <v/>
      </c>
      <c r="AB7" s="84" t="inlineStr">
        <is>
          <t>EV</t>
        </is>
      </c>
      <c r="AC7" s="82">
        <f>VLOOKUP(AB7,ModelData!DD:DE,2,FALSE)</f>
        <v/>
      </c>
      <c r="AD7" s="87">
        <f>AC7/$AC$9</f>
        <v/>
      </c>
      <c r="AE7" s="83">
        <f>VLOOKUP(AB7,SurveyData!DD:DE,2,FALSE)</f>
        <v/>
      </c>
      <c r="AF7" s="87">
        <f>AE7/$AE$9</f>
        <v/>
      </c>
      <c r="AG7" s="88">
        <f>AD7-AF7</f>
        <v/>
      </c>
    </row>
    <row r="8">
      <c r="B8" s="153" t="n"/>
      <c r="C8" s="68" t="inlineStr">
        <is>
          <t>Maintenance/Other</t>
        </is>
      </c>
      <c r="D8" s="128">
        <f>VLOOKUP($C8,SurveyData!$CS:$DA,D$2,FALSE)</f>
        <v/>
      </c>
      <c r="E8" s="128">
        <f>VLOOKUP($C8,SurveyData!$CS:$DA,E$2,FALSE)</f>
        <v/>
      </c>
      <c r="F8" s="128">
        <f>VLOOKUP($C8,SurveyData!$CS:$DA,F$2,FALSE)</f>
        <v/>
      </c>
      <c r="G8" s="128">
        <f>VLOOKUP($C8,SurveyData!$CS:$DA,G$2,FALSE)</f>
        <v/>
      </c>
      <c r="H8" s="128">
        <f>VLOOKUP($C8,SurveyData!$CS:$DA,H$2,FALSE)</f>
        <v/>
      </c>
      <c r="I8" s="128">
        <f>VLOOKUP($C8,SurveyData!$CS:$DA,I$2,FALSE)</f>
        <v/>
      </c>
      <c r="J8" s="128">
        <f>VLOOKUP($C8,SurveyData!$CS:$DA,J$2,FALSE)</f>
        <v/>
      </c>
      <c r="K8" s="128">
        <f>VLOOKUP($C8,SurveyData!$CS:$DA,K$2,FALSE)</f>
        <v/>
      </c>
      <c r="L8" s="70">
        <f>SUM(D8:K8)</f>
        <v/>
      </c>
      <c r="M8" s="141" t="n"/>
      <c r="N8" s="71" t="inlineStr">
        <is>
          <t>Maintenance/Other</t>
        </is>
      </c>
      <c r="O8" s="72">
        <f>IFERROR(D8/$L$12,0)</f>
        <v/>
      </c>
      <c r="P8" s="72">
        <f>IFERROR(E8/$L$12,0)</f>
        <v/>
      </c>
      <c r="Q8" s="72">
        <f>IFERROR(F8/$L$12,0)</f>
        <v/>
      </c>
      <c r="R8" s="72">
        <f>IFERROR(G8/$L$12,0)</f>
        <v/>
      </c>
      <c r="S8" s="72">
        <f>IFERROR(H8/$L$12,0)</f>
        <v/>
      </c>
      <c r="T8" s="72">
        <f>IFERROR(I8/$L$12,0)</f>
        <v/>
      </c>
      <c r="U8" s="72">
        <f>IFERROR(J8/$L$12,0)</f>
        <v/>
      </c>
      <c r="V8" s="72">
        <f>IFERROR(K8/$L$12,0)</f>
        <v/>
      </c>
      <c r="W8" s="72">
        <f>IFERROR(L8/$L$12,0)</f>
        <v/>
      </c>
      <c r="AB8" s="84" t="inlineStr">
        <is>
          <t>EA</t>
        </is>
      </c>
      <c r="AC8" s="82">
        <f>VLOOKUP(AB8,ModelData!DD:DE,2,FALSE)</f>
        <v/>
      </c>
      <c r="AD8" s="87">
        <f>AC8/$AC$9</f>
        <v/>
      </c>
      <c r="AE8" s="83">
        <f>VLOOKUP(AB8,SurveyData!DD:DE,2,FALSE)</f>
        <v/>
      </c>
      <c r="AF8" s="87">
        <f>AE8/$AE$9</f>
        <v/>
      </c>
      <c r="AG8" s="88">
        <f>AD8-AF8</f>
        <v/>
      </c>
    </row>
    <row r="9">
      <c r="B9" s="153" t="n"/>
      <c r="C9" s="68" t="inlineStr">
        <is>
          <t>Originate</t>
        </is>
      </c>
      <c r="D9" s="128">
        <f>VLOOKUP($C9,SurveyData!$CS:$DA,D$2,FALSE)</f>
        <v/>
      </c>
      <c r="E9" s="128">
        <f>VLOOKUP($C9,SurveyData!$CS:$DA,E$2,FALSE)</f>
        <v/>
      </c>
      <c r="F9" s="128">
        <f>VLOOKUP($C9,SurveyData!$CS:$DA,F$2,FALSE)</f>
        <v/>
      </c>
      <c r="G9" s="128">
        <f>VLOOKUP($C9,SurveyData!$CS:$DA,G$2,FALSE)</f>
        <v/>
      </c>
      <c r="H9" s="128">
        <f>VLOOKUP($C9,SurveyData!$CS:$DA,H$2,FALSE)</f>
        <v/>
      </c>
      <c r="I9" s="128">
        <f>VLOOKUP($C9,SurveyData!$CS:$DA,I$2,FALSE)</f>
        <v/>
      </c>
      <c r="J9" s="128">
        <f>VLOOKUP($C9,SurveyData!$CS:$DA,J$2,FALSE)</f>
        <v/>
      </c>
      <c r="K9" s="128">
        <f>VLOOKUP($C9,SurveyData!$CS:$DA,K$2,FALSE)</f>
        <v/>
      </c>
      <c r="L9" s="70">
        <f>SUM(D9:K9)</f>
        <v/>
      </c>
      <c r="M9" s="141" t="n"/>
      <c r="N9" s="71" t="inlineStr">
        <is>
          <t>Serive</t>
        </is>
      </c>
      <c r="O9" s="72">
        <f>IFERROR(D9/$L$12,0)</f>
        <v/>
      </c>
      <c r="P9" s="72">
        <f>IFERROR(E9/$L$12,0)</f>
        <v/>
      </c>
      <c r="Q9" s="72">
        <f>IFERROR(F9/$L$12,0)</f>
        <v/>
      </c>
      <c r="R9" s="72">
        <f>IFERROR(G9/$L$12,0)</f>
        <v/>
      </c>
      <c r="S9" s="72">
        <f>IFERROR(H9/$L$12,0)</f>
        <v/>
      </c>
      <c r="T9" s="72">
        <f>IFERROR(I9/$L$12,0)</f>
        <v/>
      </c>
      <c r="U9" s="72">
        <f>IFERROR(J9/$L$12,0)</f>
        <v/>
      </c>
      <c r="V9" s="72">
        <f>IFERROR(K9/$L$12,0)</f>
        <v/>
      </c>
      <c r="W9" s="72">
        <f>IFERROR(L9/$L$12,0)</f>
        <v/>
      </c>
      <c r="AB9" s="84" t="inlineStr">
        <is>
          <t>Total</t>
        </is>
      </c>
      <c r="AC9" s="85">
        <f>SUM(AC4:AC8)</f>
        <v/>
      </c>
      <c r="AD9" s="89">
        <f>AC9/$AC$9</f>
        <v/>
      </c>
      <c r="AE9" s="85">
        <f>SUM(AE4:AE8)</f>
        <v/>
      </c>
      <c r="AF9" s="89">
        <f>AE9/$AE$9</f>
        <v/>
      </c>
      <c r="AG9" s="84" t="n"/>
    </row>
    <row r="10">
      <c r="B10" s="153" t="n"/>
      <c r="C10" s="68" t="inlineStr">
        <is>
          <t>Service</t>
        </is>
      </c>
      <c r="D10" s="128">
        <f>VLOOKUP($C10,SurveyData!$CS:$DA,D$2,FALSE)</f>
        <v/>
      </c>
      <c r="E10" s="128">
        <f>VLOOKUP($C10,SurveyData!$CS:$DA,E$2,FALSE)</f>
        <v/>
      </c>
      <c r="F10" s="128">
        <f>VLOOKUP($C10,SurveyData!$CS:$DA,F$2,FALSE)</f>
        <v/>
      </c>
      <c r="G10" s="128">
        <f>VLOOKUP($C10,SurveyData!$CS:$DA,G$2,FALSE)</f>
        <v/>
      </c>
      <c r="H10" s="128">
        <f>VLOOKUP($C10,SurveyData!$CS:$DA,H$2,FALSE)</f>
        <v/>
      </c>
      <c r="I10" s="128">
        <f>VLOOKUP($C10,SurveyData!$CS:$DA,I$2,FALSE)</f>
        <v/>
      </c>
      <c r="J10" s="128">
        <f>VLOOKUP($C10,SurveyData!$CS:$DA,J$2,FALSE)</f>
        <v/>
      </c>
      <c r="K10" s="128">
        <f>VLOOKUP($C10,SurveyData!$CS:$DA,K$2,FALSE)</f>
        <v/>
      </c>
      <c r="L10" s="70">
        <f>SUM(D10:K10)</f>
        <v/>
      </c>
      <c r="M10" s="141" t="n"/>
      <c r="N10" s="71" t="inlineStr">
        <is>
          <t>Terminal Destination</t>
        </is>
      </c>
      <c r="O10" s="72">
        <f>IFERROR(D10/$L$12,0)</f>
        <v/>
      </c>
      <c r="P10" s="72">
        <f>IFERROR(E10/$L$12,0)</f>
        <v/>
      </c>
      <c r="Q10" s="72">
        <f>IFERROR(F10/$L$12,0)</f>
        <v/>
      </c>
      <c r="R10" s="72">
        <f>IFERROR(G10/$L$12,0)</f>
        <v/>
      </c>
      <c r="S10" s="72">
        <f>IFERROR(H10/$L$12,0)</f>
        <v/>
      </c>
      <c r="T10" s="72">
        <f>IFERROR(I10/$L$12,0)</f>
        <v/>
      </c>
      <c r="U10" s="72">
        <f>IFERROR(J10/$L$12,0)</f>
        <v/>
      </c>
      <c r="V10" s="72">
        <f>IFERROR(K10/$L$12,0)</f>
        <v/>
      </c>
      <c r="W10" s="72">
        <f>IFERROR(L10/$L$12,0)</f>
        <v/>
      </c>
    </row>
    <row r="11">
      <c r="B11" s="153" t="n"/>
      <c r="C11" s="68" t="inlineStr">
        <is>
          <t>Terminal Destination</t>
        </is>
      </c>
      <c r="D11" s="128">
        <f>VLOOKUP($C11,SurveyData!$CS:$DA,D$2,FALSE)</f>
        <v/>
      </c>
      <c r="E11" s="128">
        <f>VLOOKUP($C11,SurveyData!$CS:$DA,E$2,FALSE)</f>
        <v/>
      </c>
      <c r="F11" s="128">
        <f>VLOOKUP($C11,SurveyData!$CS:$DA,F$2,FALSE)</f>
        <v/>
      </c>
      <c r="G11" s="128">
        <f>VLOOKUP($C11,SurveyData!$CS:$DA,G$2,FALSE)</f>
        <v/>
      </c>
      <c r="H11" s="128">
        <f>VLOOKUP($C11,SurveyData!$CS:$DA,H$2,FALSE)</f>
        <v/>
      </c>
      <c r="I11" s="128">
        <f>VLOOKUP($C11,SurveyData!$CS:$DA,I$2,FALSE)</f>
        <v/>
      </c>
      <c r="J11" s="128">
        <f>VLOOKUP($C11,SurveyData!$CS:$DA,J$2,FALSE)</f>
        <v/>
      </c>
      <c r="K11" s="128">
        <f>VLOOKUP($C11,SurveyData!$CS:$DA,K$2,FALSE)</f>
        <v/>
      </c>
      <c r="L11" s="77" t="inlineStr">
        <is>
          <t xml:space="preserve">                                       -  </t>
        </is>
      </c>
      <c r="M11" s="141" t="n"/>
      <c r="N11" s="71" t="inlineStr">
        <is>
          <t>Originate</t>
        </is>
      </c>
      <c r="O11" s="72">
        <f>IFERROR(D11/$L$12,0)</f>
        <v/>
      </c>
      <c r="P11" s="72">
        <f>IFERROR(E11/$L$12,0)</f>
        <v/>
      </c>
      <c r="Q11" s="72">
        <f>IFERROR(F11/$L$12,0)</f>
        <v/>
      </c>
      <c r="R11" s="72">
        <f>IFERROR(G11/$L$12,0)</f>
        <v/>
      </c>
      <c r="S11" s="72">
        <f>IFERROR(H11/$L$12,0)</f>
        <v/>
      </c>
      <c r="T11" s="72">
        <f>IFERROR(I11/$L$12,0)</f>
        <v/>
      </c>
      <c r="U11" s="72">
        <f>IFERROR(J11/$L$12,0)</f>
        <v/>
      </c>
      <c r="V11" s="72">
        <f>IFERROR(K11/$L$12,0)</f>
        <v/>
      </c>
      <c r="W11" s="72">
        <f>IFERROR(L11/$L$12,0)</f>
        <v/>
      </c>
    </row>
    <row r="12">
      <c r="B12" s="153" t="n"/>
      <c r="C12" s="66" t="inlineStr">
        <is>
          <t>Total</t>
        </is>
      </c>
      <c r="D12" s="70">
        <f>SUM(D4:D11)</f>
        <v/>
      </c>
      <c r="E12" s="70">
        <f>SUM(E4:E11)</f>
        <v/>
      </c>
      <c r="F12" s="70">
        <f>SUM(F4:F11)</f>
        <v/>
      </c>
      <c r="G12" s="70">
        <f>SUM(G4:G11)</f>
        <v/>
      </c>
      <c r="H12" s="70">
        <f>SUM(H4:H11)</f>
        <v/>
      </c>
      <c r="I12" s="70">
        <f>SUM(I4:I11)</f>
        <v/>
      </c>
      <c r="J12" s="70">
        <f>SUM(J4:J11)</f>
        <v/>
      </c>
      <c r="K12" s="70">
        <f>SUM(K4:K11)</f>
        <v/>
      </c>
      <c r="L12" s="70">
        <f>SUM(D12:K12)</f>
        <v/>
      </c>
      <c r="M12" s="141" t="n"/>
      <c r="N12" s="71" t="inlineStr">
        <is>
          <t>Total</t>
        </is>
      </c>
      <c r="O12" s="72">
        <f>IFERROR(D12/$L$12,0)</f>
        <v/>
      </c>
      <c r="P12" s="72">
        <f>IFERROR(E12/$L$12,0)</f>
        <v/>
      </c>
      <c r="Q12" s="72">
        <f>IFERROR(F12/$L$12,0)</f>
        <v/>
      </c>
      <c r="R12" s="72">
        <f>IFERROR(G12/$L$12,0)</f>
        <v/>
      </c>
      <c r="S12" s="72">
        <f>IFERROR(H12/$L$12,0)</f>
        <v/>
      </c>
      <c r="T12" s="72">
        <f>IFERROR(I12/$L$12,0)</f>
        <v/>
      </c>
      <c r="U12" s="72">
        <f>IFERROR(J12/$L$12,0)</f>
        <v/>
      </c>
      <c r="V12" s="72">
        <f>IFERROR(K12/$L$12,0)</f>
        <v/>
      </c>
      <c r="W12" s="72">
        <f>IFERROR(L12/$L$12,0)</f>
        <v/>
      </c>
    </row>
    <row r="13">
      <c r="B13" s="141" t="n"/>
      <c r="C13" s="141" t="n"/>
      <c r="D13" s="141" t="n"/>
      <c r="E13" s="141" t="n"/>
      <c r="F13" s="141" t="n"/>
      <c r="G13" s="141" t="n"/>
      <c r="H13" s="141" t="n"/>
      <c r="I13" s="141" t="n"/>
      <c r="J13" s="141" t="n"/>
      <c r="K13" s="141" t="n"/>
      <c r="L13" s="141" t="n"/>
      <c r="M13" s="141" t="n"/>
      <c r="N13" s="141" t="n"/>
      <c r="O13" s="141" t="n"/>
      <c r="P13" s="141" t="n"/>
      <c r="Q13" s="141" t="n"/>
      <c r="R13" s="141" t="n"/>
      <c r="S13" s="141" t="n"/>
      <c r="T13" s="141" t="n"/>
      <c r="U13" s="141" t="n"/>
      <c r="V13" s="141" t="n"/>
      <c r="W13" s="141" t="n"/>
    </row>
    <row r="14">
      <c r="B14" s="141" t="n"/>
      <c r="C14" s="141" t="n"/>
      <c r="D14" s="141" t="n"/>
      <c r="E14" s="141" t="n"/>
      <c r="F14" s="141" t="n"/>
      <c r="G14" s="141" t="n"/>
      <c r="H14" s="141" t="n"/>
      <c r="I14" s="141" t="n"/>
      <c r="J14" s="141" t="n"/>
      <c r="K14" s="141" t="n"/>
      <c r="L14" s="141" t="n"/>
      <c r="M14" s="141" t="n"/>
      <c r="N14" s="141" t="n"/>
      <c r="O14" s="141" t="n"/>
      <c r="P14" s="141" t="n"/>
      <c r="Q14" s="141" t="n"/>
      <c r="R14" s="141" t="n"/>
      <c r="S14" s="141" t="n"/>
      <c r="T14" s="141" t="n"/>
      <c r="U14" s="141" t="n"/>
      <c r="V14" s="141" t="n"/>
      <c r="W14" s="141" t="n"/>
    </row>
    <row r="15">
      <c r="B15" s="141" t="n"/>
      <c r="C15" s="141" t="n"/>
      <c r="D15" s="141" t="n"/>
      <c r="E15" s="141" t="n"/>
      <c r="F15" s="141" t="n"/>
      <c r="G15" s="141" t="n"/>
      <c r="H15" s="141" t="n"/>
      <c r="I15" s="141" t="n"/>
      <c r="J15" s="141" t="n"/>
      <c r="K15" s="141" t="n"/>
      <c r="L15" s="141" t="n"/>
      <c r="M15" s="141" t="n"/>
      <c r="N15" s="141" t="n"/>
      <c r="O15" s="141" t="n"/>
      <c r="P15" s="141" t="n"/>
      <c r="Q15" s="141" t="n"/>
      <c r="R15" s="141" t="n"/>
      <c r="S15" s="141" t="n"/>
      <c r="T15" s="141" t="n"/>
      <c r="U15" s="141" t="n"/>
      <c r="V15" s="141" t="n"/>
      <c r="W15" s="141" t="n"/>
    </row>
    <row r="16" ht="57.35" customHeight="1">
      <c r="B16" s="139" t="inlineStr">
        <is>
          <t>Model Trips</t>
        </is>
      </c>
      <c r="C16" s="109" t="inlineStr">
        <is>
          <t>Trip Origin Purpose\Trip Destination Purpose</t>
        </is>
      </c>
      <c r="D16" s="63" t="inlineStr">
        <is>
          <t>base</t>
        </is>
      </c>
      <c r="E16" s="63" t="inlineStr">
        <is>
          <t>goods_delivery</t>
        </is>
      </c>
      <c r="F16" s="63" t="inlineStr">
        <is>
          <t>goods_pickup</t>
        </is>
      </c>
      <c r="G16" s="63" t="inlineStr">
        <is>
          <t>home</t>
        </is>
      </c>
      <c r="H16" s="63" t="inlineStr">
        <is>
          <t>maintenance</t>
        </is>
      </c>
      <c r="I16" s="63" t="inlineStr">
        <is>
          <t>originate</t>
        </is>
      </c>
      <c r="J16" s="63" t="inlineStr">
        <is>
          <t>service</t>
        </is>
      </c>
      <c r="K16" s="63" t="inlineStr">
        <is>
          <t>terminate</t>
        </is>
      </c>
      <c r="L16" s="66" t="inlineStr">
        <is>
          <t>Total</t>
        </is>
      </c>
      <c r="M16" s="141" t="n"/>
      <c r="N16" s="110" t="inlineStr">
        <is>
          <t>Trip Origin Purpose\Trip Destination Purpose</t>
        </is>
      </c>
      <c r="O16" s="63" t="inlineStr">
        <is>
          <t>base</t>
        </is>
      </c>
      <c r="P16" s="63" t="inlineStr">
        <is>
          <t>goods_delivery</t>
        </is>
      </c>
      <c r="Q16" s="63" t="inlineStr">
        <is>
          <t>goods_pickup</t>
        </is>
      </c>
      <c r="R16" s="63" t="inlineStr">
        <is>
          <t>home</t>
        </is>
      </c>
      <c r="S16" s="63" t="inlineStr">
        <is>
          <t>maintenance</t>
        </is>
      </c>
      <c r="T16" s="63" t="inlineStr">
        <is>
          <t>originate</t>
        </is>
      </c>
      <c r="U16" s="63" t="inlineStr">
        <is>
          <t>service</t>
        </is>
      </c>
      <c r="V16" s="63" t="inlineStr">
        <is>
          <t>terminate</t>
        </is>
      </c>
      <c r="W16" s="66" t="inlineStr">
        <is>
          <t>Total</t>
        </is>
      </c>
    </row>
    <row r="17">
      <c r="B17" s="153" t="n"/>
      <c r="C17" s="68" t="inlineStr">
        <is>
          <t>base</t>
        </is>
      </c>
      <c r="D17" s="69">
        <f>VLOOKUP($C17,ModelData!$CS:$DA,D$2,FALSE)</f>
        <v/>
      </c>
      <c r="E17" s="69">
        <f>VLOOKUP($C17,ModelData!$CS:$DA,E$2,FALSE)</f>
        <v/>
      </c>
      <c r="F17" s="69">
        <f>VLOOKUP($C17,ModelData!$CS:$DA,F$2,FALSE)</f>
        <v/>
      </c>
      <c r="G17" s="69">
        <f>VLOOKUP($C17,ModelData!$CS:$DA,G$2,FALSE)</f>
        <v/>
      </c>
      <c r="H17" s="69">
        <f>VLOOKUP($C17,ModelData!$CS:$DA,H$2,FALSE)</f>
        <v/>
      </c>
      <c r="I17" s="69">
        <f>VLOOKUP($C17,ModelData!$CS:$DA,I$2,FALSE)</f>
        <v/>
      </c>
      <c r="J17" s="69">
        <f>VLOOKUP($C17,ModelData!$CS:$DA,J$2,FALSE)</f>
        <v/>
      </c>
      <c r="K17" s="69">
        <f>VLOOKUP($C17,ModelData!$CS:$DA,K$2,FALSE)</f>
        <v/>
      </c>
      <c r="L17" s="70">
        <f>SUM(D17:K17)</f>
        <v/>
      </c>
      <c r="M17" s="141" t="n"/>
      <c r="N17" s="68" t="inlineStr">
        <is>
          <t>base</t>
        </is>
      </c>
      <c r="O17" s="73">
        <f>IFERROR(D17/$L$25,0)</f>
        <v/>
      </c>
      <c r="P17" s="73">
        <f>IFERROR(E17/$L$25,0)</f>
        <v/>
      </c>
      <c r="Q17" s="73">
        <f>IFERROR(F17/$L$25,0)</f>
        <v/>
      </c>
      <c r="R17" s="73">
        <f>IFERROR(G17/$L$25,0)</f>
        <v/>
      </c>
      <c r="S17" s="73">
        <f>IFERROR(H17/$L$25,0)</f>
        <v/>
      </c>
      <c r="T17" s="73">
        <f>IFERROR(I17/$L$25,0)</f>
        <v/>
      </c>
      <c r="U17" s="73">
        <f>IFERROR(J17/$L$25,0)</f>
        <v/>
      </c>
      <c r="V17" s="73">
        <f>IFERROR(K17/$L$25,0)</f>
        <v/>
      </c>
      <c r="W17" s="73">
        <f>IFERROR(L17/$L$25,0)</f>
        <v/>
      </c>
    </row>
    <row r="18">
      <c r="B18" s="153" t="n"/>
      <c r="C18" s="68" t="inlineStr">
        <is>
          <t>goods_delivery</t>
        </is>
      </c>
      <c r="D18" s="69">
        <f>VLOOKUP($C18,ModelData!$CS:$DA,D$2,FALSE)</f>
        <v/>
      </c>
      <c r="E18" s="69">
        <f>VLOOKUP($C18,ModelData!$CS:$DA,E$2,FALSE)</f>
        <v/>
      </c>
      <c r="F18" s="69">
        <f>VLOOKUP($C18,ModelData!$CS:$DA,F$2,FALSE)</f>
        <v/>
      </c>
      <c r="G18" s="69">
        <f>VLOOKUP($C18,ModelData!$CS:$DA,G$2,FALSE)</f>
        <v/>
      </c>
      <c r="H18" s="69">
        <f>VLOOKUP($C18,ModelData!$CS:$DA,H$2,FALSE)</f>
        <v/>
      </c>
      <c r="I18" s="69">
        <f>VLOOKUP($C18,ModelData!$CS:$DA,I$2,FALSE)</f>
        <v/>
      </c>
      <c r="J18" s="69">
        <f>VLOOKUP($C18,ModelData!$CS:$DA,J$2,FALSE)</f>
        <v/>
      </c>
      <c r="K18" s="69">
        <f>VLOOKUP($C18,ModelData!$CS:$DA,K$2,FALSE)</f>
        <v/>
      </c>
      <c r="L18" s="70">
        <f>SUM(D18:K18)</f>
        <v/>
      </c>
      <c r="M18" s="141" t="n"/>
      <c r="N18" s="68" t="inlineStr">
        <is>
          <t>goods_delivery</t>
        </is>
      </c>
      <c r="O18" s="73">
        <f>IFERROR(D18/$L$25,0)</f>
        <v/>
      </c>
      <c r="P18" s="73">
        <f>IFERROR(E18/$L$25,0)</f>
        <v/>
      </c>
      <c r="Q18" s="73">
        <f>IFERROR(F18/$L$25,0)</f>
        <v/>
      </c>
      <c r="R18" s="73">
        <f>IFERROR(G18/$L$25,0)</f>
        <v/>
      </c>
      <c r="S18" s="73">
        <f>IFERROR(H18/$L$25,0)</f>
        <v/>
      </c>
      <c r="T18" s="73">
        <f>IFERROR(I18/$L$25,0)</f>
        <v/>
      </c>
      <c r="U18" s="73">
        <f>IFERROR(J18/$L$25,0)</f>
        <v/>
      </c>
      <c r="V18" s="73">
        <f>IFERROR(K18/$L$25,0)</f>
        <v/>
      </c>
      <c r="W18" s="73">
        <f>IFERROR(L18/$L$25,0)</f>
        <v/>
      </c>
    </row>
    <row r="19">
      <c r="B19" s="153" t="n"/>
      <c r="C19" s="68" t="inlineStr">
        <is>
          <t>goods_pickup</t>
        </is>
      </c>
      <c r="D19" s="69">
        <f>VLOOKUP($C19,ModelData!$CS:$DA,D$2,FALSE)</f>
        <v/>
      </c>
      <c r="E19" s="69">
        <f>VLOOKUP($C19,ModelData!$CS:$DA,E$2,FALSE)</f>
        <v/>
      </c>
      <c r="F19" s="69">
        <f>VLOOKUP($C19,ModelData!$CS:$DA,F$2,FALSE)</f>
        <v/>
      </c>
      <c r="G19" s="69">
        <f>VLOOKUP($C19,ModelData!$CS:$DA,G$2,FALSE)</f>
        <v/>
      </c>
      <c r="H19" s="69">
        <f>VLOOKUP($C19,ModelData!$CS:$DA,H$2,FALSE)</f>
        <v/>
      </c>
      <c r="I19" s="69">
        <f>VLOOKUP($C19,ModelData!$CS:$DA,I$2,FALSE)</f>
        <v/>
      </c>
      <c r="J19" s="69">
        <f>VLOOKUP($C19,ModelData!$CS:$DA,J$2,FALSE)</f>
        <v/>
      </c>
      <c r="K19" s="69">
        <f>VLOOKUP($C19,ModelData!$CS:$DA,K$2,FALSE)</f>
        <v/>
      </c>
      <c r="L19" s="70">
        <f>SUM(D19:K19)</f>
        <v/>
      </c>
      <c r="M19" s="141" t="n"/>
      <c r="N19" s="68" t="inlineStr">
        <is>
          <t>goods_pickup</t>
        </is>
      </c>
      <c r="O19" s="73">
        <f>IFERROR(D19/$L$25,0)</f>
        <v/>
      </c>
      <c r="P19" s="73">
        <f>IFERROR(E19/$L$25,0)</f>
        <v/>
      </c>
      <c r="Q19" s="73">
        <f>IFERROR(F19/$L$25,0)</f>
        <v/>
      </c>
      <c r="R19" s="73">
        <f>IFERROR(G19/$L$25,0)</f>
        <v/>
      </c>
      <c r="S19" s="73">
        <f>IFERROR(H19/$L$25,0)</f>
        <v/>
      </c>
      <c r="T19" s="73">
        <f>IFERROR(I19/$L$25,0)</f>
        <v/>
      </c>
      <c r="U19" s="73">
        <f>IFERROR(J19/$L$25,0)</f>
        <v/>
      </c>
      <c r="V19" s="73">
        <f>IFERROR(K19/$L$25,0)</f>
        <v/>
      </c>
      <c r="W19" s="73">
        <f>IFERROR(L19/$L$25,0)</f>
        <v/>
      </c>
    </row>
    <row r="20">
      <c r="B20" s="153" t="n"/>
      <c r="C20" s="68" t="inlineStr">
        <is>
          <t>home</t>
        </is>
      </c>
      <c r="D20" s="69">
        <f>VLOOKUP($C20,ModelData!$CS:$DA,D$2,FALSE)</f>
        <v/>
      </c>
      <c r="E20" s="69">
        <f>VLOOKUP($C20,ModelData!$CS:$DA,E$2,FALSE)</f>
        <v/>
      </c>
      <c r="F20" s="69">
        <f>VLOOKUP($C20,ModelData!$CS:$DA,F$2,FALSE)</f>
        <v/>
      </c>
      <c r="G20" s="69">
        <f>VLOOKUP($C20,ModelData!$CS:$DA,G$2,FALSE)</f>
        <v/>
      </c>
      <c r="H20" s="69">
        <f>VLOOKUP($C20,ModelData!$CS:$DA,H$2,FALSE)</f>
        <v/>
      </c>
      <c r="I20" s="69">
        <f>VLOOKUP($C20,ModelData!$CS:$DA,I$2,FALSE)</f>
        <v/>
      </c>
      <c r="J20" s="69">
        <f>VLOOKUP($C20,ModelData!$CS:$DA,J$2,FALSE)</f>
        <v/>
      </c>
      <c r="K20" s="69">
        <f>VLOOKUP($C20,ModelData!$CS:$DA,K$2,FALSE)</f>
        <v/>
      </c>
      <c r="L20" s="70">
        <f>SUM(D20:K20)</f>
        <v/>
      </c>
      <c r="M20" s="141" t="n"/>
      <c r="N20" s="68" t="inlineStr">
        <is>
          <t>home</t>
        </is>
      </c>
      <c r="O20" s="73">
        <f>IFERROR(D20/$L$25,0)</f>
        <v/>
      </c>
      <c r="P20" s="73">
        <f>IFERROR(E20/$L$25,0)</f>
        <v/>
      </c>
      <c r="Q20" s="73">
        <f>IFERROR(F20/$L$25,0)</f>
        <v/>
      </c>
      <c r="R20" s="73">
        <f>IFERROR(G20/$L$25,0)</f>
        <v/>
      </c>
      <c r="S20" s="73">
        <f>IFERROR(H20/$L$25,0)</f>
        <v/>
      </c>
      <c r="T20" s="73">
        <f>IFERROR(I20/$L$25,0)</f>
        <v/>
      </c>
      <c r="U20" s="73">
        <f>IFERROR(J20/$L$25,0)</f>
        <v/>
      </c>
      <c r="V20" s="73">
        <f>IFERROR(K20/$L$25,0)</f>
        <v/>
      </c>
      <c r="W20" s="73">
        <f>IFERROR(L20/$L$25,0)</f>
        <v/>
      </c>
    </row>
    <row r="21">
      <c r="B21" s="153" t="n"/>
      <c r="C21" s="68" t="inlineStr">
        <is>
          <t>maintenance</t>
        </is>
      </c>
      <c r="D21" s="69">
        <f>VLOOKUP($C21,ModelData!$CS:$DA,D$2,FALSE)</f>
        <v/>
      </c>
      <c r="E21" s="69">
        <f>VLOOKUP($C21,ModelData!$CS:$DA,E$2,FALSE)</f>
        <v/>
      </c>
      <c r="F21" s="69">
        <f>VLOOKUP($C21,ModelData!$CS:$DA,F$2,FALSE)</f>
        <v/>
      </c>
      <c r="G21" s="69">
        <f>VLOOKUP($C21,ModelData!$CS:$DA,G$2,FALSE)</f>
        <v/>
      </c>
      <c r="H21" s="69">
        <f>VLOOKUP($C21,ModelData!$CS:$DA,H$2,FALSE)</f>
        <v/>
      </c>
      <c r="I21" s="69">
        <f>VLOOKUP($C21,ModelData!$CS:$DA,I$2,FALSE)</f>
        <v/>
      </c>
      <c r="J21" s="69">
        <f>VLOOKUP($C21,ModelData!$CS:$DA,J$2,FALSE)</f>
        <v/>
      </c>
      <c r="K21" s="69">
        <f>VLOOKUP($C21,ModelData!$CS:$DA,K$2,FALSE)</f>
        <v/>
      </c>
      <c r="L21" s="70">
        <f>SUM(D21:K21)</f>
        <v/>
      </c>
      <c r="M21" s="141" t="n"/>
      <c r="N21" s="68" t="inlineStr">
        <is>
          <t>maintenance</t>
        </is>
      </c>
      <c r="O21" s="73">
        <f>IFERROR(D21/$L$25,0)</f>
        <v/>
      </c>
      <c r="P21" s="73">
        <f>IFERROR(E21/$L$25,0)</f>
        <v/>
      </c>
      <c r="Q21" s="73">
        <f>IFERROR(F21/$L$25,0)</f>
        <v/>
      </c>
      <c r="R21" s="73">
        <f>IFERROR(G21/$L$25,0)</f>
        <v/>
      </c>
      <c r="S21" s="73">
        <f>IFERROR(H21/$L$25,0)</f>
        <v/>
      </c>
      <c r="T21" s="73">
        <f>IFERROR(I21/$L$25,0)</f>
        <v/>
      </c>
      <c r="U21" s="73">
        <f>IFERROR(J21/$L$25,0)</f>
        <v/>
      </c>
      <c r="V21" s="73">
        <f>IFERROR(K21/$L$25,0)</f>
        <v/>
      </c>
      <c r="W21" s="73">
        <f>IFERROR(L21/$L$25,0)</f>
        <v/>
      </c>
    </row>
    <row r="22">
      <c r="B22" s="153" t="n"/>
      <c r="C22" s="68" t="inlineStr">
        <is>
          <t>originate</t>
        </is>
      </c>
      <c r="D22" s="69">
        <f>VLOOKUP($C22,ModelData!$CS:$DA,D$2,FALSE)</f>
        <v/>
      </c>
      <c r="E22" s="69">
        <f>VLOOKUP($C22,ModelData!$CS:$DA,E$2,FALSE)</f>
        <v/>
      </c>
      <c r="F22" s="69">
        <f>VLOOKUP($C22,ModelData!$CS:$DA,F$2,FALSE)</f>
        <v/>
      </c>
      <c r="G22" s="69">
        <f>VLOOKUP($C22,ModelData!$CS:$DA,G$2,FALSE)</f>
        <v/>
      </c>
      <c r="H22" s="69">
        <f>VLOOKUP($C22,ModelData!$CS:$DA,H$2,FALSE)</f>
        <v/>
      </c>
      <c r="I22" s="69">
        <f>VLOOKUP($C22,ModelData!$CS:$DA,I$2,FALSE)</f>
        <v/>
      </c>
      <c r="J22" s="69">
        <f>VLOOKUP($C22,ModelData!$CS:$DA,J$2,FALSE)</f>
        <v/>
      </c>
      <c r="K22" s="69">
        <f>VLOOKUP($C22,ModelData!$CS:$DA,K$2,FALSE)</f>
        <v/>
      </c>
      <c r="L22" s="70">
        <f>SUM(D22:K22)</f>
        <v/>
      </c>
      <c r="M22" s="141" t="n"/>
      <c r="N22" s="68" t="inlineStr">
        <is>
          <t>originate</t>
        </is>
      </c>
      <c r="O22" s="73">
        <f>IFERROR(D22/$L$25,0)</f>
        <v/>
      </c>
      <c r="P22" s="73">
        <f>IFERROR(E22/$L$25,0)</f>
        <v/>
      </c>
      <c r="Q22" s="73">
        <f>IFERROR(F22/$L$25,0)</f>
        <v/>
      </c>
      <c r="R22" s="73">
        <f>IFERROR(G22/$L$25,0)</f>
        <v/>
      </c>
      <c r="S22" s="73">
        <f>IFERROR(H22/$L$25,0)</f>
        <v/>
      </c>
      <c r="T22" s="73">
        <f>IFERROR(I22/$L$25,0)</f>
        <v/>
      </c>
      <c r="U22" s="73">
        <f>IFERROR(J22/$L$25,0)</f>
        <v/>
      </c>
      <c r="V22" s="73">
        <f>IFERROR(K22/$L$25,0)</f>
        <v/>
      </c>
      <c r="W22" s="73">
        <f>IFERROR(L22/$L$25,0)</f>
        <v/>
      </c>
    </row>
    <row r="23">
      <c r="B23" s="153" t="n"/>
      <c r="C23" s="68" t="inlineStr">
        <is>
          <t>service</t>
        </is>
      </c>
      <c r="D23" s="69">
        <f>VLOOKUP($C23,ModelData!$CS:$DA,D$2,FALSE)</f>
        <v/>
      </c>
      <c r="E23" s="69">
        <f>VLOOKUP($C23,ModelData!$CS:$DA,E$2,FALSE)</f>
        <v/>
      </c>
      <c r="F23" s="69">
        <f>VLOOKUP($C23,ModelData!$CS:$DA,F$2,FALSE)</f>
        <v/>
      </c>
      <c r="G23" s="69">
        <f>VLOOKUP($C23,ModelData!$CS:$DA,G$2,FALSE)</f>
        <v/>
      </c>
      <c r="H23" s="69">
        <f>VLOOKUP($C23,ModelData!$CS:$DA,H$2,FALSE)</f>
        <v/>
      </c>
      <c r="I23" s="69">
        <f>VLOOKUP($C23,ModelData!$CS:$DA,I$2,FALSE)</f>
        <v/>
      </c>
      <c r="J23" s="69">
        <f>VLOOKUP($C23,ModelData!$CS:$DA,J$2,FALSE)</f>
        <v/>
      </c>
      <c r="K23" s="69">
        <f>VLOOKUP($C23,ModelData!$CS:$DA,K$2,FALSE)</f>
        <v/>
      </c>
      <c r="L23" s="70">
        <f>SUM(D23:K23)</f>
        <v/>
      </c>
      <c r="M23" s="141" t="n"/>
      <c r="N23" s="68" t="inlineStr">
        <is>
          <t>service</t>
        </is>
      </c>
      <c r="O23" s="73">
        <f>IFERROR(D23/$L$25,0)</f>
        <v/>
      </c>
      <c r="P23" s="73">
        <f>IFERROR(E23/$L$25,0)</f>
        <v/>
      </c>
      <c r="Q23" s="73">
        <f>IFERROR(F23/$L$25,0)</f>
        <v/>
      </c>
      <c r="R23" s="73">
        <f>IFERROR(G23/$L$25,0)</f>
        <v/>
      </c>
      <c r="S23" s="73">
        <f>IFERROR(H23/$L$25,0)</f>
        <v/>
      </c>
      <c r="T23" s="73">
        <f>IFERROR(I23/$L$25,0)</f>
        <v/>
      </c>
      <c r="U23" s="73">
        <f>IFERROR(J23/$L$25,0)</f>
        <v/>
      </c>
      <c r="V23" s="73">
        <f>IFERROR(K23/$L$25,0)</f>
        <v/>
      </c>
      <c r="W23" s="73">
        <f>IFERROR(L23/$L$25,0)</f>
        <v/>
      </c>
    </row>
    <row r="24">
      <c r="B24" s="153" t="n"/>
      <c r="C24" s="68" t="inlineStr">
        <is>
          <t>terminate</t>
        </is>
      </c>
      <c r="D24" s="69">
        <f>VLOOKUP($C24,ModelData!$CS:$DA,D$2,FALSE)</f>
        <v/>
      </c>
      <c r="E24" s="69">
        <f>VLOOKUP($C24,ModelData!$CS:$DA,E$2,FALSE)</f>
        <v/>
      </c>
      <c r="F24" s="69">
        <f>VLOOKUP($C24,ModelData!$CS:$DA,F$2,FALSE)</f>
        <v/>
      </c>
      <c r="G24" s="69">
        <f>VLOOKUP($C24,ModelData!$CS:$DA,G$2,FALSE)</f>
        <v/>
      </c>
      <c r="H24" s="69">
        <f>VLOOKUP($C24,ModelData!$CS:$DA,H$2,FALSE)</f>
        <v/>
      </c>
      <c r="I24" s="69">
        <f>VLOOKUP($C24,ModelData!$CS:$DA,I$2,FALSE)</f>
        <v/>
      </c>
      <c r="J24" s="69">
        <f>VLOOKUP($C24,ModelData!$CS:$DA,J$2,FALSE)</f>
        <v/>
      </c>
      <c r="K24" s="69">
        <f>VLOOKUP($C24,ModelData!$CS:$DA,K$2,FALSE)</f>
        <v/>
      </c>
      <c r="L24" s="70">
        <f>SUM(D24:K24)</f>
        <v/>
      </c>
      <c r="M24" s="141" t="n"/>
      <c r="N24" s="68" t="inlineStr">
        <is>
          <t>terminate</t>
        </is>
      </c>
      <c r="O24" s="73">
        <f>IFERROR(D24/$L$25,0)</f>
        <v/>
      </c>
      <c r="P24" s="73">
        <f>IFERROR(E24/$L$25,0)</f>
        <v/>
      </c>
      <c r="Q24" s="73">
        <f>IFERROR(F24/$L$25,0)</f>
        <v/>
      </c>
      <c r="R24" s="73">
        <f>IFERROR(G24/$L$25,0)</f>
        <v/>
      </c>
      <c r="S24" s="73">
        <f>IFERROR(H24/$L$25,0)</f>
        <v/>
      </c>
      <c r="T24" s="73">
        <f>IFERROR(I24/$L$25,0)</f>
        <v/>
      </c>
      <c r="U24" s="73">
        <f>IFERROR(J24/$L$25,0)</f>
        <v/>
      </c>
      <c r="V24" s="73">
        <f>IFERROR(K24/$L$25,0)</f>
        <v/>
      </c>
      <c r="W24" s="73">
        <f>IFERROR(L24/$L$25,0)</f>
        <v/>
      </c>
    </row>
    <row r="25">
      <c r="B25" s="153" t="n"/>
      <c r="C25" s="66" t="inlineStr">
        <is>
          <t>Total</t>
        </is>
      </c>
      <c r="D25" s="70">
        <f>SUM(D17:D24)</f>
        <v/>
      </c>
      <c r="E25" s="70">
        <f>SUM(E17:E24)</f>
        <v/>
      </c>
      <c r="F25" s="70">
        <f>SUM(F17:F24)</f>
        <v/>
      </c>
      <c r="G25" s="70">
        <f>SUM(G17:G24)</f>
        <v/>
      </c>
      <c r="H25" s="70">
        <f>SUM(H17:H24)</f>
        <v/>
      </c>
      <c r="I25" s="70">
        <f>SUM(I17:I24)</f>
        <v/>
      </c>
      <c r="J25" s="70">
        <f>SUM(J17:J24)</f>
        <v/>
      </c>
      <c r="K25" s="70">
        <f>SUM(K17:K24)</f>
        <v/>
      </c>
      <c r="L25" s="70">
        <f>SUM(D25:K25)</f>
        <v/>
      </c>
      <c r="M25" s="141" t="n"/>
      <c r="N25" s="74" t="inlineStr">
        <is>
          <t>Total</t>
        </is>
      </c>
      <c r="O25" s="73">
        <f>IFERROR(D25/$L$25,0)</f>
        <v/>
      </c>
      <c r="P25" s="73">
        <f>IFERROR(E25/$L$25,0)</f>
        <v/>
      </c>
      <c r="Q25" s="73">
        <f>IFERROR(F25/$L$25,0)</f>
        <v/>
      </c>
      <c r="R25" s="73">
        <f>IFERROR(G25/$L$25,0)</f>
        <v/>
      </c>
      <c r="S25" s="73">
        <f>IFERROR(H25/$L$25,0)</f>
        <v/>
      </c>
      <c r="T25" s="73">
        <f>IFERROR(I25/$L$25,0)</f>
        <v/>
      </c>
      <c r="U25" s="73">
        <f>IFERROR(J25/$L$25,0)</f>
        <v/>
      </c>
      <c r="V25" s="73">
        <f>IFERROR(K25/$L$25,0)</f>
        <v/>
      </c>
      <c r="W25" s="73">
        <f>IFERROR(L25/$L$25,0)</f>
        <v/>
      </c>
    </row>
    <row r="26">
      <c r="B26" s="141" t="n"/>
      <c r="C26" s="141" t="n"/>
      <c r="D26" s="141" t="n"/>
      <c r="E26" s="141" t="n"/>
      <c r="F26" s="141" t="n"/>
      <c r="G26" s="141" t="n"/>
      <c r="H26" s="141" t="n"/>
      <c r="I26" s="141" t="n"/>
      <c r="J26" s="141" t="n"/>
      <c r="K26" s="141" t="n"/>
      <c r="L26" s="141" t="n"/>
      <c r="M26" s="141" t="n"/>
      <c r="N26" s="141" t="n"/>
      <c r="O26" s="141" t="n"/>
      <c r="P26" s="141" t="n"/>
      <c r="Q26" s="141" t="n"/>
      <c r="R26" s="141" t="n"/>
      <c r="S26" s="141" t="n"/>
      <c r="T26" s="141" t="n"/>
      <c r="U26" s="141" t="n"/>
      <c r="V26" s="141" t="n"/>
      <c r="W26" s="141" t="n"/>
    </row>
    <row r="27">
      <c r="B27" s="141" t="n"/>
      <c r="C27" s="141" t="n"/>
      <c r="D27" s="141" t="n"/>
      <c r="E27" s="141" t="n"/>
      <c r="F27" s="141" t="n"/>
      <c r="G27" s="141" t="n"/>
      <c r="H27" s="141" t="n"/>
      <c r="I27" s="141" t="n"/>
      <c r="J27" s="141" t="n"/>
      <c r="K27" s="141" t="n"/>
      <c r="L27" s="141" t="n"/>
      <c r="M27" s="141" t="n"/>
      <c r="N27" s="141" t="n"/>
      <c r="O27" s="141" t="n"/>
      <c r="P27" s="141" t="n"/>
      <c r="Q27" s="141" t="n"/>
      <c r="R27" s="141" t="n"/>
      <c r="S27" s="141" t="n"/>
      <c r="T27" s="141" t="n"/>
      <c r="U27" s="141" t="n"/>
      <c r="V27" s="141" t="n"/>
      <c r="W27" s="141" t="n"/>
    </row>
    <row r="28">
      <c r="B28" s="141" t="n"/>
      <c r="C28" s="141" t="n"/>
      <c r="D28" s="141" t="n"/>
      <c r="E28" s="141" t="n"/>
      <c r="F28" s="141" t="n"/>
      <c r="G28" s="141" t="n"/>
      <c r="H28" s="75" t="n"/>
      <c r="I28" s="141" t="n"/>
      <c r="J28" s="141" t="n"/>
      <c r="K28" s="141" t="n"/>
      <c r="L28" s="141" t="n"/>
      <c r="M28" s="141" t="n"/>
      <c r="N28" s="141" t="n"/>
      <c r="O28" s="141" t="n"/>
      <c r="P28" s="141" t="n"/>
      <c r="Q28" s="141" t="n"/>
      <c r="R28" s="141" t="n"/>
      <c r="S28" s="141" t="n"/>
      <c r="T28" s="141" t="n"/>
      <c r="U28" s="141" t="n"/>
      <c r="V28" s="141" t="n"/>
      <c r="W28" s="141" t="n"/>
    </row>
    <row r="29" ht="57.35" customHeight="1">
      <c r="B29" s="141" t="n"/>
      <c r="C29" s="141" t="n"/>
      <c r="D29" s="141" t="n"/>
      <c r="E29" s="141" t="n"/>
      <c r="F29" s="141" t="n"/>
      <c r="G29" s="141" t="n"/>
      <c r="H29" s="75" t="n"/>
      <c r="I29" s="141" t="n"/>
      <c r="J29" s="141" t="n"/>
      <c r="K29" s="141" t="n"/>
      <c r="L29" s="141" t="n"/>
      <c r="M29" s="141" t="n"/>
      <c r="N29" s="111" t="inlineStr">
        <is>
          <t>Trip Origin Purpose\Trip Destination Purpose</t>
        </is>
      </c>
      <c r="O29" s="78" t="inlineStr">
        <is>
          <t>base</t>
        </is>
      </c>
      <c r="P29" s="78" t="inlineStr">
        <is>
          <t>goods_delivery</t>
        </is>
      </c>
      <c r="Q29" s="78" t="inlineStr">
        <is>
          <t>goods_pickup</t>
        </is>
      </c>
      <c r="R29" s="78" t="inlineStr">
        <is>
          <t>home</t>
        </is>
      </c>
      <c r="S29" s="78" t="inlineStr">
        <is>
          <t>maintenance</t>
        </is>
      </c>
      <c r="T29" s="78" t="inlineStr">
        <is>
          <t>originate</t>
        </is>
      </c>
      <c r="U29" s="78" t="inlineStr">
        <is>
          <t>service</t>
        </is>
      </c>
      <c r="V29" s="78" t="inlineStr">
        <is>
          <t>terminate</t>
        </is>
      </c>
      <c r="W29" s="79" t="inlineStr">
        <is>
          <t>Total</t>
        </is>
      </c>
    </row>
    <row r="30">
      <c r="B30" s="141" t="n"/>
      <c r="C30" s="141" t="n"/>
      <c r="D30" s="141" t="n"/>
      <c r="E30" s="141" t="n"/>
      <c r="F30" s="141" t="n"/>
      <c r="G30" s="141" t="n"/>
      <c r="H30" s="141" t="n"/>
      <c r="I30" s="141" t="n"/>
      <c r="J30" s="141" t="n"/>
      <c r="K30" s="141" t="n"/>
      <c r="M30" s="141" t="n"/>
      <c r="N30" s="79" t="inlineStr">
        <is>
          <t>base</t>
        </is>
      </c>
      <c r="O30" s="81">
        <f>O17-O4</f>
        <v/>
      </c>
      <c r="P30" s="81">
        <f>P17-P4</f>
        <v/>
      </c>
      <c r="Q30" s="81">
        <f>Q17-Q4</f>
        <v/>
      </c>
      <c r="R30" s="81">
        <f>R17-R4</f>
        <v/>
      </c>
      <c r="S30" s="81">
        <f>S17-S4</f>
        <v/>
      </c>
      <c r="T30" s="81">
        <f>T17-T4</f>
        <v/>
      </c>
      <c r="U30" s="81">
        <f>U17-U4</f>
        <v/>
      </c>
      <c r="V30" s="81">
        <f>V17-V4</f>
        <v/>
      </c>
      <c r="W30" s="81">
        <f>W17-W4</f>
        <v/>
      </c>
    </row>
    <row r="31">
      <c r="B31" s="141" t="n"/>
      <c r="C31" s="141" t="n"/>
      <c r="D31" s="141" t="n"/>
      <c r="E31" s="141" t="n"/>
      <c r="F31" s="141" t="n"/>
      <c r="G31" s="141" t="n"/>
      <c r="H31" s="141" t="n"/>
      <c r="I31" s="141" t="n"/>
      <c r="J31" s="141" t="n"/>
      <c r="K31" s="141" t="n"/>
      <c r="M31" s="141" t="n"/>
      <c r="N31" s="79" t="inlineStr">
        <is>
          <t>goods_delivery</t>
        </is>
      </c>
      <c r="O31" s="81">
        <f>O18-O5</f>
        <v/>
      </c>
      <c r="P31" s="81">
        <f>P18-P5</f>
        <v/>
      </c>
      <c r="Q31" s="81">
        <f>Q18-Q5</f>
        <v/>
      </c>
      <c r="R31" s="81">
        <f>R18-R5</f>
        <v/>
      </c>
      <c r="S31" s="81">
        <f>S18-S5</f>
        <v/>
      </c>
      <c r="T31" s="81">
        <f>T18-T5</f>
        <v/>
      </c>
      <c r="U31" s="81">
        <f>U18-U5</f>
        <v/>
      </c>
      <c r="V31" s="81">
        <f>V18-V5</f>
        <v/>
      </c>
      <c r="W31" s="81">
        <f>W18-W5</f>
        <v/>
      </c>
    </row>
    <row r="32">
      <c r="B32" s="141" t="n"/>
      <c r="C32" s="141" t="n"/>
      <c r="D32" s="141" t="n"/>
      <c r="E32" s="141" t="n"/>
      <c r="F32" s="141" t="n"/>
      <c r="G32" s="141" t="n"/>
      <c r="H32" s="141" t="n"/>
      <c r="I32" s="141" t="n"/>
      <c r="J32" s="141" t="n"/>
      <c r="K32" s="75" t="n"/>
      <c r="M32" s="141" t="n"/>
      <c r="N32" s="79" t="inlineStr">
        <is>
          <t>goods_pickup</t>
        </is>
      </c>
      <c r="O32" s="81">
        <f>O19-O6</f>
        <v/>
      </c>
      <c r="P32" s="81">
        <f>P19-P6</f>
        <v/>
      </c>
      <c r="Q32" s="81">
        <f>Q19-Q6</f>
        <v/>
      </c>
      <c r="R32" s="81">
        <f>R19-R6</f>
        <v/>
      </c>
      <c r="S32" s="81">
        <f>S19-S6</f>
        <v/>
      </c>
      <c r="T32" s="81">
        <f>T19-T6</f>
        <v/>
      </c>
      <c r="U32" s="81">
        <f>U19-U6</f>
        <v/>
      </c>
      <c r="V32" s="81">
        <f>V19-V6</f>
        <v/>
      </c>
      <c r="W32" s="81">
        <f>W19-W6</f>
        <v/>
      </c>
    </row>
    <row r="33">
      <c r="B33" s="141" t="n"/>
      <c r="C33" s="141" t="n"/>
      <c r="D33" s="141" t="n"/>
      <c r="E33" s="141" t="n"/>
      <c r="F33" s="141" t="n"/>
      <c r="G33" s="141" t="n"/>
      <c r="H33" s="76" t="n"/>
      <c r="I33" s="141" t="n"/>
      <c r="J33" s="141" t="n"/>
      <c r="K33" s="141" t="n"/>
      <c r="M33" s="141" t="n"/>
      <c r="N33" s="79" t="inlineStr">
        <is>
          <t>home</t>
        </is>
      </c>
      <c r="O33" s="81">
        <f>O20-O7</f>
        <v/>
      </c>
      <c r="P33" s="81">
        <f>P20-P7</f>
        <v/>
      </c>
      <c r="Q33" s="81">
        <f>Q20-Q7</f>
        <v/>
      </c>
      <c r="R33" s="81">
        <f>R20-R7</f>
        <v/>
      </c>
      <c r="S33" s="81">
        <f>S20-S7</f>
        <v/>
      </c>
      <c r="T33" s="81">
        <f>T20-T7</f>
        <v/>
      </c>
      <c r="U33" s="81">
        <f>U20-U7</f>
        <v/>
      </c>
      <c r="V33" s="81">
        <f>V20-V7</f>
        <v/>
      </c>
      <c r="W33" s="81">
        <f>W20-W7</f>
        <v/>
      </c>
    </row>
    <row r="34">
      <c r="B34" s="141" t="n"/>
      <c r="C34" s="141" t="n"/>
      <c r="D34" s="141" t="n"/>
      <c r="E34" s="141" t="n"/>
      <c r="F34" s="141" t="n"/>
      <c r="G34" s="141" t="n"/>
      <c r="H34" s="141" t="n"/>
      <c r="I34" s="141" t="n"/>
      <c r="J34" s="141" t="n"/>
      <c r="K34" s="141" t="n"/>
      <c r="M34" s="141" t="n"/>
      <c r="N34" s="79" t="inlineStr">
        <is>
          <t>maintenance</t>
        </is>
      </c>
      <c r="O34" s="81">
        <f>O21-O8</f>
        <v/>
      </c>
      <c r="P34" s="81">
        <f>P21-P8</f>
        <v/>
      </c>
      <c r="Q34" s="81">
        <f>Q21-Q8</f>
        <v/>
      </c>
      <c r="R34" s="81">
        <f>R21-R8</f>
        <v/>
      </c>
      <c r="S34" s="81">
        <f>S21-S8</f>
        <v/>
      </c>
      <c r="T34" s="81">
        <f>T21-T8</f>
        <v/>
      </c>
      <c r="U34" s="81">
        <f>U21-U8</f>
        <v/>
      </c>
      <c r="V34" s="81">
        <f>V21-V8</f>
        <v/>
      </c>
      <c r="W34" s="81">
        <f>W21-W8</f>
        <v/>
      </c>
    </row>
    <row r="35">
      <c r="B35" s="141" t="n"/>
      <c r="C35" s="141" t="n"/>
      <c r="D35" s="141" t="n"/>
      <c r="E35" s="141" t="n"/>
      <c r="F35" s="141" t="n"/>
      <c r="G35" s="141" t="n"/>
      <c r="H35" s="141" t="n"/>
      <c r="I35" s="141" t="n"/>
      <c r="J35" s="141" t="n"/>
      <c r="K35" s="141" t="n"/>
      <c r="M35" s="141" t="n"/>
      <c r="N35" s="79" t="inlineStr">
        <is>
          <t>originate</t>
        </is>
      </c>
      <c r="O35" s="81">
        <f>O22-O9</f>
        <v/>
      </c>
      <c r="P35" s="81">
        <f>P22-P9</f>
        <v/>
      </c>
      <c r="Q35" s="81">
        <f>Q22-Q9</f>
        <v/>
      </c>
      <c r="R35" s="81">
        <f>R22-R9</f>
        <v/>
      </c>
      <c r="S35" s="81">
        <f>S22-S9</f>
        <v/>
      </c>
      <c r="T35" s="81">
        <f>T22-T9</f>
        <v/>
      </c>
      <c r="U35" s="81">
        <f>U22-U9</f>
        <v/>
      </c>
      <c r="V35" s="81">
        <f>V22-V9</f>
        <v/>
      </c>
      <c r="W35" s="81">
        <f>W22-W9</f>
        <v/>
      </c>
    </row>
    <row r="36">
      <c r="B36" s="141" t="n"/>
      <c r="C36" s="141" t="n"/>
      <c r="D36" s="141" t="n"/>
      <c r="E36" s="141" t="n"/>
      <c r="F36" s="141" t="n"/>
      <c r="G36" s="141" t="n"/>
      <c r="H36" s="141" t="n"/>
      <c r="I36" s="141" t="n"/>
      <c r="J36" s="141" t="n"/>
      <c r="K36" s="141" t="n"/>
      <c r="M36" s="141" t="n"/>
      <c r="N36" s="79" t="inlineStr">
        <is>
          <t>service</t>
        </is>
      </c>
      <c r="O36" s="81">
        <f>O23-O10</f>
        <v/>
      </c>
      <c r="P36" s="81">
        <f>P23-P10</f>
        <v/>
      </c>
      <c r="Q36" s="81">
        <f>Q23-Q10</f>
        <v/>
      </c>
      <c r="R36" s="81">
        <f>R23-R10</f>
        <v/>
      </c>
      <c r="S36" s="81">
        <f>S23-S10</f>
        <v/>
      </c>
      <c r="T36" s="81">
        <f>T23-T10</f>
        <v/>
      </c>
      <c r="U36" s="81">
        <f>U23-U10</f>
        <v/>
      </c>
      <c r="V36" s="81">
        <f>V23-V10</f>
        <v/>
      </c>
      <c r="W36" s="81">
        <f>W23-W10</f>
        <v/>
      </c>
    </row>
    <row r="37">
      <c r="B37" s="141" t="n"/>
      <c r="C37" s="141" t="n"/>
      <c r="D37" s="141" t="n"/>
      <c r="E37" s="141" t="n"/>
      <c r="F37" s="141" t="n"/>
      <c r="G37" s="141" t="n"/>
      <c r="H37" s="141" t="n"/>
      <c r="I37" s="141" t="n"/>
      <c r="J37" s="141" t="n"/>
      <c r="K37" s="141" t="n"/>
      <c r="M37" s="141" t="n"/>
      <c r="N37" s="79" t="inlineStr">
        <is>
          <t>terminate</t>
        </is>
      </c>
      <c r="O37" s="81">
        <f>O24-O11</f>
        <v/>
      </c>
      <c r="P37" s="81">
        <f>P24-P11</f>
        <v/>
      </c>
      <c r="Q37" s="81">
        <f>Q24-Q11</f>
        <v/>
      </c>
      <c r="R37" s="81">
        <f>R24-R11</f>
        <v/>
      </c>
      <c r="S37" s="81">
        <f>S24-S11</f>
        <v/>
      </c>
      <c r="T37" s="81">
        <f>T24-T11</f>
        <v/>
      </c>
      <c r="U37" s="81">
        <f>U24-U11</f>
        <v/>
      </c>
      <c r="V37" s="81">
        <f>V24-V11</f>
        <v/>
      </c>
      <c r="W37" s="81">
        <f>W24-W11</f>
        <v/>
      </c>
    </row>
    <row r="38">
      <c r="B38" s="141" t="n"/>
      <c r="C38" s="141" t="n"/>
      <c r="D38" s="141" t="n"/>
      <c r="E38" s="141" t="n"/>
      <c r="F38" s="141" t="n"/>
      <c r="G38" s="141" t="n"/>
      <c r="H38" s="141" t="n"/>
      <c r="I38" s="141" t="n"/>
      <c r="J38" s="141" t="n"/>
      <c r="K38" s="141" t="n"/>
      <c r="M38" s="141" t="n"/>
      <c r="N38" s="79" t="inlineStr">
        <is>
          <t>Total</t>
        </is>
      </c>
      <c r="O38" s="81">
        <f>O25-O12</f>
        <v/>
      </c>
      <c r="P38" s="81">
        <f>P25-P12</f>
        <v/>
      </c>
      <c r="Q38" s="81">
        <f>Q25-Q12</f>
        <v/>
      </c>
      <c r="R38" s="81">
        <f>R25-R12</f>
        <v/>
      </c>
      <c r="S38" s="81">
        <f>S25-S12</f>
        <v/>
      </c>
      <c r="T38" s="81">
        <f>T25-T12</f>
        <v/>
      </c>
      <c r="U38" s="81">
        <f>U25-U12</f>
        <v/>
      </c>
      <c r="V38" s="81">
        <f>V25-V12</f>
        <v/>
      </c>
      <c r="W38" s="81">
        <f>W25-W12</f>
        <v/>
      </c>
    </row>
    <row r="43" ht="23.35" customHeight="1">
      <c r="B43" s="141" t="n"/>
      <c r="C43" s="140" t="inlineStr">
        <is>
          <t>TNC Trips - By origin and destination trips</t>
        </is>
      </c>
      <c r="AB43" s="93" t="inlineStr">
        <is>
          <t>Trips by Time Period</t>
        </is>
      </c>
    </row>
    <row r="44">
      <c r="D44" t="n">
        <v>2</v>
      </c>
      <c r="E44" t="n">
        <v>3</v>
      </c>
      <c r="F44" t="n">
        <v>4</v>
      </c>
      <c r="G44" t="n">
        <v>5</v>
      </c>
      <c r="H44" t="n">
        <v>6</v>
      </c>
      <c r="I44" t="n">
        <v>7</v>
      </c>
      <c r="J44" t="n">
        <v>8</v>
      </c>
      <c r="K44" t="n">
        <v>9</v>
      </c>
    </row>
    <row r="45" ht="57.35" customHeight="1">
      <c r="A45" s="138" t="inlineStr">
        <is>
          <t>TNC Trips</t>
        </is>
      </c>
      <c r="B45" s="139" t="inlineStr">
        <is>
          <t>Survey</t>
        </is>
      </c>
      <c r="C45" s="112" t="inlineStr">
        <is>
          <t>Trip Origin Purpose\Trip Destination Purpose</t>
        </is>
      </c>
      <c r="D45" s="97" t="inlineStr">
        <is>
          <t>Base</t>
        </is>
      </c>
      <c r="E45" s="97" t="inlineStr">
        <is>
          <t>Goods_Delivery</t>
        </is>
      </c>
      <c r="F45" s="97" t="inlineStr">
        <is>
          <t>Goods_Pickup</t>
        </is>
      </c>
      <c r="G45" s="97" t="inlineStr">
        <is>
          <t>Home</t>
        </is>
      </c>
      <c r="H45" s="97" t="inlineStr">
        <is>
          <t>Maintenance/Other</t>
        </is>
      </c>
      <c r="I45" s="97" t="inlineStr">
        <is>
          <t>Originate</t>
        </is>
      </c>
      <c r="J45" s="97" t="inlineStr">
        <is>
          <t>Service</t>
        </is>
      </c>
      <c r="K45" s="97" t="inlineStr">
        <is>
          <t>Terminal Destination</t>
        </is>
      </c>
      <c r="L45" s="97" t="inlineStr">
        <is>
          <t>Total</t>
        </is>
      </c>
      <c r="M45" s="141" t="n"/>
      <c r="N45" s="112" t="inlineStr">
        <is>
          <t>Trip Origin Purpose\Trip Destination Purpose</t>
        </is>
      </c>
      <c r="O45" s="97" t="inlineStr">
        <is>
          <t>Base</t>
        </is>
      </c>
      <c r="P45" s="97" t="inlineStr">
        <is>
          <t>Goods_Delivery</t>
        </is>
      </c>
      <c r="Q45" s="97" t="inlineStr">
        <is>
          <t>Goods_Pickup</t>
        </is>
      </c>
      <c r="R45" s="97" t="inlineStr">
        <is>
          <t>Home</t>
        </is>
      </c>
      <c r="S45" s="97" t="inlineStr">
        <is>
          <t>Maintenance/Other</t>
        </is>
      </c>
      <c r="T45" s="97" t="inlineStr">
        <is>
          <t>Originate</t>
        </is>
      </c>
      <c r="U45" s="97" t="inlineStr">
        <is>
          <t>Service</t>
        </is>
      </c>
      <c r="V45" s="97" t="inlineStr">
        <is>
          <t>Terminal Destination</t>
        </is>
      </c>
      <c r="W45" s="97" t="inlineStr">
        <is>
          <t>Total</t>
        </is>
      </c>
      <c r="AB45" s="84" t="inlineStr">
        <is>
          <t>Time Period</t>
        </is>
      </c>
      <c r="AC45" s="84" t="inlineStr">
        <is>
          <t>Model</t>
        </is>
      </c>
      <c r="AD45" s="84" t="inlineStr">
        <is>
          <t>Model Share</t>
        </is>
      </c>
      <c r="AE45" s="104" t="inlineStr">
        <is>
          <t>Survey</t>
        </is>
      </c>
      <c r="AF45" s="84" t="inlineStr">
        <is>
          <t>Survey Share</t>
        </is>
      </c>
      <c r="AG45" s="84" t="inlineStr">
        <is>
          <t>Difference</t>
        </is>
      </c>
    </row>
    <row r="46">
      <c r="B46" s="153" t="n"/>
      <c r="C46" s="69" t="inlineStr">
        <is>
          <t>Base</t>
        </is>
      </c>
      <c r="D46" s="100">
        <f>VLOOKUP($C46,SurveyData!$DQ:$DY,D$44,FALSE)</f>
        <v/>
      </c>
      <c r="E46" s="100">
        <f>VLOOKUP($C46,SurveyData!$DQ:$DY,E$44,FALSE)</f>
        <v/>
      </c>
      <c r="F46" s="100">
        <f>VLOOKUP($C46,SurveyData!$DQ:$DY,F$44,FALSE)</f>
        <v/>
      </c>
      <c r="G46" s="100">
        <f>VLOOKUP($C46,SurveyData!$DQ:$DY,G$44,FALSE)</f>
        <v/>
      </c>
      <c r="H46" s="100">
        <f>VLOOKUP($C46,SurveyData!$DQ:$DY,H$44,FALSE)</f>
        <v/>
      </c>
      <c r="I46" s="100">
        <f>VLOOKUP($C46,SurveyData!$DQ:$DY,I$44,FALSE)</f>
        <v/>
      </c>
      <c r="J46" s="100">
        <f>VLOOKUP($C46,SurveyData!$DQ:$DY,J$44,FALSE)</f>
        <v/>
      </c>
      <c r="K46" s="100">
        <f>VLOOKUP($C46,SurveyData!$DQ:$DY,K$44,FALSE)</f>
        <v/>
      </c>
      <c r="L46" s="99" t="n">
        <v>750</v>
      </c>
      <c r="M46" s="141" t="n"/>
      <c r="N46" s="69" t="inlineStr">
        <is>
          <t>Base</t>
        </is>
      </c>
      <c r="O46" s="72">
        <f>IFERROR(D46/$L$54,0)</f>
        <v/>
      </c>
      <c r="P46" s="72">
        <f>IFERROR(E46/$L$54,0)</f>
        <v/>
      </c>
      <c r="Q46" s="72">
        <f>IFERROR(F46/$L$54,0)</f>
        <v/>
      </c>
      <c r="R46" s="72">
        <f>IFERROR(G46/$L$54,0)</f>
        <v/>
      </c>
      <c r="S46" s="72">
        <f>IFERROR(H46/$L$54,0)</f>
        <v/>
      </c>
      <c r="T46" s="72">
        <f>IFERROR(I46/$L$54,0)</f>
        <v/>
      </c>
      <c r="U46" s="72">
        <f>IFERROR(J46/$L$54,0)</f>
        <v/>
      </c>
      <c r="V46" s="72">
        <f>IFERROR(K46/$L$54,0)</f>
        <v/>
      </c>
      <c r="W46" s="72">
        <f>IFERROR(L46/$L$54,0)</f>
        <v/>
      </c>
      <c r="AB46" s="84" t="inlineStr">
        <is>
          <t>AM</t>
        </is>
      </c>
      <c r="AC46" s="82">
        <f>VLOOKUP(AB46,ModelData!EO:EP,2,FALSE)</f>
        <v/>
      </c>
      <c r="AD46" s="102">
        <f>AC46/$AC$51</f>
        <v/>
      </c>
      <c r="AE46" s="83">
        <f>VLOOKUP(AB46,SurveyData!EO:EP,2,FALSE)</f>
        <v/>
      </c>
      <c r="AF46" s="103">
        <f>AE46/$AE$51</f>
        <v/>
      </c>
      <c r="AG46" s="88">
        <f>AD46-AF46</f>
        <v/>
      </c>
    </row>
    <row r="47">
      <c r="B47" s="153" t="n"/>
      <c r="C47" s="69" t="inlineStr">
        <is>
          <t>Goods_Delivery</t>
        </is>
      </c>
      <c r="D47" s="100">
        <f>VLOOKUP($C47,SurveyData!$DQ:$DY,D$44,FALSE)</f>
        <v/>
      </c>
      <c r="E47" s="100">
        <f>VLOOKUP($C47,SurveyData!$DQ:$DY,E$44,FALSE)</f>
        <v/>
      </c>
      <c r="F47" s="100">
        <f>VLOOKUP($C47,SurveyData!$DQ:$DY,F$44,FALSE)</f>
        <v/>
      </c>
      <c r="G47" s="100">
        <f>VLOOKUP($C47,SurveyData!$DQ:$DY,G$44,FALSE)</f>
        <v/>
      </c>
      <c r="H47" s="100">
        <f>VLOOKUP($C47,SurveyData!$DQ:$DY,H$44,FALSE)</f>
        <v/>
      </c>
      <c r="I47" s="100">
        <f>VLOOKUP($C47,SurveyData!$DQ:$DY,I$44,FALSE)</f>
        <v/>
      </c>
      <c r="J47" s="100">
        <f>VLOOKUP($C47,SurveyData!$DQ:$DY,J$44,FALSE)</f>
        <v/>
      </c>
      <c r="K47" s="100">
        <f>VLOOKUP($C47,SurveyData!$DQ:$DY,K$44,FALSE)</f>
        <v/>
      </c>
      <c r="L47" s="99">
        <f>SUM(D47:K47)</f>
        <v/>
      </c>
      <c r="M47" s="141" t="n"/>
      <c r="N47" s="69" t="inlineStr">
        <is>
          <t>Goods_Delivery</t>
        </is>
      </c>
      <c r="O47" s="72">
        <f>IFERROR(D47/$L$54,0)</f>
        <v/>
      </c>
      <c r="P47" s="72">
        <f>IFERROR(E47/$L$54,0)</f>
        <v/>
      </c>
      <c r="Q47" s="72">
        <f>IFERROR(F47/$L$54,0)</f>
        <v/>
      </c>
      <c r="R47" s="72">
        <f>IFERROR(G47/$L$54,0)</f>
        <v/>
      </c>
      <c r="S47" s="72">
        <f>IFERROR(H47/$L$54,0)</f>
        <v/>
      </c>
      <c r="T47" s="72">
        <f>IFERROR(I47/$L$54,0)</f>
        <v/>
      </c>
      <c r="U47" s="72">
        <f>IFERROR(J47/$L$54,0)</f>
        <v/>
      </c>
      <c r="V47" s="72">
        <f>IFERROR(K47/$L$54,0)</f>
        <v/>
      </c>
      <c r="W47" s="72">
        <f>IFERROR(L47/$L$54,0)</f>
        <v/>
      </c>
      <c r="AB47" s="84" t="inlineStr">
        <is>
          <t>MD</t>
        </is>
      </c>
      <c r="AC47" s="82">
        <f>VLOOKUP(AB47,ModelData!EO:EP,2,FALSE)</f>
        <v/>
      </c>
      <c r="AD47" s="102">
        <f>AC47/$AC$51</f>
        <v/>
      </c>
      <c r="AE47" s="83">
        <f>VLOOKUP(AB47,SurveyData!EO:EP,2,FALSE)</f>
        <v/>
      </c>
      <c r="AF47" s="103">
        <f>AE47/$AE$51</f>
        <v/>
      </c>
      <c r="AG47" s="88">
        <f>AD47-AF47</f>
        <v/>
      </c>
    </row>
    <row r="48">
      <c r="B48" s="153" t="n"/>
      <c r="C48" s="69" t="inlineStr">
        <is>
          <t>Goods_Pickup</t>
        </is>
      </c>
      <c r="D48" s="100">
        <f>VLOOKUP($C48,SurveyData!$DQ:$DY,D$44,FALSE)</f>
        <v/>
      </c>
      <c r="E48" s="100">
        <f>VLOOKUP($C48,SurveyData!$DQ:$DY,E$44,FALSE)</f>
        <v/>
      </c>
      <c r="F48" s="100">
        <f>VLOOKUP($C48,SurveyData!$DQ:$DY,F$44,FALSE)</f>
        <v/>
      </c>
      <c r="G48" s="100">
        <f>VLOOKUP($C48,SurveyData!$DQ:$DY,G$44,FALSE)</f>
        <v/>
      </c>
      <c r="H48" s="100">
        <f>VLOOKUP($C48,SurveyData!$DQ:$DY,H$44,FALSE)</f>
        <v/>
      </c>
      <c r="I48" s="100">
        <f>VLOOKUP($C48,SurveyData!$DQ:$DY,I$44,FALSE)</f>
        <v/>
      </c>
      <c r="J48" s="100">
        <f>VLOOKUP($C48,SurveyData!$DQ:$DY,J$44,FALSE)</f>
        <v/>
      </c>
      <c r="K48" s="100">
        <f>VLOOKUP($C48,SurveyData!$DQ:$DY,K$44,FALSE)</f>
        <v/>
      </c>
      <c r="L48" s="99">
        <f>SUM(D48:K48)</f>
        <v/>
      </c>
      <c r="M48" s="141" t="n"/>
      <c r="N48" s="69" t="inlineStr">
        <is>
          <t>Goods_Pickup</t>
        </is>
      </c>
      <c r="O48" s="72">
        <f>IFERROR(D48/$L$54,0)</f>
        <v/>
      </c>
      <c r="P48" s="72">
        <f>IFERROR(E48/$L$54,0)</f>
        <v/>
      </c>
      <c r="Q48" s="72">
        <f>IFERROR(F48/$L$54,0)</f>
        <v/>
      </c>
      <c r="R48" s="72">
        <f>IFERROR(G48/$L$54,0)</f>
        <v/>
      </c>
      <c r="S48" s="72">
        <f>IFERROR(H48/$L$54,0)</f>
        <v/>
      </c>
      <c r="T48" s="72">
        <f>IFERROR(I48/$L$54,0)</f>
        <v/>
      </c>
      <c r="U48" s="72">
        <f>IFERROR(J48/$L$54,0)</f>
        <v/>
      </c>
      <c r="V48" s="72">
        <f>IFERROR(K48/$L$54,0)</f>
        <v/>
      </c>
      <c r="W48" s="72">
        <f>IFERROR(L48/$L$54,0)</f>
        <v/>
      </c>
      <c r="AB48" s="84" t="inlineStr">
        <is>
          <t>PM</t>
        </is>
      </c>
      <c r="AC48" s="82">
        <f>VLOOKUP(AB48,ModelData!EO:EP,2,FALSE)</f>
        <v/>
      </c>
      <c r="AD48" s="102">
        <f>AC48/$AC$51</f>
        <v/>
      </c>
      <c r="AE48" s="83">
        <f>VLOOKUP(AB48,SurveyData!EO:EP,2,FALSE)</f>
        <v/>
      </c>
      <c r="AF48" s="103">
        <f>AE48/$AE$51</f>
        <v/>
      </c>
      <c r="AG48" s="88">
        <f>AD48-AF48</f>
        <v/>
      </c>
    </row>
    <row r="49">
      <c r="B49" s="153" t="n"/>
      <c r="C49" s="69" t="inlineStr">
        <is>
          <t>Home</t>
        </is>
      </c>
      <c r="D49" s="100">
        <f>VLOOKUP($C49,SurveyData!$DQ:$DY,D$44,FALSE)</f>
        <v/>
      </c>
      <c r="E49" s="100">
        <f>VLOOKUP($C49,SurveyData!$DQ:$DY,E$44,FALSE)</f>
        <v/>
      </c>
      <c r="F49" s="100">
        <f>VLOOKUP($C49,SurveyData!$DQ:$DY,F$44,FALSE)</f>
        <v/>
      </c>
      <c r="G49" s="100">
        <f>VLOOKUP($C49,SurveyData!$DQ:$DY,G$44,FALSE)</f>
        <v/>
      </c>
      <c r="H49" s="100">
        <f>VLOOKUP($C49,SurveyData!$DQ:$DY,H$44,FALSE)</f>
        <v/>
      </c>
      <c r="I49" s="100">
        <f>VLOOKUP($C49,SurveyData!$DQ:$DY,I$44,FALSE)</f>
        <v/>
      </c>
      <c r="J49" s="100">
        <f>VLOOKUP($C49,SurveyData!$DQ:$DY,J$44,FALSE)</f>
        <v/>
      </c>
      <c r="K49" s="100">
        <f>VLOOKUP($C49,SurveyData!$DQ:$DY,K$44,FALSE)</f>
        <v/>
      </c>
      <c r="L49" s="99">
        <f>SUM(D49:K49)</f>
        <v/>
      </c>
      <c r="M49" s="141" t="n"/>
      <c r="N49" s="69" t="inlineStr">
        <is>
          <t>Home</t>
        </is>
      </c>
      <c r="O49" s="72">
        <f>IFERROR(D49/$L$54,0)</f>
        <v/>
      </c>
      <c r="P49" s="72">
        <f>IFERROR(E49/$L$54,0)</f>
        <v/>
      </c>
      <c r="Q49" s="72">
        <f>IFERROR(F49/$L$54,0)</f>
        <v/>
      </c>
      <c r="R49" s="72">
        <f>IFERROR(G49/$L$54,0)</f>
        <v/>
      </c>
      <c r="S49" s="72">
        <f>IFERROR(H49/$L$54,0)</f>
        <v/>
      </c>
      <c r="T49" s="72">
        <f>IFERROR(I49/$L$54,0)</f>
        <v/>
      </c>
      <c r="U49" s="72">
        <f>IFERROR(J49/$L$54,0)</f>
        <v/>
      </c>
      <c r="V49" s="72">
        <f>IFERROR(K49/$L$54,0)</f>
        <v/>
      </c>
      <c r="W49" s="72">
        <f>IFERROR(L49/$L$54,0)</f>
        <v/>
      </c>
      <c r="AB49" s="84" t="inlineStr">
        <is>
          <t>EV</t>
        </is>
      </c>
      <c r="AC49" s="82">
        <f>VLOOKUP(AB49,ModelData!EO:EP,2,FALSE)</f>
        <v/>
      </c>
      <c r="AD49" s="102">
        <f>AC49/$AC$51</f>
        <v/>
      </c>
      <c r="AE49" s="83">
        <f>VLOOKUP(AB49,SurveyData!EO:EP,2,FALSE)</f>
        <v/>
      </c>
      <c r="AF49" s="103">
        <f>AE49/$AE$51</f>
        <v/>
      </c>
      <c r="AG49" s="88">
        <f>AD49-AF49</f>
        <v/>
      </c>
    </row>
    <row r="50">
      <c r="B50" s="153" t="n"/>
      <c r="C50" s="69" t="inlineStr">
        <is>
          <t>Maintenance/Other</t>
        </is>
      </c>
      <c r="D50" s="100">
        <f>VLOOKUP($C50,SurveyData!$DQ:$DY,D$44,FALSE)</f>
        <v/>
      </c>
      <c r="E50" s="100">
        <f>VLOOKUP($C50,SurveyData!$DQ:$DY,E$44,FALSE)</f>
        <v/>
      </c>
      <c r="F50" s="100">
        <f>VLOOKUP($C50,SurveyData!$DQ:$DY,F$44,FALSE)</f>
        <v/>
      </c>
      <c r="G50" s="100">
        <f>VLOOKUP($C50,SurveyData!$DQ:$DY,G$44,FALSE)</f>
        <v/>
      </c>
      <c r="H50" s="100">
        <f>VLOOKUP($C50,SurveyData!$DQ:$DY,H$44,FALSE)</f>
        <v/>
      </c>
      <c r="I50" s="100">
        <f>VLOOKUP($C50,SurveyData!$DQ:$DY,I$44,FALSE)</f>
        <v/>
      </c>
      <c r="J50" s="100">
        <f>VLOOKUP($C50,SurveyData!$DQ:$DY,J$44,FALSE)</f>
        <v/>
      </c>
      <c r="K50" s="100">
        <f>VLOOKUP($C50,SurveyData!$DQ:$DY,K$44,FALSE)</f>
        <v/>
      </c>
      <c r="L50" s="99">
        <f>SUM(D50:K50)</f>
        <v/>
      </c>
      <c r="M50" s="141" t="n"/>
      <c r="N50" s="69" t="inlineStr">
        <is>
          <t>Maintenance/Other</t>
        </is>
      </c>
      <c r="O50" s="72">
        <f>IFERROR(D50/$L$54,0)</f>
        <v/>
      </c>
      <c r="P50" s="72">
        <f>IFERROR(E50/$L$54,0)</f>
        <v/>
      </c>
      <c r="Q50" s="72">
        <f>IFERROR(F50/$L$54,0)</f>
        <v/>
      </c>
      <c r="R50" s="72">
        <f>IFERROR(G50/$L$54,0)</f>
        <v/>
      </c>
      <c r="S50" s="72">
        <f>IFERROR(H50/$L$54,0)</f>
        <v/>
      </c>
      <c r="T50" s="72">
        <f>IFERROR(I50/$L$54,0)</f>
        <v/>
      </c>
      <c r="U50" s="72">
        <f>IFERROR(J50/$L$54,0)</f>
        <v/>
      </c>
      <c r="V50" s="72">
        <f>IFERROR(K50/$L$54,0)</f>
        <v/>
      </c>
      <c r="W50" s="72">
        <f>IFERROR(L50/$L$54,0)</f>
        <v/>
      </c>
      <c r="AB50" s="84" t="inlineStr">
        <is>
          <t>EA</t>
        </is>
      </c>
      <c r="AC50" s="82">
        <f>VLOOKUP(AB50,ModelData!EO:EP,2,FALSE)</f>
        <v/>
      </c>
      <c r="AD50" s="102">
        <f>AC50/$AC$51</f>
        <v/>
      </c>
      <c r="AE50" s="83">
        <f>VLOOKUP(AB50,SurveyData!EO:EP,2,FALSE)</f>
        <v/>
      </c>
      <c r="AF50" s="103">
        <f>AE50/$AE$51</f>
        <v/>
      </c>
      <c r="AG50" s="88">
        <f>AD50-AF50</f>
        <v/>
      </c>
    </row>
    <row r="51">
      <c r="B51" s="153" t="n"/>
      <c r="C51" s="69" t="inlineStr">
        <is>
          <t>Originate</t>
        </is>
      </c>
      <c r="D51" s="100">
        <f>VLOOKUP($C51,SurveyData!$DQ:$DY,D$44,FALSE)</f>
        <v/>
      </c>
      <c r="E51" s="100">
        <f>VLOOKUP($C51,SurveyData!$DQ:$DY,E$44,FALSE)</f>
        <v/>
      </c>
      <c r="F51" s="100">
        <f>VLOOKUP($C51,SurveyData!$DQ:$DY,F$44,FALSE)</f>
        <v/>
      </c>
      <c r="G51" s="100">
        <f>VLOOKUP($C51,SurveyData!$DQ:$DY,G$44,FALSE)</f>
        <v/>
      </c>
      <c r="H51" s="100">
        <f>VLOOKUP($C51,SurveyData!$DQ:$DY,H$44,FALSE)</f>
        <v/>
      </c>
      <c r="I51" s="100">
        <f>VLOOKUP($C51,SurveyData!$DQ:$DY,I$44,FALSE)</f>
        <v/>
      </c>
      <c r="J51" s="100">
        <f>VLOOKUP($C51,SurveyData!$DQ:$DY,J$44,FALSE)</f>
        <v/>
      </c>
      <c r="K51" s="100">
        <f>VLOOKUP($C51,SurveyData!$DQ:$DY,K$44,FALSE)</f>
        <v/>
      </c>
      <c r="L51" s="99">
        <f>SUM(D51:K51)</f>
        <v/>
      </c>
      <c r="M51" s="141" t="n"/>
      <c r="N51" s="69" t="inlineStr">
        <is>
          <t>Originate</t>
        </is>
      </c>
      <c r="O51" s="72">
        <f>IFERROR(D51/$L$54,0)</f>
        <v/>
      </c>
      <c r="P51" s="72">
        <f>IFERROR(E51/$L$54,0)</f>
        <v/>
      </c>
      <c r="Q51" s="72">
        <f>IFERROR(F51/$L$54,0)</f>
        <v/>
      </c>
      <c r="R51" s="72">
        <f>IFERROR(G51/$L$54,0)</f>
        <v/>
      </c>
      <c r="S51" s="72">
        <f>IFERROR(H51/$L$54,0)</f>
        <v/>
      </c>
      <c r="T51" s="72">
        <f>IFERROR(I51/$L$54,0)</f>
        <v/>
      </c>
      <c r="U51" s="72">
        <f>IFERROR(J51/$L$54,0)</f>
        <v/>
      </c>
      <c r="V51" s="72">
        <f>IFERROR(K51/$L$54,0)</f>
        <v/>
      </c>
      <c r="W51" s="72">
        <f>IFERROR(L51/$L$54,0)</f>
        <v/>
      </c>
      <c r="AB51" s="84" t="inlineStr">
        <is>
          <t>Total</t>
        </is>
      </c>
      <c r="AC51" s="85">
        <f>SUM(AC46:AC50)</f>
        <v/>
      </c>
      <c r="AD51" s="89" t="n"/>
      <c r="AE51" s="105">
        <f>SUM(AE46:AE50)</f>
        <v/>
      </c>
      <c r="AF51" s="89" t="n"/>
      <c r="AG51" s="84" t="n"/>
    </row>
    <row r="52">
      <c r="B52" s="153" t="n"/>
      <c r="C52" s="69" t="inlineStr">
        <is>
          <t>Service</t>
        </is>
      </c>
      <c r="D52" s="100">
        <f>VLOOKUP($C52,SurveyData!$DQ:$DY,D$44,FALSE)</f>
        <v/>
      </c>
      <c r="E52" s="100">
        <f>VLOOKUP($C52,SurveyData!$DQ:$DY,E$44,FALSE)</f>
        <v/>
      </c>
      <c r="F52" s="100">
        <f>VLOOKUP($C52,SurveyData!$DQ:$DY,F$44,FALSE)</f>
        <v/>
      </c>
      <c r="G52" s="100">
        <f>VLOOKUP($C52,SurveyData!$DQ:$DY,G$44,FALSE)</f>
        <v/>
      </c>
      <c r="H52" s="100">
        <f>VLOOKUP($C52,SurveyData!$DQ:$DY,H$44,FALSE)</f>
        <v/>
      </c>
      <c r="I52" s="100">
        <f>VLOOKUP($C52,SurveyData!$DQ:$DY,I$44,FALSE)</f>
        <v/>
      </c>
      <c r="J52" s="100">
        <f>VLOOKUP($C52,SurveyData!$DQ:$DY,J$44,FALSE)</f>
        <v/>
      </c>
      <c r="K52" s="100">
        <f>VLOOKUP($C52,SurveyData!$DQ:$DY,K$44,FALSE)</f>
        <v/>
      </c>
      <c r="L52" s="99">
        <f>SUM(D52:K52)</f>
        <v/>
      </c>
      <c r="M52" s="141" t="n"/>
      <c r="N52" s="69" t="inlineStr">
        <is>
          <t>Service</t>
        </is>
      </c>
      <c r="O52" s="72">
        <f>IFERROR(D52/$L$54,0)</f>
        <v/>
      </c>
      <c r="P52" s="72">
        <f>IFERROR(E52/$L$54,0)</f>
        <v/>
      </c>
      <c r="Q52" s="72">
        <f>IFERROR(F52/$L$54,0)</f>
        <v/>
      </c>
      <c r="R52" s="72">
        <f>IFERROR(G52/$L$54,0)</f>
        <v/>
      </c>
      <c r="S52" s="72">
        <f>IFERROR(H52/$L$54,0)</f>
        <v/>
      </c>
      <c r="T52" s="72">
        <f>IFERROR(I52/$L$54,0)</f>
        <v/>
      </c>
      <c r="U52" s="72">
        <f>IFERROR(J52/$L$54,0)</f>
        <v/>
      </c>
      <c r="V52" s="72">
        <f>IFERROR(K52/$L$54,0)</f>
        <v/>
      </c>
      <c r="W52" s="72">
        <f>IFERROR(L52/$L$54,0)</f>
        <v/>
      </c>
    </row>
    <row r="53">
      <c r="B53" s="153" t="n"/>
      <c r="C53" s="69" t="inlineStr">
        <is>
          <t>Terminal Destination</t>
        </is>
      </c>
      <c r="D53" s="100">
        <f>VLOOKUP($C53,SurveyData!$DQ:$DY,D$44,FALSE)</f>
        <v/>
      </c>
      <c r="E53" s="100">
        <f>VLOOKUP($C53,SurveyData!$DQ:$DY,E$44,FALSE)</f>
        <v/>
      </c>
      <c r="F53" s="100">
        <f>VLOOKUP($C53,SurveyData!$DQ:$DY,F$44,FALSE)</f>
        <v/>
      </c>
      <c r="G53" s="100">
        <f>VLOOKUP($C53,SurveyData!$DQ:$DY,G$44,FALSE)</f>
        <v/>
      </c>
      <c r="H53" s="100">
        <f>VLOOKUP($C53,SurveyData!$DQ:$DY,H$44,FALSE)</f>
        <v/>
      </c>
      <c r="I53" s="100">
        <f>VLOOKUP($C53,SurveyData!$DQ:$DY,I$44,FALSE)</f>
        <v/>
      </c>
      <c r="J53" s="100">
        <f>VLOOKUP($C53,SurveyData!$DQ:$DY,J$44,FALSE)</f>
        <v/>
      </c>
      <c r="K53" s="100">
        <f>VLOOKUP($C53,SurveyData!$DQ:$DY,K$44,FALSE)</f>
        <v/>
      </c>
      <c r="L53" s="99">
        <f>SUM(D53:K53)</f>
        <v/>
      </c>
      <c r="M53" s="141" t="n"/>
      <c r="N53" s="69" t="inlineStr">
        <is>
          <t>Terminal Destination</t>
        </is>
      </c>
      <c r="O53" s="72">
        <f>IFERROR(D53/$L$54,0)</f>
        <v/>
      </c>
      <c r="P53" s="72">
        <f>IFERROR(E53/$L$54,0)</f>
        <v/>
      </c>
      <c r="Q53" s="72">
        <f>IFERROR(F53/$L$54,0)</f>
        <v/>
      </c>
      <c r="R53" s="72">
        <f>IFERROR(G53/$L$54,0)</f>
        <v/>
      </c>
      <c r="S53" s="72">
        <f>IFERROR(H53/$L$54,0)</f>
        <v/>
      </c>
      <c r="T53" s="72">
        <f>IFERROR(I53/$L$54,0)</f>
        <v/>
      </c>
      <c r="U53" s="72">
        <f>IFERROR(J53/$L$54,0)</f>
        <v/>
      </c>
      <c r="V53" s="72">
        <f>IFERROR(K53/$L$54,0)</f>
        <v/>
      </c>
      <c r="W53" s="72">
        <f>IFERROR(L53/$L$54,0)</f>
        <v/>
      </c>
    </row>
    <row r="54">
      <c r="B54" s="141" t="n"/>
      <c r="C54" s="71" t="inlineStr">
        <is>
          <t>Total</t>
        </is>
      </c>
      <c r="D54" s="107">
        <f>SUM(D46:D53)</f>
        <v/>
      </c>
      <c r="E54" s="107">
        <f>SUM(E46:E53)</f>
        <v/>
      </c>
      <c r="F54" s="107">
        <f>SUM(F46:F53)</f>
        <v/>
      </c>
      <c r="G54" s="107">
        <f>SUM(G46:G53)</f>
        <v/>
      </c>
      <c r="H54" s="107">
        <f>SUM(H46:H53)</f>
        <v/>
      </c>
      <c r="I54" s="107">
        <f>SUM(I46:I53)</f>
        <v/>
      </c>
      <c r="J54" s="107">
        <f>SUM(J46:J53)</f>
        <v/>
      </c>
      <c r="K54" s="107">
        <f>SUM(K46:K53)</f>
        <v/>
      </c>
      <c r="L54" s="108">
        <f>SUM(L46:L53)</f>
        <v/>
      </c>
      <c r="M54" s="141" t="n"/>
      <c r="N54" s="71" t="inlineStr">
        <is>
          <t>Total</t>
        </is>
      </c>
      <c r="O54" s="72">
        <f>IFERROR(D54/$L$54,0)</f>
        <v/>
      </c>
      <c r="P54" s="72">
        <f>IFERROR(E54/$L$54,0)</f>
        <v/>
      </c>
      <c r="Q54" s="72">
        <f>IFERROR(F54/$L$54,0)</f>
        <v/>
      </c>
      <c r="R54" s="72">
        <f>IFERROR(G54/$L$54,0)</f>
        <v/>
      </c>
      <c r="S54" s="72">
        <f>IFERROR(H54/$L$54,0)</f>
        <v/>
      </c>
      <c r="T54" s="72">
        <f>IFERROR(I54/$L$54,0)</f>
        <v/>
      </c>
      <c r="U54" s="72">
        <f>IFERROR(J54/$L$54,0)</f>
        <v/>
      </c>
      <c r="V54" s="72">
        <f>IFERROR(K54/$L$54,0)</f>
        <v/>
      </c>
      <c r="W54" s="72">
        <f>IFERROR(L54/$L$54,0)</f>
        <v/>
      </c>
    </row>
    <row r="55">
      <c r="B55" s="141" t="n"/>
      <c r="C55" s="68" t="n"/>
      <c r="D55" s="141" t="n"/>
      <c r="E55" s="141" t="n"/>
      <c r="F55" s="141" t="n"/>
      <c r="G55" s="141" t="n"/>
      <c r="H55" s="141" t="n"/>
      <c r="I55" s="141" t="n"/>
      <c r="J55" s="141" t="n"/>
      <c r="K55" s="141" t="n"/>
      <c r="L55" s="141" t="n"/>
      <c r="M55" s="141" t="n"/>
      <c r="N55" s="141" t="n"/>
      <c r="O55" s="141" t="n"/>
      <c r="P55" s="141" t="n"/>
      <c r="Q55" s="141" t="n"/>
      <c r="R55" s="141" t="n"/>
      <c r="S55" s="141" t="n"/>
      <c r="T55" s="141" t="n"/>
      <c r="U55" s="141" t="n"/>
      <c r="V55" s="141" t="n"/>
      <c r="W55" s="141" t="n"/>
    </row>
    <row r="56">
      <c r="B56" s="141" t="n"/>
      <c r="C56" s="68" t="n"/>
      <c r="D56" s="141" t="n"/>
      <c r="E56" s="141" t="n"/>
      <c r="F56" s="141" t="n"/>
      <c r="G56" s="141" t="n"/>
      <c r="H56" s="141" t="n"/>
      <c r="I56" s="141" t="n"/>
      <c r="J56" s="141" t="n"/>
      <c r="K56" s="141" t="n"/>
      <c r="L56" s="141" t="n"/>
      <c r="M56" s="141" t="n"/>
      <c r="N56" s="141" t="n"/>
      <c r="O56" s="141" t="n"/>
      <c r="P56" s="141" t="n"/>
      <c r="Q56" s="141" t="n"/>
      <c r="R56" s="141" t="n"/>
      <c r="S56" s="141" t="n"/>
      <c r="T56" s="141" t="n"/>
      <c r="U56" s="141" t="n"/>
      <c r="V56" s="141" t="n"/>
      <c r="W56" s="141" t="n"/>
    </row>
    <row r="57" ht="57.35" customHeight="1">
      <c r="B57" s="139" t="inlineStr">
        <is>
          <t>Model</t>
        </is>
      </c>
      <c r="C57" s="112" t="inlineStr">
        <is>
          <t>Trip Origin Purpose\Trip Destination Purpose</t>
        </is>
      </c>
      <c r="D57" s="97" t="inlineStr">
        <is>
          <t>base</t>
        </is>
      </c>
      <c r="E57" s="97" t="inlineStr">
        <is>
          <t>goods_delivery</t>
        </is>
      </c>
      <c r="F57" s="97" t="inlineStr">
        <is>
          <t>goods_pickup</t>
        </is>
      </c>
      <c r="G57" s="97" t="inlineStr">
        <is>
          <t>home</t>
        </is>
      </c>
      <c r="H57" s="97" t="inlineStr">
        <is>
          <t>maintenance</t>
        </is>
      </c>
      <c r="I57" s="97" t="inlineStr">
        <is>
          <t>originate</t>
        </is>
      </c>
      <c r="J57" s="97" t="inlineStr">
        <is>
          <t>service</t>
        </is>
      </c>
      <c r="K57" s="97" t="inlineStr">
        <is>
          <t>terminate</t>
        </is>
      </c>
      <c r="L57" s="97" t="inlineStr">
        <is>
          <t>Total</t>
        </is>
      </c>
      <c r="M57" s="141" t="n"/>
      <c r="N57" s="112" t="inlineStr">
        <is>
          <t>Trip Origin Purpose\Trip Destination Purpose</t>
        </is>
      </c>
      <c r="O57" s="97" t="inlineStr">
        <is>
          <t>Base</t>
        </is>
      </c>
      <c r="P57" s="97" t="inlineStr">
        <is>
          <t>Goods_Delivery</t>
        </is>
      </c>
      <c r="Q57" s="97" t="inlineStr">
        <is>
          <t>Goods_Pickup</t>
        </is>
      </c>
      <c r="R57" s="97" t="inlineStr">
        <is>
          <t>Home</t>
        </is>
      </c>
      <c r="S57" s="97" t="inlineStr">
        <is>
          <t>Maintenance/Other</t>
        </is>
      </c>
      <c r="T57" s="97" t="inlineStr">
        <is>
          <t>Originate</t>
        </is>
      </c>
      <c r="U57" s="97" t="inlineStr">
        <is>
          <t>Service</t>
        </is>
      </c>
      <c r="V57" s="97" t="inlineStr">
        <is>
          <t>Terminal Destination</t>
        </is>
      </c>
      <c r="W57" s="97" t="inlineStr">
        <is>
          <t>Total</t>
        </is>
      </c>
      <c r="AB57" s="141" t="n"/>
      <c r="AC57" s="141" t="n"/>
      <c r="AK57" s="141" t="n"/>
    </row>
    <row r="58">
      <c r="B58" s="153" t="n"/>
      <c r="C58" s="69" t="inlineStr">
        <is>
          <t>base</t>
        </is>
      </c>
      <c r="D58" s="99">
        <f>VLOOKUP($C58,ModelData!$DQ:$DY,D$44,FALSE)</f>
        <v/>
      </c>
      <c r="E58" s="99">
        <f>VLOOKUP($C58,ModelData!$DQ:$DY,E$44,FALSE)</f>
        <v/>
      </c>
      <c r="F58" s="99">
        <f>VLOOKUP($C58,ModelData!$DQ:$DY,F$44,FALSE)</f>
        <v/>
      </c>
      <c r="G58" s="99">
        <f>VLOOKUP($C58,ModelData!$DQ:$DY,G$44,FALSE)</f>
        <v/>
      </c>
      <c r="H58" s="99">
        <f>VLOOKUP($C58,ModelData!$DQ:$DY,H$44,FALSE)</f>
        <v/>
      </c>
      <c r="I58" s="99">
        <f>VLOOKUP($C58,ModelData!$DQ:$DY,I$44,FALSE)</f>
        <v/>
      </c>
      <c r="J58" s="99">
        <f>VLOOKUP($C58,ModelData!$DQ:$DY,J$44,FALSE)</f>
        <v/>
      </c>
      <c r="K58" s="99">
        <f>VLOOKUP($C58,ModelData!$DQ:$DY,K$44,FALSE)</f>
        <v/>
      </c>
      <c r="L58" s="99">
        <f>SUM(D58:K58)</f>
        <v/>
      </c>
      <c r="M58" s="141" t="n"/>
      <c r="N58" s="69" t="inlineStr">
        <is>
          <t>Base</t>
        </is>
      </c>
      <c r="O58" s="72">
        <f>IFERROR(D58/$L$66,0)</f>
        <v/>
      </c>
      <c r="P58" s="72">
        <f>IFERROR(E58/$L$66,0)</f>
        <v/>
      </c>
      <c r="Q58" s="72">
        <f>IFERROR(F58/$L$66,0)</f>
        <v/>
      </c>
      <c r="R58" s="72">
        <f>IFERROR(G58/$L$66,0)</f>
        <v/>
      </c>
      <c r="S58" s="72">
        <f>IFERROR(H58/$L$66,0)</f>
        <v/>
      </c>
      <c r="T58" s="72">
        <f>IFERROR(I58/$L$66,0)</f>
        <v/>
      </c>
      <c r="U58" s="72">
        <f>IFERROR(J58/$L$66,0)</f>
        <v/>
      </c>
      <c r="V58" s="72">
        <f>IFERROR(K58/$L$66,0)</f>
        <v/>
      </c>
      <c r="W58" s="72">
        <f>IFERROR(L58/$L$66,0)</f>
        <v/>
      </c>
      <c r="AB58" s="141" t="n"/>
      <c r="AC58" s="141" t="n"/>
      <c r="AK58" s="141" t="n"/>
    </row>
    <row r="59">
      <c r="B59" s="153" t="n"/>
      <c r="C59" s="69" t="inlineStr">
        <is>
          <t>goods_delivery</t>
        </is>
      </c>
      <c r="D59" s="99">
        <f>VLOOKUP($C59,ModelData!$DQ:$DY,D$44,FALSE)</f>
        <v/>
      </c>
      <c r="E59" s="99">
        <f>VLOOKUP($C59,ModelData!$DQ:$DY,E$44,FALSE)</f>
        <v/>
      </c>
      <c r="F59" s="99">
        <f>VLOOKUP($C59,ModelData!$DQ:$DY,F$44,FALSE)</f>
        <v/>
      </c>
      <c r="G59" s="99">
        <f>VLOOKUP($C59,ModelData!$DQ:$DY,G$44,FALSE)</f>
        <v/>
      </c>
      <c r="H59" s="99">
        <f>VLOOKUP($C59,ModelData!$DQ:$DY,H$44,FALSE)</f>
        <v/>
      </c>
      <c r="I59" s="99">
        <f>VLOOKUP($C59,ModelData!$DQ:$DY,I$44,FALSE)</f>
        <v/>
      </c>
      <c r="J59" s="99">
        <f>VLOOKUP($C59,ModelData!$DQ:$DY,J$44,FALSE)</f>
        <v/>
      </c>
      <c r="K59" s="99">
        <f>VLOOKUP($C59,ModelData!$DQ:$DY,K$44,FALSE)</f>
        <v/>
      </c>
      <c r="L59" s="99">
        <f>SUM(D59:K59)</f>
        <v/>
      </c>
      <c r="M59" s="141" t="n"/>
      <c r="N59" s="69" t="inlineStr">
        <is>
          <t>Goods_Delivery</t>
        </is>
      </c>
      <c r="O59" s="72">
        <f>IFERROR(D59/$L$66,0)</f>
        <v/>
      </c>
      <c r="P59" s="72">
        <f>IFERROR(E59/$L$66,0)</f>
        <v/>
      </c>
      <c r="Q59" s="72">
        <f>IFERROR(F59/$L$66,0)</f>
        <v/>
      </c>
      <c r="R59" s="72">
        <f>IFERROR(G59/$L$66,0)</f>
        <v/>
      </c>
      <c r="S59" s="72">
        <f>IFERROR(H59/$L$66,0)</f>
        <v/>
      </c>
      <c r="T59" s="72">
        <f>IFERROR(I59/$L$66,0)</f>
        <v/>
      </c>
      <c r="U59" s="72">
        <f>IFERROR(J59/$L$66,0)</f>
        <v/>
      </c>
      <c r="V59" s="72">
        <f>IFERROR(K59/$L$66,0)</f>
        <v/>
      </c>
      <c r="W59" s="72">
        <f>IFERROR(L59/$L$66,0)</f>
        <v/>
      </c>
      <c r="AB59" s="141" t="n"/>
      <c r="AC59" s="141" t="n"/>
      <c r="AK59" s="141" t="n"/>
    </row>
    <row r="60">
      <c r="B60" s="153" t="n"/>
      <c r="C60" s="69" t="inlineStr">
        <is>
          <t>goods_pickup</t>
        </is>
      </c>
      <c r="D60" s="99">
        <f>VLOOKUP($C60,ModelData!$DQ:$DY,D$44,FALSE)</f>
        <v/>
      </c>
      <c r="E60" s="99">
        <f>VLOOKUP($C60,ModelData!$DQ:$DY,E$44,FALSE)</f>
        <v/>
      </c>
      <c r="F60" s="99">
        <f>VLOOKUP($C60,ModelData!$DQ:$DY,F$44,FALSE)</f>
        <v/>
      </c>
      <c r="G60" s="99">
        <f>VLOOKUP($C60,ModelData!$DQ:$DY,G$44,FALSE)</f>
        <v/>
      </c>
      <c r="H60" s="99">
        <f>VLOOKUP($C60,ModelData!$DQ:$DY,H$44,FALSE)</f>
        <v/>
      </c>
      <c r="I60" s="99">
        <f>VLOOKUP($C60,ModelData!$DQ:$DY,I$44,FALSE)</f>
        <v/>
      </c>
      <c r="J60" s="99">
        <f>VLOOKUP($C60,ModelData!$DQ:$DY,J$44,FALSE)</f>
        <v/>
      </c>
      <c r="K60" s="99">
        <f>VLOOKUP($C60,ModelData!$DQ:$DY,K$44,FALSE)</f>
        <v/>
      </c>
      <c r="L60" s="99">
        <f>SUM(D60:K60)</f>
        <v/>
      </c>
      <c r="M60" s="141" t="n"/>
      <c r="N60" s="69" t="inlineStr">
        <is>
          <t>Goods_Pickup</t>
        </is>
      </c>
      <c r="O60" s="72">
        <f>IFERROR(D60/$L$66,0)</f>
        <v/>
      </c>
      <c r="P60" s="72">
        <f>IFERROR(E60/$L$66,0)</f>
        <v/>
      </c>
      <c r="Q60" s="72">
        <f>IFERROR(F60/$L$66,0)</f>
        <v/>
      </c>
      <c r="R60" s="72">
        <f>IFERROR(G60/$L$66,0)</f>
        <v/>
      </c>
      <c r="S60" s="72">
        <f>IFERROR(H60/$L$66,0)</f>
        <v/>
      </c>
      <c r="T60" s="72">
        <f>IFERROR(I60/$L$66,0)</f>
        <v/>
      </c>
      <c r="U60" s="72">
        <f>IFERROR(J60/$L$66,0)</f>
        <v/>
      </c>
      <c r="V60" s="72">
        <f>IFERROR(K60/$L$66,0)</f>
        <v/>
      </c>
      <c r="W60" s="72">
        <f>IFERROR(L60/$L$66,0)</f>
        <v/>
      </c>
      <c r="AB60" s="141" t="n"/>
      <c r="AC60" s="141" t="n"/>
      <c r="AK60" s="141" t="n"/>
    </row>
    <row r="61">
      <c r="B61" s="153" t="n"/>
      <c r="C61" s="69" t="inlineStr">
        <is>
          <t>home</t>
        </is>
      </c>
      <c r="D61" s="99">
        <f>VLOOKUP($C61,ModelData!$DQ:$DY,D$44,FALSE)</f>
        <v/>
      </c>
      <c r="E61" s="99">
        <f>VLOOKUP($C61,ModelData!$DQ:$DY,E$44,FALSE)</f>
        <v/>
      </c>
      <c r="F61" s="99">
        <f>VLOOKUP($C61,ModelData!$DQ:$DY,F$44,FALSE)</f>
        <v/>
      </c>
      <c r="G61" s="99">
        <f>VLOOKUP($C61,ModelData!$DQ:$DY,G$44,FALSE)</f>
        <v/>
      </c>
      <c r="H61" s="99">
        <f>VLOOKUP($C61,ModelData!$DQ:$DY,H$44,FALSE)</f>
        <v/>
      </c>
      <c r="I61" s="99">
        <f>VLOOKUP($C61,ModelData!$DQ:$DY,I$44,FALSE)</f>
        <v/>
      </c>
      <c r="J61" s="99">
        <f>VLOOKUP($C61,ModelData!$DQ:$DY,J$44,FALSE)</f>
        <v/>
      </c>
      <c r="K61" s="99">
        <f>VLOOKUP($C61,ModelData!$DQ:$DY,K$44,FALSE)</f>
        <v/>
      </c>
      <c r="L61" s="99">
        <f>SUM(D61:K61)</f>
        <v/>
      </c>
      <c r="M61" s="141" t="n"/>
      <c r="N61" s="69" t="inlineStr">
        <is>
          <t>Home</t>
        </is>
      </c>
      <c r="O61" s="72">
        <f>IFERROR(D61/$L$66,0)</f>
        <v/>
      </c>
      <c r="P61" s="72">
        <f>IFERROR(E61/$L$66,0)</f>
        <v/>
      </c>
      <c r="Q61" s="72">
        <f>IFERROR(F61/$L$66,0)</f>
        <v/>
      </c>
      <c r="R61" s="72">
        <f>IFERROR(G61/$L$66,0)</f>
        <v/>
      </c>
      <c r="S61" s="72">
        <f>IFERROR(H61/$L$66,0)</f>
        <v/>
      </c>
      <c r="T61" s="72">
        <f>IFERROR(I61/$L$66,0)</f>
        <v/>
      </c>
      <c r="U61" s="72">
        <f>IFERROR(J61/$L$66,0)</f>
        <v/>
      </c>
      <c r="V61" s="72">
        <f>IFERROR(K61/$L$66,0)</f>
        <v/>
      </c>
      <c r="W61" s="72">
        <f>IFERROR(L61/$L$66,0)</f>
        <v/>
      </c>
      <c r="AB61" s="141" t="n"/>
      <c r="AC61" s="141" t="n"/>
      <c r="AK61" s="141" t="n"/>
    </row>
    <row r="62">
      <c r="B62" s="153" t="n"/>
      <c r="C62" s="69" t="inlineStr">
        <is>
          <t>maintenance</t>
        </is>
      </c>
      <c r="D62" s="99">
        <f>VLOOKUP($C62,ModelData!$DQ:$DY,D$44,FALSE)</f>
        <v/>
      </c>
      <c r="E62" s="99">
        <f>VLOOKUP($C62,ModelData!$DQ:$DY,E$44,FALSE)</f>
        <v/>
      </c>
      <c r="F62" s="99">
        <f>VLOOKUP($C62,ModelData!$DQ:$DY,F$44,FALSE)</f>
        <v/>
      </c>
      <c r="G62" s="99">
        <f>VLOOKUP($C62,ModelData!$DQ:$DY,G$44,FALSE)</f>
        <v/>
      </c>
      <c r="H62" s="99">
        <f>VLOOKUP($C62,ModelData!$DQ:$DY,H$44,FALSE)</f>
        <v/>
      </c>
      <c r="I62" s="99">
        <f>VLOOKUP($C62,ModelData!$DQ:$DY,I$44,FALSE)</f>
        <v/>
      </c>
      <c r="J62" s="99">
        <f>VLOOKUP($C62,ModelData!$DQ:$DY,J$44,FALSE)</f>
        <v/>
      </c>
      <c r="K62" s="99">
        <f>VLOOKUP($C62,ModelData!$DQ:$DY,K$44,FALSE)</f>
        <v/>
      </c>
      <c r="L62" s="99">
        <f>SUM(D62:K62)</f>
        <v/>
      </c>
      <c r="M62" s="141" t="n"/>
      <c r="N62" s="69" t="inlineStr">
        <is>
          <t>Maintenance/Other</t>
        </is>
      </c>
      <c r="O62" s="72">
        <f>IFERROR(D62/$L$66,0)</f>
        <v/>
      </c>
      <c r="P62" s="72">
        <f>IFERROR(E62/$L$66,0)</f>
        <v/>
      </c>
      <c r="Q62" s="72">
        <f>IFERROR(F62/$L$66,0)</f>
        <v/>
      </c>
      <c r="R62" s="72">
        <f>IFERROR(G62/$L$66,0)</f>
        <v/>
      </c>
      <c r="S62" s="72">
        <f>IFERROR(H62/$L$66,0)</f>
        <v/>
      </c>
      <c r="T62" s="72">
        <f>IFERROR(I62/$L$66,0)</f>
        <v/>
      </c>
      <c r="U62" s="72">
        <f>IFERROR(J62/$L$66,0)</f>
        <v/>
      </c>
      <c r="V62" s="72">
        <f>IFERROR(K62/$L$66,0)</f>
        <v/>
      </c>
      <c r="W62" s="72">
        <f>IFERROR(L62/$L$66,0)</f>
        <v/>
      </c>
      <c r="AB62" s="141" t="n"/>
      <c r="AC62" s="141" t="n"/>
      <c r="AK62" s="141" t="n"/>
    </row>
    <row r="63">
      <c r="B63" s="153" t="n"/>
      <c r="C63" s="69" t="inlineStr">
        <is>
          <t>originate</t>
        </is>
      </c>
      <c r="D63" s="99">
        <f>VLOOKUP($C63,ModelData!$DQ:$DY,D$44,FALSE)</f>
        <v/>
      </c>
      <c r="E63" s="99">
        <f>VLOOKUP($C63,ModelData!$DQ:$DY,E$44,FALSE)</f>
        <v/>
      </c>
      <c r="F63" s="99">
        <f>VLOOKUP($C63,ModelData!$DQ:$DY,F$44,FALSE)</f>
        <v/>
      </c>
      <c r="G63" s="99">
        <f>VLOOKUP($C63,ModelData!$DQ:$DY,G$44,FALSE)</f>
        <v/>
      </c>
      <c r="H63" s="99">
        <f>VLOOKUP($C63,ModelData!$DQ:$DY,H$44,FALSE)</f>
        <v/>
      </c>
      <c r="I63" s="99">
        <f>VLOOKUP($C63,ModelData!$DQ:$DY,I$44,FALSE)</f>
        <v/>
      </c>
      <c r="J63" s="99">
        <f>VLOOKUP($C63,ModelData!$DQ:$DY,J$44,FALSE)</f>
        <v/>
      </c>
      <c r="K63" s="99">
        <f>VLOOKUP($C63,ModelData!$DQ:$DY,K$44,FALSE)</f>
        <v/>
      </c>
      <c r="L63" s="99">
        <f>SUM(D63:K63)</f>
        <v/>
      </c>
      <c r="M63" s="141" t="n"/>
      <c r="N63" s="69" t="inlineStr">
        <is>
          <t>Originate</t>
        </is>
      </c>
      <c r="O63" s="72">
        <f>IFERROR(D63/$L$66,0)</f>
        <v/>
      </c>
      <c r="P63" s="72">
        <f>IFERROR(E63/$L$66,0)</f>
        <v/>
      </c>
      <c r="Q63" s="72">
        <f>IFERROR(F63/$L$66,0)</f>
        <v/>
      </c>
      <c r="R63" s="72">
        <f>IFERROR(G63/$L$66,0)</f>
        <v/>
      </c>
      <c r="S63" s="72">
        <f>IFERROR(H63/$L$66,0)</f>
        <v/>
      </c>
      <c r="T63" s="72">
        <f>IFERROR(I63/$L$66,0)</f>
        <v/>
      </c>
      <c r="U63" s="72">
        <f>IFERROR(J63/$L$66,0)</f>
        <v/>
      </c>
      <c r="V63" s="72">
        <f>IFERROR(K63/$L$66,0)</f>
        <v/>
      </c>
      <c r="W63" s="72">
        <f>IFERROR(L63/$L$66,0)</f>
        <v/>
      </c>
      <c r="AK63" s="141" t="n"/>
    </row>
    <row r="64">
      <c r="B64" s="153" t="n"/>
      <c r="C64" s="69" t="inlineStr">
        <is>
          <t>service</t>
        </is>
      </c>
      <c r="D64" s="99">
        <f>VLOOKUP($C64,ModelData!$DQ:$DY,D$44,FALSE)</f>
        <v/>
      </c>
      <c r="E64" s="99">
        <f>VLOOKUP($C64,ModelData!$DQ:$DY,E$44,FALSE)</f>
        <v/>
      </c>
      <c r="F64" s="99">
        <f>VLOOKUP($C64,ModelData!$DQ:$DY,F$44,FALSE)</f>
        <v/>
      </c>
      <c r="G64" s="99">
        <f>VLOOKUP($C64,ModelData!$DQ:$DY,G$44,FALSE)</f>
        <v/>
      </c>
      <c r="H64" s="99">
        <f>VLOOKUP($C64,ModelData!$DQ:$DY,H$44,FALSE)</f>
        <v/>
      </c>
      <c r="I64" s="99">
        <f>VLOOKUP($C64,ModelData!$DQ:$DY,I$44,FALSE)</f>
        <v/>
      </c>
      <c r="J64" s="99">
        <f>VLOOKUP($C64,ModelData!$DQ:$DY,J$44,FALSE)</f>
        <v/>
      </c>
      <c r="K64" s="99">
        <f>VLOOKUP($C64,ModelData!$DQ:$DY,K$44,FALSE)</f>
        <v/>
      </c>
      <c r="L64" s="99">
        <f>SUM(D64:K64)</f>
        <v/>
      </c>
      <c r="M64" s="141" t="n"/>
      <c r="N64" s="69" t="inlineStr">
        <is>
          <t>Service</t>
        </is>
      </c>
      <c r="O64" s="72">
        <f>IFERROR(D64/$L$66,0)</f>
        <v/>
      </c>
      <c r="P64" s="72">
        <f>IFERROR(E64/$L$66,0)</f>
        <v/>
      </c>
      <c r="Q64" s="72">
        <f>IFERROR(F64/$L$66,0)</f>
        <v/>
      </c>
      <c r="R64" s="72">
        <f>IFERROR(G64/$L$66,0)</f>
        <v/>
      </c>
      <c r="S64" s="72">
        <f>IFERROR(H64/$L$66,0)</f>
        <v/>
      </c>
      <c r="T64" s="72">
        <f>IFERROR(I64/$L$66,0)</f>
        <v/>
      </c>
      <c r="U64" s="72">
        <f>IFERROR(J64/$L$66,0)</f>
        <v/>
      </c>
      <c r="V64" s="72">
        <f>IFERROR(K64/$L$66,0)</f>
        <v/>
      </c>
      <c r="W64" s="72">
        <f>IFERROR(L64/$L$66,0)</f>
        <v/>
      </c>
    </row>
    <row r="65">
      <c r="B65" s="153" t="n"/>
      <c r="C65" s="69" t="inlineStr">
        <is>
          <t>terminate</t>
        </is>
      </c>
      <c r="D65" s="99">
        <f>VLOOKUP($C65,ModelData!$DQ:$DY,D$44,FALSE)</f>
        <v/>
      </c>
      <c r="E65" s="99">
        <f>VLOOKUP($C65,ModelData!$DQ:$DY,E$44,FALSE)</f>
        <v/>
      </c>
      <c r="F65" s="99">
        <f>VLOOKUP($C65,ModelData!$DQ:$DY,F$44,FALSE)</f>
        <v/>
      </c>
      <c r="G65" s="99">
        <f>VLOOKUP($C65,ModelData!$DQ:$DY,G$44,FALSE)</f>
        <v/>
      </c>
      <c r="H65" s="99">
        <f>VLOOKUP($C65,ModelData!$DQ:$DY,H$44,FALSE)</f>
        <v/>
      </c>
      <c r="I65" s="99">
        <f>VLOOKUP($C65,ModelData!$DQ:$DY,I$44,FALSE)</f>
        <v/>
      </c>
      <c r="J65" s="99">
        <f>VLOOKUP($C65,ModelData!$DQ:$DY,J$44,FALSE)</f>
        <v/>
      </c>
      <c r="K65" s="99">
        <f>VLOOKUP($C65,ModelData!$DQ:$DY,K$44,FALSE)</f>
        <v/>
      </c>
      <c r="L65" s="99">
        <f>SUM(D65:K65)</f>
        <v/>
      </c>
      <c r="M65" s="141" t="n"/>
      <c r="N65" s="69" t="inlineStr">
        <is>
          <t>Terminal Destination</t>
        </is>
      </c>
      <c r="O65" s="72">
        <f>IFERROR(D65/$L$66,0)</f>
        <v/>
      </c>
      <c r="P65" s="72">
        <f>IFERROR(E65/$L$66,0)</f>
        <v/>
      </c>
      <c r="Q65" s="72">
        <f>IFERROR(F65/$L$66,0)</f>
        <v/>
      </c>
      <c r="R65" s="72">
        <f>IFERROR(G65/$L$66,0)</f>
        <v/>
      </c>
      <c r="S65" s="72">
        <f>IFERROR(H65/$L$66,0)</f>
        <v/>
      </c>
      <c r="T65" s="72">
        <f>IFERROR(I65/$L$66,0)</f>
        <v/>
      </c>
      <c r="U65" s="72">
        <f>IFERROR(J65/$L$66,0)</f>
        <v/>
      </c>
      <c r="V65" s="72">
        <f>IFERROR(K65/$L$66,0)</f>
        <v/>
      </c>
      <c r="W65" s="72">
        <f>IFERROR(L65/$L$66,0)</f>
        <v/>
      </c>
    </row>
    <row r="66">
      <c r="B66" s="141" t="n"/>
      <c r="C66" s="71" t="inlineStr">
        <is>
          <t>Total</t>
        </is>
      </c>
      <c r="D66" s="108">
        <f>SUM(D58:D65)</f>
        <v/>
      </c>
      <c r="E66" s="108">
        <f>SUM(E58:E65)</f>
        <v/>
      </c>
      <c r="F66" s="108">
        <f>SUM(F58:F65)</f>
        <v/>
      </c>
      <c r="G66" s="108">
        <f>SUM(G58:G65)</f>
        <v/>
      </c>
      <c r="H66" s="108">
        <f>SUM(H58:H65)</f>
        <v/>
      </c>
      <c r="I66" s="108">
        <f>SUM(I58:I65)</f>
        <v/>
      </c>
      <c r="J66" s="108">
        <f>SUM(J58:J65)</f>
        <v/>
      </c>
      <c r="K66" s="108">
        <f>SUM(K58:K65)</f>
        <v/>
      </c>
      <c r="L66" s="108">
        <f>SUM(D66:K66)</f>
        <v/>
      </c>
      <c r="M66" s="141" t="n"/>
      <c r="N66" s="71" t="inlineStr">
        <is>
          <t>Total</t>
        </is>
      </c>
      <c r="O66" s="72">
        <f>IFERROR(D66/$L$66,0)</f>
        <v/>
      </c>
      <c r="P66" s="72">
        <f>IFERROR(E66/$L$66,0)</f>
        <v/>
      </c>
      <c r="Q66" s="72">
        <f>IFERROR(F66/$L$66,0)</f>
        <v/>
      </c>
      <c r="R66" s="72">
        <f>IFERROR(G66/$L$66,0)</f>
        <v/>
      </c>
      <c r="S66" s="72">
        <f>IFERROR(H66/$L$66,0)</f>
        <v/>
      </c>
      <c r="T66" s="72">
        <f>IFERROR(I66/$L$66,0)</f>
        <v/>
      </c>
      <c r="U66" s="72">
        <f>IFERROR(J66/$L$66,0)</f>
        <v/>
      </c>
      <c r="V66" s="72">
        <f>IFERROR(K66/$L$66,0)</f>
        <v/>
      </c>
      <c r="W66" s="72">
        <f>IFERROR(L66/$L$66,0)</f>
        <v/>
      </c>
    </row>
    <row r="67">
      <c r="B67" s="141" t="n"/>
      <c r="C67" s="68" t="n"/>
      <c r="D67" s="141" t="n"/>
      <c r="E67" s="141" t="n"/>
      <c r="F67" s="141" t="n"/>
      <c r="G67" s="141" t="n"/>
      <c r="H67" s="141" t="n"/>
      <c r="I67" s="141" t="n"/>
      <c r="J67" s="141" t="n"/>
      <c r="K67" s="141" t="n"/>
      <c r="L67" s="141" t="n"/>
      <c r="M67" s="141" t="n"/>
      <c r="N67" s="141" t="n"/>
      <c r="O67" s="141" t="n"/>
      <c r="P67" s="141" t="n"/>
      <c r="Q67" s="141" t="n"/>
      <c r="R67" s="141" t="n"/>
      <c r="S67" s="141" t="n"/>
      <c r="T67" s="141" t="n"/>
      <c r="U67" s="141" t="n"/>
      <c r="V67" s="141" t="n"/>
      <c r="W67" s="141" t="n"/>
    </row>
    <row r="68">
      <c r="B68" s="141" t="n"/>
      <c r="C68" s="68" t="n"/>
      <c r="D68" s="141" t="n"/>
      <c r="E68" s="141" t="n"/>
      <c r="F68" s="141" t="n"/>
      <c r="G68" s="141" t="n"/>
      <c r="H68" s="141" t="n"/>
      <c r="I68" s="141" t="n"/>
      <c r="J68" s="141" t="n"/>
      <c r="K68" s="141" t="n"/>
      <c r="L68" s="141" t="n"/>
      <c r="M68" s="141" t="n"/>
      <c r="N68" s="141" t="n"/>
      <c r="O68" s="141" t="n"/>
      <c r="P68" s="141" t="n"/>
      <c r="Q68" s="141" t="n"/>
      <c r="R68" s="141" t="n"/>
      <c r="S68" s="141" t="n"/>
      <c r="T68" s="141" t="n"/>
      <c r="U68" s="141" t="n"/>
      <c r="V68" s="141" t="n"/>
      <c r="W68" s="141" t="n"/>
    </row>
    <row r="69">
      <c r="B69" s="141" t="n"/>
      <c r="C69" s="68" t="n"/>
      <c r="D69" s="141" t="n"/>
      <c r="E69" s="141" t="n"/>
      <c r="F69" s="141" t="n"/>
      <c r="G69" s="141" t="n"/>
      <c r="H69" s="141" t="n"/>
      <c r="I69" s="141" t="n"/>
      <c r="J69" s="141" t="n"/>
      <c r="K69" s="141" t="n"/>
      <c r="L69" s="141" t="n"/>
      <c r="M69" s="141" t="n"/>
      <c r="N69" s="141" t="n"/>
      <c r="O69" s="141" t="n"/>
      <c r="P69" s="141" t="n"/>
      <c r="Q69" s="141" t="n"/>
      <c r="R69" s="141" t="n"/>
      <c r="S69" s="141" t="n"/>
      <c r="T69" s="141" t="n"/>
      <c r="U69" s="141" t="n"/>
      <c r="V69" s="141" t="n"/>
      <c r="W69" s="141" t="n"/>
    </row>
    <row r="70">
      <c r="B70" s="141" t="n"/>
      <c r="C70" s="68" t="n"/>
      <c r="D70" s="141" t="n"/>
      <c r="E70" s="141" t="n"/>
      <c r="F70" s="141" t="n"/>
      <c r="G70" s="141" t="n"/>
      <c r="H70" s="141" t="n"/>
      <c r="I70" s="141" t="n"/>
      <c r="J70" s="141" t="n"/>
      <c r="K70" s="141" t="n"/>
      <c r="L70" s="141" t="n"/>
      <c r="M70" s="141" t="n"/>
      <c r="N70" s="141" t="n"/>
      <c r="O70" s="141" t="n"/>
      <c r="P70" s="141" t="n"/>
      <c r="Q70" s="141" t="n"/>
      <c r="R70" s="141" t="n"/>
      <c r="S70" s="141" t="n"/>
      <c r="T70" s="141" t="n"/>
      <c r="U70" s="141" t="n"/>
      <c r="V70" s="141" t="n"/>
      <c r="W70" s="141" t="n"/>
    </row>
    <row r="71" ht="57.35" customHeight="1">
      <c r="B71" s="141" t="n"/>
      <c r="C71" s="141" t="n"/>
      <c r="D71" s="141" t="n"/>
      <c r="E71" s="141" t="n"/>
      <c r="F71" s="141" t="n"/>
      <c r="G71" s="141" t="n"/>
      <c r="H71" s="141" t="n"/>
      <c r="I71" s="141" t="n"/>
      <c r="J71" s="141" t="n"/>
      <c r="K71" s="141" t="n"/>
      <c r="L71" s="141" t="n"/>
      <c r="M71" s="141" t="n"/>
      <c r="N71" s="112" t="inlineStr">
        <is>
          <t>Trip Origin Purpose\Trip Destination Purpose</t>
        </is>
      </c>
      <c r="O71" s="101" t="inlineStr">
        <is>
          <t>Base</t>
        </is>
      </c>
      <c r="P71" s="101" t="inlineStr">
        <is>
          <t>Goods_Delivery</t>
        </is>
      </c>
      <c r="Q71" s="101" t="inlineStr">
        <is>
          <t>Goods_Pickup</t>
        </is>
      </c>
      <c r="R71" s="101" t="inlineStr">
        <is>
          <t>Home</t>
        </is>
      </c>
      <c r="S71" s="101" t="inlineStr">
        <is>
          <t>Maintenance/Other</t>
        </is>
      </c>
      <c r="T71" s="101" t="inlineStr">
        <is>
          <t>Originate</t>
        </is>
      </c>
      <c r="U71" s="101" t="inlineStr">
        <is>
          <t>Service</t>
        </is>
      </c>
      <c r="V71" s="101" t="inlineStr">
        <is>
          <t>Terminal Destination</t>
        </is>
      </c>
      <c r="W71" s="101" t="inlineStr">
        <is>
          <t>Total</t>
        </is>
      </c>
    </row>
    <row r="72">
      <c r="B72" s="141" t="n"/>
      <c r="C72" s="141" t="n"/>
      <c r="D72" s="141" t="n"/>
      <c r="E72" s="141" t="n"/>
      <c r="F72" s="141" t="n"/>
      <c r="G72" s="141" t="n"/>
      <c r="H72" s="141" t="n"/>
      <c r="I72" s="141" t="n"/>
      <c r="J72" s="141" t="n"/>
      <c r="K72" s="141" t="n"/>
      <c r="L72" s="141" t="n"/>
      <c r="M72" s="141" t="n"/>
      <c r="N72" s="77" t="inlineStr">
        <is>
          <t>Base</t>
        </is>
      </c>
      <c r="O72" s="80">
        <f>O58-O46</f>
        <v/>
      </c>
      <c r="P72" s="80">
        <f>P58-P46</f>
        <v/>
      </c>
      <c r="Q72" s="80">
        <f>Q58-Q46</f>
        <v/>
      </c>
      <c r="R72" s="80">
        <f>R58-R46</f>
        <v/>
      </c>
      <c r="S72" s="80">
        <f>S58-S46</f>
        <v/>
      </c>
      <c r="T72" s="80">
        <f>T58-T46</f>
        <v/>
      </c>
      <c r="U72" s="80">
        <f>U58-U46</f>
        <v/>
      </c>
      <c r="V72" s="80">
        <f>V58-V46</f>
        <v/>
      </c>
      <c r="W72" s="80">
        <f>W58-W46</f>
        <v/>
      </c>
    </row>
    <row r="73">
      <c r="B73" s="141" t="n"/>
      <c r="C73" s="141" t="n"/>
      <c r="D73" s="141" t="n"/>
      <c r="E73" s="141" t="n"/>
      <c r="F73" s="141" t="n"/>
      <c r="G73" s="141" t="n"/>
      <c r="H73" s="141" t="n"/>
      <c r="I73" s="141" t="n"/>
      <c r="J73" s="141" t="n"/>
      <c r="K73" s="141" t="n"/>
      <c r="L73" s="141" t="n"/>
      <c r="M73" s="141" t="n"/>
      <c r="N73" s="77" t="inlineStr">
        <is>
          <t>Goods_Delivery</t>
        </is>
      </c>
      <c r="O73" s="80">
        <f>O59-O47</f>
        <v/>
      </c>
      <c r="P73" s="80">
        <f>P59-P47</f>
        <v/>
      </c>
      <c r="Q73" s="80">
        <f>Q59-Q47</f>
        <v/>
      </c>
      <c r="R73" s="80">
        <f>R59-R47</f>
        <v/>
      </c>
      <c r="S73" s="80">
        <f>S59-S47</f>
        <v/>
      </c>
      <c r="T73" s="80">
        <f>T59-T47</f>
        <v/>
      </c>
      <c r="U73" s="80">
        <f>U59-U47</f>
        <v/>
      </c>
      <c r="V73" s="80">
        <f>V59-V47</f>
        <v/>
      </c>
      <c r="W73" s="80">
        <f>W59-W47</f>
        <v/>
      </c>
    </row>
    <row r="74">
      <c r="B74" s="141" t="n"/>
      <c r="C74" s="126" t="n"/>
      <c r="D74" s="141" t="n"/>
      <c r="E74" s="141" t="n"/>
      <c r="F74" s="141" t="n"/>
      <c r="G74" s="141" t="n"/>
      <c r="H74" s="141" t="n"/>
      <c r="I74" s="141" t="n"/>
      <c r="J74" s="141" t="n"/>
      <c r="K74" s="141" t="n"/>
      <c r="L74" s="141" t="n"/>
      <c r="M74" s="141" t="n"/>
      <c r="N74" s="77" t="inlineStr">
        <is>
          <t>Goods_Pickup</t>
        </is>
      </c>
      <c r="O74" s="80">
        <f>O60-O48</f>
        <v/>
      </c>
      <c r="P74" s="80">
        <f>P60-P48</f>
        <v/>
      </c>
      <c r="Q74" s="80">
        <f>Q60-Q48</f>
        <v/>
      </c>
      <c r="R74" s="80">
        <f>R60-R48</f>
        <v/>
      </c>
      <c r="S74" s="80">
        <f>S60-S48</f>
        <v/>
      </c>
      <c r="T74" s="80">
        <f>T60-T48</f>
        <v/>
      </c>
      <c r="U74" s="80">
        <f>U60-U48</f>
        <v/>
      </c>
      <c r="V74" s="80">
        <f>V60-V48</f>
        <v/>
      </c>
      <c r="W74" s="80">
        <f>W60-W48</f>
        <v/>
      </c>
    </row>
    <row r="75">
      <c r="B75" s="141" t="n"/>
      <c r="C75" s="126" t="n"/>
      <c r="D75" s="141" t="n"/>
      <c r="E75" s="141" t="n"/>
      <c r="F75" s="141" t="n"/>
      <c r="G75" s="141" t="n"/>
      <c r="H75" s="141" t="n"/>
      <c r="I75" s="141" t="n"/>
      <c r="J75" s="141" t="n"/>
      <c r="K75" s="141" t="n"/>
      <c r="L75" s="141" t="n"/>
      <c r="M75" s="141" t="n"/>
      <c r="N75" s="77" t="inlineStr">
        <is>
          <t>Home</t>
        </is>
      </c>
      <c r="O75" s="80">
        <f>O61-O49</f>
        <v/>
      </c>
      <c r="P75" s="80">
        <f>P61-P49</f>
        <v/>
      </c>
      <c r="Q75" s="80">
        <f>Q61-Q49</f>
        <v/>
      </c>
      <c r="R75" s="80">
        <f>R61-R49</f>
        <v/>
      </c>
      <c r="S75" s="80">
        <f>S61-S49</f>
        <v/>
      </c>
      <c r="T75" s="80">
        <f>T61-T49</f>
        <v/>
      </c>
      <c r="U75" s="80">
        <f>U61-U49</f>
        <v/>
      </c>
      <c r="V75" s="80">
        <f>V61-V49</f>
        <v/>
      </c>
      <c r="W75" s="80">
        <f>W61-W49</f>
        <v/>
      </c>
    </row>
    <row r="76">
      <c r="B76" s="141" t="n"/>
      <c r="C76" s="126" t="n"/>
      <c r="D76" s="141" t="n"/>
      <c r="E76" s="141" t="n"/>
      <c r="F76" s="141" t="n"/>
      <c r="G76" s="141" t="n"/>
      <c r="H76" s="141" t="n"/>
      <c r="I76" s="141" t="n"/>
      <c r="J76" s="141" t="n"/>
      <c r="K76" s="141" t="n"/>
      <c r="L76" s="141" t="n"/>
      <c r="M76" s="141" t="n"/>
      <c r="N76" s="77" t="inlineStr">
        <is>
          <t>Maintenance/Other</t>
        </is>
      </c>
      <c r="O76" s="80">
        <f>O62-O50</f>
        <v/>
      </c>
      <c r="P76" s="80">
        <f>P62-P50</f>
        <v/>
      </c>
      <c r="Q76" s="80">
        <f>Q62-Q50</f>
        <v/>
      </c>
      <c r="R76" s="80">
        <f>R62-R50</f>
        <v/>
      </c>
      <c r="S76" s="80">
        <f>S62-S50</f>
        <v/>
      </c>
      <c r="T76" s="80">
        <f>T62-T50</f>
        <v/>
      </c>
      <c r="U76" s="80">
        <f>U62-U50</f>
        <v/>
      </c>
      <c r="V76" s="80">
        <f>V62-V50</f>
        <v/>
      </c>
      <c r="W76" s="80">
        <f>W62-W50</f>
        <v/>
      </c>
    </row>
    <row r="77">
      <c r="B77" s="141" t="n"/>
      <c r="C77" s="126" t="n"/>
      <c r="D77" s="141" t="n"/>
      <c r="E77" s="141" t="n"/>
      <c r="F77" s="141" t="n"/>
      <c r="G77" s="141" t="n"/>
      <c r="H77" s="141" t="n"/>
      <c r="I77" s="141" t="n"/>
      <c r="J77" s="141" t="n"/>
      <c r="K77" s="141" t="n"/>
      <c r="L77" s="141" t="n"/>
      <c r="M77" s="141" t="n"/>
      <c r="N77" s="77" t="inlineStr">
        <is>
          <t>Originate</t>
        </is>
      </c>
      <c r="O77" s="80">
        <f>O63-O51</f>
        <v/>
      </c>
      <c r="P77" s="80">
        <f>P63-P51</f>
        <v/>
      </c>
      <c r="Q77" s="80">
        <f>Q63-Q51</f>
        <v/>
      </c>
      <c r="R77" s="80">
        <f>R63-R51</f>
        <v/>
      </c>
      <c r="S77" s="80">
        <f>S63-S51</f>
        <v/>
      </c>
      <c r="T77" s="80">
        <f>T63-T51</f>
        <v/>
      </c>
      <c r="U77" s="80">
        <f>U63-U51</f>
        <v/>
      </c>
      <c r="V77" s="80">
        <f>V63-V51</f>
        <v/>
      </c>
      <c r="W77" s="80">
        <f>W63-W51</f>
        <v/>
      </c>
    </row>
    <row r="78">
      <c r="B78" s="141" t="n"/>
      <c r="C78" s="126" t="n"/>
      <c r="D78" s="141" t="n"/>
      <c r="E78" s="141" t="n"/>
      <c r="F78" s="141" t="n"/>
      <c r="G78" s="141" t="n"/>
      <c r="H78" s="141" t="n"/>
      <c r="I78" s="141" t="n"/>
      <c r="J78" s="141" t="n"/>
      <c r="K78" s="141" t="n"/>
      <c r="L78" s="141" t="n"/>
      <c r="M78" s="141" t="n"/>
      <c r="N78" s="77" t="inlineStr">
        <is>
          <t>Service</t>
        </is>
      </c>
      <c r="O78" s="80">
        <f>O64-O52</f>
        <v/>
      </c>
      <c r="P78" s="80">
        <f>P64-P52</f>
        <v/>
      </c>
      <c r="Q78" s="80">
        <f>Q64-Q52</f>
        <v/>
      </c>
      <c r="R78" s="80">
        <f>R64-R52</f>
        <v/>
      </c>
      <c r="S78" s="80">
        <f>S64-S52</f>
        <v/>
      </c>
      <c r="T78" s="80">
        <f>T64-T52</f>
        <v/>
      </c>
      <c r="U78" s="80">
        <f>U64-U52</f>
        <v/>
      </c>
      <c r="V78" s="80">
        <f>V64-V52</f>
        <v/>
      </c>
      <c r="W78" s="80">
        <f>W64-W52</f>
        <v/>
      </c>
    </row>
    <row r="79">
      <c r="B79" s="141" t="n"/>
      <c r="C79" s="126" t="n"/>
      <c r="D79" s="141" t="n"/>
      <c r="E79" s="141" t="n"/>
      <c r="F79" s="141" t="n"/>
      <c r="G79" s="141" t="n"/>
      <c r="H79" s="141" t="n"/>
      <c r="I79" s="141" t="n"/>
      <c r="J79" s="141" t="n"/>
      <c r="K79" s="141" t="n"/>
      <c r="L79" s="141" t="n"/>
      <c r="M79" s="141" t="n"/>
      <c r="N79" s="77" t="inlineStr">
        <is>
          <t>Terminal Destination</t>
        </is>
      </c>
      <c r="O79" s="80">
        <f>O65-O53</f>
        <v/>
      </c>
      <c r="P79" s="80">
        <f>P65-P53</f>
        <v/>
      </c>
      <c r="Q79" s="80">
        <f>Q65-Q53</f>
        <v/>
      </c>
      <c r="R79" s="80">
        <f>R65-R53</f>
        <v/>
      </c>
      <c r="S79" s="80">
        <f>S65-S53</f>
        <v/>
      </c>
      <c r="T79" s="80">
        <f>T65-T53</f>
        <v/>
      </c>
      <c r="U79" s="80">
        <f>U65-U53</f>
        <v/>
      </c>
      <c r="V79" s="80">
        <f>V65-V53</f>
        <v/>
      </c>
      <c r="W79" s="80">
        <f>W65-W53</f>
        <v/>
      </c>
    </row>
    <row r="80">
      <c r="B80" s="141" t="n"/>
      <c r="C80" s="126" t="n"/>
      <c r="D80" s="141" t="n"/>
      <c r="E80" s="141" t="n"/>
      <c r="F80" s="141" t="n"/>
      <c r="G80" s="141" t="n"/>
      <c r="H80" s="141" t="n"/>
      <c r="I80" s="141" t="n"/>
      <c r="J80" s="141" t="n"/>
      <c r="K80" s="141" t="n"/>
      <c r="L80" s="141" t="n"/>
      <c r="M80" s="141" t="n"/>
      <c r="N80" s="79" t="inlineStr">
        <is>
          <t>Total</t>
        </is>
      </c>
      <c r="O80" s="80">
        <f>O66-O54</f>
        <v/>
      </c>
      <c r="P80" s="80">
        <f>P66-P54</f>
        <v/>
      </c>
      <c r="Q80" s="80">
        <f>Q66-Q54</f>
        <v/>
      </c>
      <c r="R80" s="80">
        <f>R66-R54</f>
        <v/>
      </c>
      <c r="S80" s="80">
        <f>S66-S54</f>
        <v/>
      </c>
      <c r="T80" s="80">
        <f>T66-T54</f>
        <v/>
      </c>
      <c r="U80" s="80">
        <f>U66-U54</f>
        <v/>
      </c>
      <c r="V80" s="80">
        <f>V66-V54</f>
        <v/>
      </c>
      <c r="W80" s="80">
        <f>W66-W54</f>
        <v/>
      </c>
    </row>
    <row r="81"/>
    <row r="82"/>
  </sheetData>
  <mergeCells count="9">
    <mergeCell ref="A45:A82"/>
    <mergeCell ref="B45:B53"/>
    <mergeCell ref="B57:B65"/>
    <mergeCell ref="C1:W1"/>
    <mergeCell ref="B3:B12"/>
    <mergeCell ref="B16:B25"/>
    <mergeCell ref="L29:L38"/>
    <mergeCell ref="C43:W43"/>
    <mergeCell ref="A1:A38"/>
  </mergeCells>
  <conditionalFormatting sqref="O30:W38">
    <cfRule type="colorScale" priority="6">
      <colorScale>
        <cfvo type="min"/>
        <cfvo type="percentile" val="50"/>
        <cfvo type="max"/>
        <color rgb="FFF8696B"/>
        <color rgb="FFFCFCFF"/>
        <color rgb="FF5A8AC6"/>
      </colorScale>
    </cfRule>
  </conditionalFormatting>
  <conditionalFormatting sqref="O72:W80">
    <cfRule type="colorScale" priority="1">
      <colorScale>
        <cfvo type="min"/>
        <cfvo type="percentile" val="50"/>
        <cfvo type="max"/>
        <color rgb="FFF8696B"/>
        <color rgb="FFFCFCFF"/>
        <color rgb="FF5A8AC6"/>
      </colorScale>
    </cfRule>
  </conditionalFormatting>
  <conditionalFormatting sqref="AG4:AG8">
    <cfRule type="colorScale" priority="4">
      <colorScale>
        <cfvo type="min"/>
        <cfvo type="percentile" val="50"/>
        <cfvo type="max"/>
        <color rgb="FFF8696B"/>
        <color rgb="FFFCFCFF"/>
        <color rgb="FF5A8AC6"/>
      </colorScale>
    </cfRule>
  </conditionalFormatting>
  <conditionalFormatting sqref="AG46:AG50">
    <cfRule type="colorScale" priority="3">
      <colorScale>
        <cfvo type="min"/>
        <cfvo type="percentile" val="50"/>
        <cfvo type="max"/>
        <color rgb="FFF8696B"/>
        <color rgb="FFFCFCFF"/>
        <color rgb="FF5A8AC6"/>
      </colorScale>
    </cfRule>
  </conditionalFormatting>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4:N30"/>
  <sheetViews>
    <sheetView topLeftCell="B1" workbookViewId="0">
      <selection activeCell="H29" sqref="H29"/>
    </sheetView>
  </sheetViews>
  <sheetFormatPr baseColWidth="8" defaultRowHeight="14.35"/>
  <cols>
    <col width="15.76171875" customWidth="1" min="5" max="5"/>
    <col width="20.234375" customWidth="1" min="6" max="6"/>
    <col width="9.3515625" bestFit="1" customWidth="1" min="7" max="7"/>
    <col width="12.41015625" bestFit="1" customWidth="1" min="9" max="9"/>
  </cols>
  <sheetData>
    <row r="4" ht="15.7" customHeight="1">
      <c r="E4" s="92" t="inlineStr">
        <is>
          <t>Trips by Destination type</t>
        </is>
      </c>
      <c r="F4" s="141" t="n"/>
      <c r="G4" s="141" t="n"/>
      <c r="H4" s="141" t="n"/>
      <c r="I4" s="141" t="n"/>
      <c r="J4" s="141" t="n"/>
      <c r="K4" s="141" t="n"/>
    </row>
    <row r="5">
      <c r="E5" s="141" t="n"/>
      <c r="F5" s="141" t="n"/>
      <c r="G5" s="141" t="n"/>
      <c r="H5" s="141" t="n"/>
      <c r="I5" s="141" t="n"/>
      <c r="J5" s="141" t="n"/>
      <c r="K5" s="141" t="n"/>
    </row>
    <row r="6" ht="28.7" customHeight="1">
      <c r="E6" s="67" t="inlineStr">
        <is>
          <t>Survey - Destination type</t>
        </is>
      </c>
      <c r="F6" s="65" t="inlineStr">
        <is>
          <t>Model - Destination Type</t>
        </is>
      </c>
      <c r="G6" s="66" t="inlineStr">
        <is>
          <t xml:space="preserve"> Model </t>
        </is>
      </c>
      <c r="H6" s="66" t="inlineStr">
        <is>
          <t xml:space="preserve"> Model Share </t>
        </is>
      </c>
      <c r="I6" s="66" t="inlineStr">
        <is>
          <t xml:space="preserve"> Survey </t>
        </is>
      </c>
      <c r="J6" s="66" t="inlineStr">
        <is>
          <t xml:space="preserve"> Survey Share </t>
        </is>
      </c>
      <c r="K6" s="66" t="inlineStr">
        <is>
          <t xml:space="preserve"> Difference </t>
        </is>
      </c>
    </row>
    <row r="7">
      <c r="E7" s="71" t="inlineStr">
        <is>
          <t>OtherNonResidential</t>
        </is>
      </c>
      <c r="F7" s="90" t="inlineStr">
        <is>
          <t>commercial</t>
        </is>
      </c>
      <c r="G7" s="70">
        <f>VLOOKUP(F7,ModelData!DH:DI,2,FALSE)</f>
        <v/>
      </c>
      <c r="H7" s="72">
        <f>G7/$G$12</f>
        <v/>
      </c>
      <c r="I7" s="70">
        <f>VLOOKUP(E7,SurveyData!DH:DI,2,FALSE)</f>
        <v/>
      </c>
      <c r="J7" s="72">
        <f>I7/$I$12</f>
        <v/>
      </c>
      <c r="K7" s="86">
        <f>H7-J7</f>
        <v/>
      </c>
      <c r="N7" t="inlineStr">
        <is>
          <t>OtherNonResidential</t>
        </is>
      </c>
    </row>
    <row r="8">
      <c r="E8" s="71" t="inlineStr">
        <is>
          <t>Residential</t>
        </is>
      </c>
      <c r="F8" s="90" t="inlineStr">
        <is>
          <t>residential</t>
        </is>
      </c>
      <c r="G8" s="70">
        <f>VLOOKUP(F8,ModelData!DH:DI,2,FALSE)</f>
        <v/>
      </c>
      <c r="H8" s="72">
        <f>G8/$G$12</f>
        <v/>
      </c>
      <c r="I8" s="70">
        <f>VLOOKUP(E8,SurveyData!DH:DI,2,FALSE)</f>
        <v/>
      </c>
      <c r="J8" s="72">
        <f>I8/$I$12</f>
        <v/>
      </c>
      <c r="K8" s="86">
        <f>H8-J8</f>
        <v/>
      </c>
      <c r="N8" t="inlineStr">
        <is>
          <t>Residential</t>
        </is>
      </c>
    </row>
    <row r="9">
      <c r="E9" s="71" t="inlineStr">
        <is>
          <t>Base</t>
        </is>
      </c>
      <c r="F9" s="90" t="inlineStr">
        <is>
          <t>base</t>
        </is>
      </c>
      <c r="G9" s="70">
        <f>VLOOKUP(F9,ModelData!DH:DI,2,FALSE)</f>
        <v/>
      </c>
      <c r="H9" s="72">
        <f>G9/$G$12</f>
        <v/>
      </c>
      <c r="I9" s="70">
        <f>VLOOKUP(E9,SurveyData!DH:DI,2,FALSE)</f>
        <v/>
      </c>
      <c r="J9" s="72">
        <f>I9/$I$12</f>
        <v/>
      </c>
      <c r="K9" s="86">
        <f>H9-J9</f>
        <v/>
      </c>
      <c r="N9" t="inlineStr">
        <is>
          <t>Base</t>
        </is>
      </c>
    </row>
    <row r="10">
      <c r="E10" s="71" t="inlineStr">
        <is>
          <t>Warehouse</t>
        </is>
      </c>
      <c r="F10" s="90" t="inlineStr">
        <is>
          <t>warehouse</t>
        </is>
      </c>
      <c r="G10" s="70">
        <f>VLOOKUP(F10,ModelData!DH:DI,2,FALSE)</f>
        <v/>
      </c>
      <c r="H10" s="72">
        <f>G10/$G$12</f>
        <v/>
      </c>
      <c r="I10" s="70">
        <f>VLOOKUP(E10,SurveyData!DH:DI,2,FALSE)</f>
        <v/>
      </c>
      <c r="J10" s="72">
        <f>I10/$I$12</f>
        <v/>
      </c>
      <c r="K10" s="86">
        <f>H10-J10</f>
        <v/>
      </c>
      <c r="N10" t="inlineStr">
        <is>
          <t>Warehouse</t>
        </is>
      </c>
    </row>
    <row r="11">
      <c r="E11" s="71" t="inlineStr">
        <is>
          <t>TransportNode</t>
        </is>
      </c>
      <c r="F11" s="90" t="inlineStr">
        <is>
          <t>intermodal</t>
        </is>
      </c>
      <c r="G11" s="70">
        <f>VLOOKUP(F11,ModelData!DH:DI,2,FALSE)</f>
        <v/>
      </c>
      <c r="H11" s="72">
        <f>G11/$G$12</f>
        <v/>
      </c>
      <c r="I11" s="70">
        <f>VLOOKUP(E11,SurveyData!DH:DI,2,FALSE)</f>
        <v/>
      </c>
      <c r="J11" s="72">
        <f>I11/$I$12</f>
        <v/>
      </c>
      <c r="K11" s="86">
        <f>H11-J11</f>
        <v/>
      </c>
      <c r="N11" t="inlineStr">
        <is>
          <t>TransportNode</t>
        </is>
      </c>
    </row>
    <row r="12">
      <c r="E12" s="71" t="inlineStr">
        <is>
          <t>Total</t>
        </is>
      </c>
      <c r="F12" s="90" t="inlineStr">
        <is>
          <t xml:space="preserve"> </t>
        </is>
      </c>
      <c r="G12" s="91">
        <f>SUM(G7:G11)</f>
        <v/>
      </c>
      <c r="H12" s="90" t="inlineStr">
        <is>
          <t xml:space="preserve"> </t>
        </is>
      </c>
      <c r="I12" s="91">
        <f>SUM(I7:I11)</f>
        <v/>
      </c>
      <c r="J12" s="90" t="inlineStr">
        <is>
          <t xml:space="preserve"> </t>
        </is>
      </c>
      <c r="K12" s="90" t="inlineStr">
        <is>
          <t xml:space="preserve"> </t>
        </is>
      </c>
    </row>
    <row r="17" ht="18" customHeight="1">
      <c r="F17" s="94" t="inlineStr">
        <is>
          <t>Estblishments Average distance by vehicle type</t>
        </is>
      </c>
    </row>
    <row r="19">
      <c r="A19" s="142" t="inlineStr">
        <is>
          <t>Establishment Trips</t>
        </is>
      </c>
      <c r="F19" s="95" t="inlineStr">
        <is>
          <t>Vehicle Type</t>
        </is>
      </c>
      <c r="G19" s="96" t="inlineStr">
        <is>
          <t>Model</t>
        </is>
      </c>
      <c r="H19" s="96" t="inlineStr">
        <is>
          <t>Survey</t>
        </is>
      </c>
      <c r="I19" s="96" t="inlineStr">
        <is>
          <t>% Difference</t>
        </is>
      </c>
    </row>
    <row r="20">
      <c r="F20" s="71" t="inlineStr">
        <is>
          <t>LCV</t>
        </is>
      </c>
      <c r="G20" s="124">
        <f>VLOOKUP(F20,ModelData!DL:DM,2,FALSE)</f>
        <v/>
      </c>
      <c r="H20" s="124">
        <f>VLOOKUP(F20,SurveyData!DL:DM,2,FALSE)</f>
        <v/>
      </c>
      <c r="I20" s="72">
        <f>G20/H20-1</f>
        <v/>
      </c>
    </row>
    <row r="21">
      <c r="F21" s="71" t="inlineStr">
        <is>
          <t>SUT</t>
        </is>
      </c>
      <c r="G21" s="124">
        <f>VLOOKUP(F21,ModelData!DL:DM,2,FALSE)</f>
        <v/>
      </c>
      <c r="H21" s="124">
        <f>VLOOKUP(F21,SurveyData!DL:DM,2,FALSE)</f>
        <v/>
      </c>
      <c r="I21" s="72">
        <f>G21/H21-1</f>
        <v/>
      </c>
    </row>
    <row r="22">
      <c r="F22" s="71" t="inlineStr">
        <is>
          <t>MUT</t>
        </is>
      </c>
      <c r="G22" s="124">
        <f>VLOOKUP(F22,ModelData!DL:DM,2,FALSE)</f>
        <v/>
      </c>
      <c r="H22" s="124">
        <f>VLOOKUP(F22,SurveyData!DL:DM,2,FALSE)</f>
        <v/>
      </c>
      <c r="I22" s="72">
        <f>G22/H22-1</f>
        <v/>
      </c>
    </row>
    <row r="25" ht="18" customHeight="1">
      <c r="F25" s="94" t="inlineStr">
        <is>
          <t>TNC Average distance by vehicle type</t>
        </is>
      </c>
    </row>
    <row r="27">
      <c r="A27" s="143" t="inlineStr">
        <is>
          <t>TNC Trips</t>
        </is>
      </c>
      <c r="F27" s="95" t="inlineStr">
        <is>
          <t>Vehicle Type</t>
        </is>
      </c>
      <c r="G27" s="96" t="inlineStr">
        <is>
          <t>Model</t>
        </is>
      </c>
      <c r="H27" s="98" t="inlineStr">
        <is>
          <t>Survey</t>
        </is>
      </c>
      <c r="I27" s="96" t="inlineStr">
        <is>
          <t>% Difference</t>
        </is>
      </c>
    </row>
    <row r="28">
      <c r="F28" s="71" t="inlineStr">
        <is>
          <t>LCV</t>
        </is>
      </c>
      <c r="G28" s="125">
        <f>VLOOKUP(F28,ModelData!EJ:EK,2,FALSE)</f>
        <v/>
      </c>
      <c r="H28" s="106">
        <f>VLOOKUP(F28,SurveyData!EJ:EK,2,FALSE)</f>
        <v/>
      </c>
      <c r="I28" s="72">
        <f>G28/H28-1</f>
        <v/>
      </c>
    </row>
    <row r="29">
      <c r="F29" s="71" t="inlineStr">
        <is>
          <t>SUT</t>
        </is>
      </c>
      <c r="G29" s="124" t="n"/>
      <c r="H29" s="124" t="n"/>
      <c r="I29" s="72" t="n"/>
    </row>
    <row r="30">
      <c r="F30" s="71" t="inlineStr">
        <is>
          <t>MUT</t>
        </is>
      </c>
      <c r="G30" s="124" t="n"/>
      <c r="H30" s="124" t="n"/>
      <c r="I30" s="72" t="n"/>
    </row>
  </sheetData>
  <mergeCells count="2">
    <mergeCell ref="A19:A21"/>
    <mergeCell ref="A27:A29"/>
  </mergeCells>
  <conditionalFormatting sqref="I20:I22">
    <cfRule type="colorScale" priority="2">
      <colorScale>
        <cfvo type="min"/>
        <cfvo type="percentile" val="50"/>
        <cfvo type="max"/>
        <color rgb="FFF8696B"/>
        <color rgb="FFFCFCFF"/>
        <color rgb="FF5A8AC6"/>
      </colorScale>
    </cfRule>
  </conditionalFormatting>
  <conditionalFormatting sqref="I28:I30">
    <cfRule type="colorScale" priority="3">
      <colorScale>
        <cfvo type="min"/>
        <cfvo type="percentile" val="50"/>
        <cfvo type="max"/>
        <color rgb="FFF8696B"/>
        <color rgb="FFFCFCFF"/>
        <color rgb="FF5A8AC6"/>
      </colorScale>
    </cfRule>
  </conditionalFormatting>
  <conditionalFormatting sqref="K7:K11">
    <cfRule type="colorScale" priority="1">
      <colorScale>
        <cfvo type="min"/>
        <cfvo type="percentile" val="50"/>
        <cfvo type="max"/>
        <color rgb="FFF8696B"/>
        <color rgb="FFFCFCFF"/>
        <color rgb="FF5A8AC6"/>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D9AA5C7921F342991554F4D6B3A08A" ma:contentTypeVersion="15" ma:contentTypeDescription="Create a new document." ma:contentTypeScope="" ma:versionID="0206a618f35c0824d2fb24aead71b636">
  <xsd:schema xmlns:xsd="http://www.w3.org/2001/XMLSchema" xmlns:xs="http://www.w3.org/2001/XMLSchema" xmlns:p="http://schemas.microsoft.com/office/2006/metadata/properties" xmlns:ns1="http://schemas.microsoft.com/sharepoint/v3" xmlns:ns2="608512b1-9b7f-4b66-9287-846c132e154a" xmlns:ns3="8a8ccdf0-e2fe-48b3-ba2f-122b2fdfcc3b" targetNamespace="http://schemas.microsoft.com/office/2006/metadata/properties" ma:root="true" ma:fieldsID="92f8997cce93524906d692cae9c8e282" ns1:_="" ns2:_="" ns3:_="">
    <xsd:import namespace="http://schemas.microsoft.com/sharepoint/v3"/>
    <xsd:import namespace="608512b1-9b7f-4b66-9287-846c132e154a"/>
    <xsd:import namespace="8a8ccdf0-e2fe-48b3-ba2f-122b2fdfcc3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8512b1-9b7f-4b66-9287-846c132e15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5869760-63e5-4ad7-8e1d-ce12b2e8d0a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8ccdf0-e2fe-48b3-ba2f-122b2fdfcc3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9d45e87a-ae13-4e74-a5be-06086d19b581}" ma:internalName="TaxCatchAll" ma:showField="CatchAllData" ma:web="8a8ccdf0-e2fe-48b3-ba2f-122b2fdfcc3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08512b1-9b7f-4b66-9287-846c132e154a">
      <Terms xmlns="http://schemas.microsoft.com/office/infopath/2007/PartnerControls"/>
    </lcf76f155ced4ddcb4097134ff3c332f>
    <TaxCatchAll xmlns="8a8ccdf0-e2fe-48b3-ba2f-122b2fdfcc3b"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8E8D522-37D3-4B05-AF39-A797834CCBFC}"/>
</file>

<file path=customXml/itemProps2.xml><?xml version="1.0" encoding="utf-8"?>
<ds:datastoreItem xmlns:ds="http://schemas.openxmlformats.org/officeDocument/2006/customXml" ds:itemID="{BF006242-AB4B-4367-8D05-F6848EA1FA1F}"/>
</file>

<file path=customXml/itemProps3.xml><?xml version="1.0" encoding="utf-8"?>
<ds:datastoreItem xmlns:ds="http://schemas.openxmlformats.org/officeDocument/2006/customXml" ds:itemID="{D39331BA-1686-4055-A657-5265B40D25A7}"/>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Vivek Yadav</cp:lastModifiedBy>
  <dcterms:created xsi:type="dcterms:W3CDTF">2024-02-07T12:10:22Z</dcterms:created>
  <dcterms:modified xsi:type="dcterms:W3CDTF">2024-04-16T20:48:46Z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0x010100A5D9AA5C7921F342991554F4D6B3A08A</vt:lpwstr>
  </property>
</Properties>
</file>