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VY-Projects\SANDAG_CVM\"/>
    </mc:Choice>
  </mc:AlternateContent>
  <xr:revisionPtr revIDLastSave="0" documentId="13_ncr:1_{8E405CF2-896E-4C81-A7E5-18C9F00D37C8}" xr6:coauthVersionLast="47" xr6:coauthVersionMax="47" xr10:uidLastSave="{00000000-0000-0000-0000-000000000000}"/>
  <bookViews>
    <workbookView xWindow="-93" yWindow="-93" windowWidth="25786" windowHeight="13986" tabRatio="854" firstSheet="1" activeTab="10" xr2:uid="{00000000-000D-0000-FFFF-FFFF00000000}"/>
  </bookViews>
  <sheets>
    <sheet name="Household Attractor" sheetId="6" r:id="rId1"/>
    <sheet name="Establishment Attractor" sheetId="7" r:id="rId2"/>
    <sheet name="Route Generation" sheetId="9" r:id="rId3"/>
    <sheet name="Route Generation TNC" sheetId="10" r:id="rId4"/>
    <sheet name="Route Purp Vehicle" sheetId="4" r:id="rId5"/>
    <sheet name="Route Start Time" sheetId="11" r:id="rId6"/>
    <sheet name="Route OriginationTerminal" sheetId="12" r:id="rId7"/>
    <sheet name="Next StopPurpose" sheetId="14" r:id="rId8"/>
    <sheet name="Stop Location" sheetId="15" r:id="rId9"/>
    <sheet name="ModelData" sheetId="2" r:id="rId10"/>
    <sheet name="SurveyData" sheetId="16"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9" l="1"/>
  <c r="G7" i="9"/>
  <c r="G8" i="9"/>
  <c r="G5" i="9"/>
  <c r="H28" i="15"/>
  <c r="H21" i="15"/>
  <c r="H22" i="15"/>
  <c r="H20" i="15"/>
  <c r="I8" i="15"/>
  <c r="I9" i="15"/>
  <c r="I10" i="15"/>
  <c r="I11" i="15"/>
  <c r="I7" i="15"/>
  <c r="AE47" i="14"/>
  <c r="AE48" i="14"/>
  <c r="AE49" i="14"/>
  <c r="AE50" i="14"/>
  <c r="AE46" i="14"/>
  <c r="AE51" i="14" s="1"/>
  <c r="AE5" i="14"/>
  <c r="AE6" i="14"/>
  <c r="AE7" i="14"/>
  <c r="AE8" i="14"/>
  <c r="AE4" i="14"/>
  <c r="E46" i="14"/>
  <c r="F46" i="14"/>
  <c r="G46" i="14"/>
  <c r="H46" i="14"/>
  <c r="I46" i="14"/>
  <c r="J46" i="14"/>
  <c r="K46" i="14"/>
  <c r="E47" i="14"/>
  <c r="F47" i="14"/>
  <c r="G47" i="14"/>
  <c r="H47" i="14"/>
  <c r="I47" i="14"/>
  <c r="J47" i="14"/>
  <c r="K47" i="14"/>
  <c r="E48" i="14"/>
  <c r="F48" i="14"/>
  <c r="G48" i="14"/>
  <c r="H48" i="14"/>
  <c r="I48" i="14"/>
  <c r="J48" i="14"/>
  <c r="K48" i="14"/>
  <c r="E49" i="14"/>
  <c r="F49" i="14"/>
  <c r="G49" i="14"/>
  <c r="H49" i="14"/>
  <c r="I49" i="14"/>
  <c r="J49" i="14"/>
  <c r="K49" i="14"/>
  <c r="E50" i="14"/>
  <c r="F50" i="14"/>
  <c r="G50" i="14"/>
  <c r="H50" i="14"/>
  <c r="I50" i="14"/>
  <c r="J50" i="14"/>
  <c r="K50" i="14"/>
  <c r="E51" i="14"/>
  <c r="F51" i="14"/>
  <c r="G51" i="14"/>
  <c r="H51" i="14"/>
  <c r="I51" i="14"/>
  <c r="J51" i="14"/>
  <c r="K51" i="14"/>
  <c r="E52" i="14"/>
  <c r="F52" i="14"/>
  <c r="G52" i="14"/>
  <c r="H52" i="14"/>
  <c r="I52" i="14"/>
  <c r="J52" i="14"/>
  <c r="K52" i="14"/>
  <c r="E53" i="14"/>
  <c r="F53" i="14"/>
  <c r="G53" i="14"/>
  <c r="H53" i="14"/>
  <c r="I53" i="14"/>
  <c r="J53" i="14"/>
  <c r="K53" i="14"/>
  <c r="D47" i="14"/>
  <c r="D48" i="14"/>
  <c r="D49" i="14"/>
  <c r="D50" i="14"/>
  <c r="D51" i="14"/>
  <c r="D52" i="14"/>
  <c r="D53" i="14"/>
  <c r="D46" i="14"/>
  <c r="E4" i="14"/>
  <c r="F4" i="14"/>
  <c r="G4" i="14"/>
  <c r="G12" i="14" s="1"/>
  <c r="H4" i="14"/>
  <c r="I4" i="14"/>
  <c r="J4" i="14"/>
  <c r="K4" i="14"/>
  <c r="E5" i="14"/>
  <c r="F5" i="14"/>
  <c r="G5" i="14"/>
  <c r="H5" i="14"/>
  <c r="I5" i="14"/>
  <c r="J5" i="14"/>
  <c r="K5" i="14"/>
  <c r="E6" i="14"/>
  <c r="F6" i="14"/>
  <c r="G6" i="14"/>
  <c r="H6" i="14"/>
  <c r="I6" i="14"/>
  <c r="J6" i="14"/>
  <c r="K6" i="14"/>
  <c r="E7" i="14"/>
  <c r="F7" i="14"/>
  <c r="G7" i="14"/>
  <c r="H7" i="14"/>
  <c r="I7" i="14"/>
  <c r="J7" i="14"/>
  <c r="K7" i="14"/>
  <c r="E8" i="14"/>
  <c r="F8" i="14"/>
  <c r="G8" i="14"/>
  <c r="H8" i="14"/>
  <c r="I8" i="14"/>
  <c r="J8" i="14"/>
  <c r="K8" i="14"/>
  <c r="E9" i="14"/>
  <c r="F9" i="14"/>
  <c r="G9" i="14"/>
  <c r="H9" i="14"/>
  <c r="I9" i="14"/>
  <c r="J9" i="14"/>
  <c r="K9" i="14"/>
  <c r="E10" i="14"/>
  <c r="F10" i="14"/>
  <c r="G10" i="14"/>
  <c r="H10" i="14"/>
  <c r="I10" i="14"/>
  <c r="J10" i="14"/>
  <c r="K10" i="14"/>
  <c r="E11" i="14"/>
  <c r="F11" i="14"/>
  <c r="G11" i="14"/>
  <c r="H11" i="14"/>
  <c r="I11" i="14"/>
  <c r="J11" i="14"/>
  <c r="K11" i="14"/>
  <c r="D5" i="14"/>
  <c r="D6" i="14"/>
  <c r="D7" i="14"/>
  <c r="L7" i="14" s="1"/>
  <c r="D8" i="14"/>
  <c r="D9" i="14"/>
  <c r="D10" i="14"/>
  <c r="D11" i="14"/>
  <c r="D4" i="14"/>
  <c r="E32" i="12"/>
  <c r="E33" i="12"/>
  <c r="E31" i="12"/>
  <c r="E22" i="12"/>
  <c r="E23" i="12"/>
  <c r="E24" i="12"/>
  <c r="E21" i="12"/>
  <c r="E14" i="12"/>
  <c r="E15" i="12"/>
  <c r="E13" i="12"/>
  <c r="E6" i="12"/>
  <c r="E7" i="12"/>
  <c r="E8" i="12"/>
  <c r="E5" i="12"/>
  <c r="J18" i="11"/>
  <c r="J19" i="11"/>
  <c r="J20" i="11"/>
  <c r="J21" i="11"/>
  <c r="J17" i="11"/>
  <c r="H9" i="4"/>
  <c r="H6" i="4"/>
  <c r="H7" i="4"/>
  <c r="H8" i="4"/>
  <c r="H10" i="4"/>
  <c r="H11" i="4"/>
  <c r="H12" i="4"/>
  <c r="H13" i="4"/>
  <c r="H14" i="4"/>
  <c r="H15" i="4"/>
  <c r="H16" i="4"/>
  <c r="H17" i="4"/>
  <c r="H18" i="4"/>
  <c r="H19" i="4"/>
  <c r="H20" i="4"/>
  <c r="H21" i="4"/>
  <c r="H22" i="4"/>
  <c r="H23" i="4"/>
  <c r="H24" i="4"/>
  <c r="H25" i="4"/>
  <c r="H5" i="4"/>
  <c r="E5" i="4"/>
  <c r="F8" i="10"/>
  <c r="F9" i="10"/>
  <c r="F7" i="10"/>
  <c r="E15" i="9"/>
  <c r="E16" i="9"/>
  <c r="E17" i="9"/>
  <c r="E18" i="9"/>
  <c r="E19" i="9"/>
  <c r="E20" i="9"/>
  <c r="E21" i="9"/>
  <c r="E22" i="9"/>
  <c r="E23" i="9"/>
  <c r="E24" i="9"/>
  <c r="E14" i="9"/>
  <c r="E17" i="7"/>
  <c r="E18" i="7"/>
  <c r="E19" i="7"/>
  <c r="E20" i="7"/>
  <c r="E21" i="7"/>
  <c r="E22" i="7"/>
  <c r="E23" i="7"/>
  <c r="E24" i="7"/>
  <c r="E25" i="7"/>
  <c r="E26" i="7"/>
  <c r="E16" i="7"/>
  <c r="G8" i="7"/>
  <c r="G9" i="7"/>
  <c r="G10" i="7"/>
  <c r="G7" i="7"/>
  <c r="J14" i="6"/>
  <c r="J15" i="6"/>
  <c r="J16" i="6"/>
  <c r="J17" i="6"/>
  <c r="J13" i="6"/>
  <c r="I14" i="6"/>
  <c r="I15" i="6"/>
  <c r="I16" i="6"/>
  <c r="I17" i="6"/>
  <c r="I13" i="6"/>
  <c r="H14" i="6"/>
  <c r="H15" i="6"/>
  <c r="H16" i="6"/>
  <c r="H17" i="6"/>
  <c r="H13" i="6"/>
  <c r="D14" i="6"/>
  <c r="E6" i="6"/>
  <c r="E7" i="6"/>
  <c r="E5" i="6"/>
  <c r="E14" i="6"/>
  <c r="L6" i="14" l="1"/>
  <c r="F12" i="14"/>
  <c r="L4" i="14"/>
  <c r="D54" i="14"/>
  <c r="L5" i="14"/>
  <c r="E12" i="14"/>
  <c r="K12" i="14"/>
  <c r="L10" i="14"/>
  <c r="J12" i="14"/>
  <c r="L9" i="14"/>
  <c r="I12" i="14"/>
  <c r="L8" i="14"/>
  <c r="H12" i="14"/>
  <c r="H31" i="4"/>
  <c r="E9" i="12"/>
  <c r="D12" i="14"/>
  <c r="AC46" i="14"/>
  <c r="D13" i="12"/>
  <c r="F13" i="12" s="1"/>
  <c r="AC47" i="14"/>
  <c r="AC48" i="14"/>
  <c r="AC49" i="14"/>
  <c r="AC50" i="14"/>
  <c r="G8" i="15"/>
  <c r="G9" i="15"/>
  <c r="G10" i="15"/>
  <c r="G11" i="15"/>
  <c r="G7" i="15"/>
  <c r="I12" i="15"/>
  <c r="J8" i="15" s="1"/>
  <c r="H18" i="11"/>
  <c r="H19" i="11"/>
  <c r="H20" i="11"/>
  <c r="H21" i="11"/>
  <c r="H17" i="11"/>
  <c r="J22" i="11"/>
  <c r="K18" i="11" s="1"/>
  <c r="J10" i="11"/>
  <c r="G28" i="15"/>
  <c r="I28" i="15" s="1"/>
  <c r="K54" i="14"/>
  <c r="E54" i="14"/>
  <c r="F54" i="14"/>
  <c r="G54" i="14"/>
  <c r="H54" i="14"/>
  <c r="I54" i="14"/>
  <c r="J54" i="14"/>
  <c r="L48" i="14"/>
  <c r="L49" i="14"/>
  <c r="L50" i="14"/>
  <c r="L51" i="14"/>
  <c r="L52" i="14"/>
  <c r="L53" i="14"/>
  <c r="L47" i="14"/>
  <c r="D59" i="14"/>
  <c r="E59" i="14"/>
  <c r="F59" i="14"/>
  <c r="G59" i="14"/>
  <c r="H59" i="14"/>
  <c r="I59" i="14"/>
  <c r="J59" i="14"/>
  <c r="K59" i="14"/>
  <c r="D60" i="14"/>
  <c r="E60" i="14"/>
  <c r="F60" i="14"/>
  <c r="G60" i="14"/>
  <c r="H60" i="14"/>
  <c r="I60" i="14"/>
  <c r="J60" i="14"/>
  <c r="K60" i="14"/>
  <c r="D61" i="14"/>
  <c r="E61" i="14"/>
  <c r="F61" i="14"/>
  <c r="G61" i="14"/>
  <c r="H61" i="14"/>
  <c r="I61" i="14"/>
  <c r="J61" i="14"/>
  <c r="K61" i="14"/>
  <c r="D62" i="14"/>
  <c r="E62" i="14"/>
  <c r="F62" i="14"/>
  <c r="G62" i="14"/>
  <c r="H62" i="14"/>
  <c r="I62" i="14"/>
  <c r="J62" i="14"/>
  <c r="K62" i="14"/>
  <c r="D63" i="14"/>
  <c r="E63" i="14"/>
  <c r="F63" i="14"/>
  <c r="G63" i="14"/>
  <c r="H63" i="14"/>
  <c r="I63" i="14"/>
  <c r="J63" i="14"/>
  <c r="K63" i="14"/>
  <c r="D64" i="14"/>
  <c r="E64" i="14"/>
  <c r="F64" i="14"/>
  <c r="G64" i="14"/>
  <c r="H64" i="14"/>
  <c r="I64" i="14"/>
  <c r="J64" i="14"/>
  <c r="K64" i="14"/>
  <c r="D65" i="14"/>
  <c r="E65" i="14"/>
  <c r="F65" i="14"/>
  <c r="G65" i="14"/>
  <c r="H65" i="14"/>
  <c r="I65" i="14"/>
  <c r="J65" i="14"/>
  <c r="K65" i="14"/>
  <c r="E58" i="14"/>
  <c r="F58" i="14"/>
  <c r="G58" i="14"/>
  <c r="H58" i="14"/>
  <c r="I58" i="14"/>
  <c r="J58" i="14"/>
  <c r="K58" i="14"/>
  <c r="D58" i="14"/>
  <c r="AF47" i="14"/>
  <c r="G22" i="15"/>
  <c r="I22" i="15" s="1"/>
  <c r="G21" i="15"/>
  <c r="I21" i="15" s="1"/>
  <c r="G20" i="15"/>
  <c r="I20" i="15" s="1"/>
  <c r="AE9" i="14"/>
  <c r="AC5" i="14"/>
  <c r="AC6" i="14"/>
  <c r="AC7" i="14"/>
  <c r="AC8" i="14"/>
  <c r="AC4" i="14"/>
  <c r="D18" i="14"/>
  <c r="E18" i="14"/>
  <c r="F18" i="14"/>
  <c r="G18" i="14"/>
  <c r="H18" i="14"/>
  <c r="I18" i="14"/>
  <c r="J18" i="14"/>
  <c r="K18" i="14"/>
  <c r="D19" i="14"/>
  <c r="E19" i="14"/>
  <c r="F19" i="14"/>
  <c r="G19" i="14"/>
  <c r="H19" i="14"/>
  <c r="I19" i="14"/>
  <c r="J19" i="14"/>
  <c r="K19" i="14"/>
  <c r="D20" i="14"/>
  <c r="E20" i="14"/>
  <c r="F20" i="14"/>
  <c r="G20" i="14"/>
  <c r="H20" i="14"/>
  <c r="I20" i="14"/>
  <c r="J20" i="14"/>
  <c r="K20" i="14"/>
  <c r="D21" i="14"/>
  <c r="E21" i="14"/>
  <c r="F21" i="14"/>
  <c r="G21" i="14"/>
  <c r="H21" i="14"/>
  <c r="I21" i="14"/>
  <c r="J21" i="14"/>
  <c r="K21" i="14"/>
  <c r="D22" i="14"/>
  <c r="E22" i="14"/>
  <c r="F22" i="14"/>
  <c r="G22" i="14"/>
  <c r="H22" i="14"/>
  <c r="I22" i="14"/>
  <c r="J22" i="14"/>
  <c r="K22" i="14"/>
  <c r="D23" i="14"/>
  <c r="E23" i="14"/>
  <c r="F23" i="14"/>
  <c r="G23" i="14"/>
  <c r="H23" i="14"/>
  <c r="I23" i="14"/>
  <c r="J23" i="14"/>
  <c r="K23" i="14"/>
  <c r="D24" i="14"/>
  <c r="E24" i="14"/>
  <c r="F24" i="14"/>
  <c r="G24" i="14"/>
  <c r="H24" i="14"/>
  <c r="I24" i="14"/>
  <c r="J24" i="14"/>
  <c r="K24" i="14"/>
  <c r="E17" i="14"/>
  <c r="F17" i="14"/>
  <c r="G17" i="14"/>
  <c r="H17" i="14"/>
  <c r="I17" i="14"/>
  <c r="J17" i="14"/>
  <c r="K17" i="14"/>
  <c r="D17" i="14"/>
  <c r="D5" i="12"/>
  <c r="D31" i="12"/>
  <c r="F31" i="12" s="1"/>
  <c r="D32" i="12"/>
  <c r="F32" i="12" s="1"/>
  <c r="D33" i="12"/>
  <c r="F33" i="12" s="1"/>
  <c r="E25" i="12"/>
  <c r="G21" i="12" s="1"/>
  <c r="G5" i="12"/>
  <c r="G6" i="12"/>
  <c r="G7" i="12"/>
  <c r="G8" i="12"/>
  <c r="D22" i="12"/>
  <c r="D23" i="12"/>
  <c r="D24" i="12"/>
  <c r="D21" i="12"/>
  <c r="D14" i="12"/>
  <c r="F14" i="12" s="1"/>
  <c r="D15" i="12"/>
  <c r="F15" i="12" s="1"/>
  <c r="D6" i="12"/>
  <c r="D7" i="12"/>
  <c r="D8" i="12"/>
  <c r="E6" i="7"/>
  <c r="E8" i="10"/>
  <c r="E9" i="10"/>
  <c r="E7" i="10"/>
  <c r="F10" i="10"/>
  <c r="E15" i="6"/>
  <c r="M15" i="6" s="1"/>
  <c r="H6" i="11"/>
  <c r="H7" i="11"/>
  <c r="H8" i="11"/>
  <c r="H9" i="11"/>
  <c r="H5"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3" i="11"/>
  <c r="F15" i="6"/>
  <c r="N15" i="6" s="1"/>
  <c r="F16" i="6"/>
  <c r="N16" i="6" s="1"/>
  <c r="F17" i="6"/>
  <c r="N17" i="6" s="1"/>
  <c r="E16" i="6"/>
  <c r="M16" i="6" s="1"/>
  <c r="E17" i="6"/>
  <c r="M17" i="6" s="1"/>
  <c r="D15" i="6"/>
  <c r="L15" i="6" s="1"/>
  <c r="D16" i="6"/>
  <c r="L16" i="6" s="1"/>
  <c r="D17" i="6"/>
  <c r="L17" i="6" s="1"/>
  <c r="F14" i="6"/>
  <c r="N14" i="6" s="1"/>
  <c r="M14" i="6"/>
  <c r="L14" i="6"/>
  <c r="D6" i="6"/>
  <c r="F6" i="6" s="1"/>
  <c r="D7" i="6"/>
  <c r="F7" i="6" s="1"/>
  <c r="D5" i="6"/>
  <c r="F5" i="6" s="1"/>
  <c r="L54" i="14" l="1"/>
  <c r="S54" i="14" s="1"/>
  <c r="L12" i="14"/>
  <c r="J7" i="15"/>
  <c r="J11" i="15"/>
  <c r="J10" i="15"/>
  <c r="J9" i="15"/>
  <c r="AF46" i="14"/>
  <c r="AF50" i="14"/>
  <c r="AF49" i="14"/>
  <c r="AF48" i="14"/>
  <c r="G12" i="15"/>
  <c r="K19" i="11"/>
  <c r="K20" i="11"/>
  <c r="K21" i="11"/>
  <c r="K22" i="11"/>
  <c r="K17" i="11"/>
  <c r="K6" i="11"/>
  <c r="K7" i="11"/>
  <c r="K8" i="11"/>
  <c r="K9" i="11"/>
  <c r="K10" i="11"/>
  <c r="K5" i="11"/>
  <c r="H22" i="11"/>
  <c r="L58" i="14"/>
  <c r="D66" i="14"/>
  <c r="K66" i="14"/>
  <c r="J66" i="14"/>
  <c r="I66" i="14"/>
  <c r="H66" i="14"/>
  <c r="G66" i="14"/>
  <c r="F66" i="14"/>
  <c r="E66" i="14"/>
  <c r="L65" i="14"/>
  <c r="L64" i="14"/>
  <c r="L63" i="14"/>
  <c r="L62" i="14"/>
  <c r="L61" i="14"/>
  <c r="L60" i="14"/>
  <c r="L59" i="14"/>
  <c r="AC51" i="14"/>
  <c r="AC9" i="14"/>
  <c r="AD5" i="14" s="1"/>
  <c r="AF5" i="14"/>
  <c r="AF6" i="14"/>
  <c r="AF7" i="14"/>
  <c r="AF8" i="14"/>
  <c r="AF9" i="14"/>
  <c r="AF4" i="14"/>
  <c r="D25" i="14"/>
  <c r="L17" i="14"/>
  <c r="K25" i="14"/>
  <c r="J25" i="14"/>
  <c r="I25" i="14"/>
  <c r="H25" i="14"/>
  <c r="G25" i="14"/>
  <c r="F25" i="14"/>
  <c r="E25" i="14"/>
  <c r="L24" i="14"/>
  <c r="L23" i="14"/>
  <c r="L22" i="14"/>
  <c r="L21" i="14"/>
  <c r="L20" i="14"/>
  <c r="L19" i="14"/>
  <c r="L18" i="14"/>
  <c r="D9" i="12"/>
  <c r="G24" i="12"/>
  <c r="G23" i="12"/>
  <c r="G22" i="12"/>
  <c r="D25" i="12"/>
  <c r="E10" i="10"/>
  <c r="D51" i="11"/>
  <c r="E31" i="11" s="1"/>
  <c r="H10" i="11"/>
  <c r="P5" i="14" l="1"/>
  <c r="O6" i="14"/>
  <c r="W6" i="14"/>
  <c r="V7" i="14"/>
  <c r="U8" i="14"/>
  <c r="T9" i="14"/>
  <c r="S10" i="14"/>
  <c r="R11" i="14"/>
  <c r="Q12" i="14"/>
  <c r="Q4" i="14"/>
  <c r="Q5" i="14"/>
  <c r="P6" i="14"/>
  <c r="O7" i="14"/>
  <c r="W7" i="14"/>
  <c r="V8" i="14"/>
  <c r="U9" i="14"/>
  <c r="T10" i="14"/>
  <c r="S11" i="14"/>
  <c r="R12" i="14"/>
  <c r="R4" i="14"/>
  <c r="Q9" i="14"/>
  <c r="R10" i="14"/>
  <c r="P4" i="14"/>
  <c r="R5" i="14"/>
  <c r="Q6" i="14"/>
  <c r="P7" i="14"/>
  <c r="O8" i="14"/>
  <c r="W8" i="14"/>
  <c r="V9" i="14"/>
  <c r="U10" i="14"/>
  <c r="T11" i="14"/>
  <c r="S12" i="14"/>
  <c r="S4" i="14"/>
  <c r="S7" i="14"/>
  <c r="P10" i="14"/>
  <c r="W11" i="14"/>
  <c r="U7" i="14"/>
  <c r="S5" i="14"/>
  <c r="R6" i="14"/>
  <c r="Q7" i="14"/>
  <c r="P8" i="14"/>
  <c r="O9" i="14"/>
  <c r="W9" i="14"/>
  <c r="V10" i="14"/>
  <c r="U11" i="14"/>
  <c r="T12" i="14"/>
  <c r="T4" i="14"/>
  <c r="T6" i="14"/>
  <c r="R8" i="14"/>
  <c r="O11" i="14"/>
  <c r="V12" i="14"/>
  <c r="V4" i="14"/>
  <c r="W5" i="14"/>
  <c r="O4" i="14"/>
  <c r="T5" i="14"/>
  <c r="S6" i="14"/>
  <c r="R7" i="14"/>
  <c r="Q8" i="14"/>
  <c r="P9" i="14"/>
  <c r="O10" i="14"/>
  <c r="V11" i="14"/>
  <c r="U12" i="14"/>
  <c r="U4" i="14"/>
  <c r="U5" i="14"/>
  <c r="V5" i="14"/>
  <c r="U6" i="14"/>
  <c r="T7" i="14"/>
  <c r="S8" i="14"/>
  <c r="R9" i="14"/>
  <c r="Q10" i="14"/>
  <c r="P11" i="14"/>
  <c r="O12" i="14"/>
  <c r="W12" i="14"/>
  <c r="W4" i="14"/>
  <c r="O5" i="14"/>
  <c r="V6" i="14"/>
  <c r="T8" i="14"/>
  <c r="S9" i="14"/>
  <c r="Q11" i="14"/>
  <c r="P12" i="14"/>
  <c r="W10" i="14"/>
  <c r="AD6" i="14"/>
  <c r="AD7" i="14"/>
  <c r="AD8" i="14"/>
  <c r="AD4" i="14"/>
  <c r="H7" i="15"/>
  <c r="K7" i="15" s="1"/>
  <c r="H11" i="15"/>
  <c r="K11" i="15" s="1"/>
  <c r="H10" i="15"/>
  <c r="K10" i="15" s="1"/>
  <c r="H9" i="15"/>
  <c r="K9" i="15" s="1"/>
  <c r="H8" i="15"/>
  <c r="K8" i="15" s="1"/>
  <c r="W50" i="14"/>
  <c r="W53" i="14"/>
  <c r="W47" i="14"/>
  <c r="Q54" i="14"/>
  <c r="U46" i="14"/>
  <c r="U47" i="14"/>
  <c r="U48" i="14"/>
  <c r="U49" i="14"/>
  <c r="U50" i="14"/>
  <c r="U51" i="14"/>
  <c r="U52" i="14"/>
  <c r="U53" i="14"/>
  <c r="O52" i="14"/>
  <c r="V46" i="14"/>
  <c r="V47" i="14"/>
  <c r="V48" i="14"/>
  <c r="V49" i="14"/>
  <c r="V50" i="14"/>
  <c r="V51" i="14"/>
  <c r="V52" i="14"/>
  <c r="V53" i="14"/>
  <c r="V54" i="14"/>
  <c r="O53" i="14"/>
  <c r="W46" i="14"/>
  <c r="W48" i="14"/>
  <c r="W49" i="14"/>
  <c r="W51" i="14"/>
  <c r="W52" i="14"/>
  <c r="W54" i="14"/>
  <c r="O54" i="14"/>
  <c r="P46" i="14"/>
  <c r="P47" i="14"/>
  <c r="P48" i="14"/>
  <c r="P49" i="14"/>
  <c r="P50" i="14"/>
  <c r="P51" i="14"/>
  <c r="P52" i="14"/>
  <c r="P53" i="14"/>
  <c r="P54" i="14"/>
  <c r="O47" i="14"/>
  <c r="O46" i="14"/>
  <c r="Q46" i="14"/>
  <c r="Q47" i="14"/>
  <c r="Q48" i="14"/>
  <c r="Q49" i="14"/>
  <c r="Q50" i="14"/>
  <c r="Q51" i="14"/>
  <c r="Q52" i="14"/>
  <c r="Q53" i="14"/>
  <c r="O48" i="14"/>
  <c r="R46" i="14"/>
  <c r="R47" i="14"/>
  <c r="R48" i="14"/>
  <c r="R49" i="14"/>
  <c r="R50" i="14"/>
  <c r="R51" i="14"/>
  <c r="R52" i="14"/>
  <c r="R53" i="14"/>
  <c r="R54" i="14"/>
  <c r="O49" i="14"/>
  <c r="S46" i="14"/>
  <c r="S47" i="14"/>
  <c r="S48" i="14"/>
  <c r="S49" i="14"/>
  <c r="S50" i="14"/>
  <c r="S51" i="14"/>
  <c r="S52" i="14"/>
  <c r="S53" i="14"/>
  <c r="O50" i="14"/>
  <c r="T46" i="14"/>
  <c r="T47" i="14"/>
  <c r="T48" i="14"/>
  <c r="T49" i="14"/>
  <c r="T50" i="14"/>
  <c r="T51" i="14"/>
  <c r="T52" i="14"/>
  <c r="T53" i="14"/>
  <c r="T54" i="14"/>
  <c r="O51" i="14"/>
  <c r="U54" i="14"/>
  <c r="I22" i="11"/>
  <c r="L22" i="11" s="1"/>
  <c r="I17" i="11"/>
  <c r="L17" i="11" s="1"/>
  <c r="I21" i="11"/>
  <c r="L21" i="11" s="1"/>
  <c r="I20" i="11"/>
  <c r="L20" i="11" s="1"/>
  <c r="I19" i="11"/>
  <c r="L19" i="11" s="1"/>
  <c r="I18" i="11"/>
  <c r="L18" i="11" s="1"/>
  <c r="I8" i="11"/>
  <c r="L8" i="11" s="1"/>
  <c r="AD46" i="14"/>
  <c r="AG46" i="14" s="1"/>
  <c r="AD50" i="14"/>
  <c r="AG50" i="14" s="1"/>
  <c r="AD49" i="14"/>
  <c r="AG49" i="14" s="1"/>
  <c r="AD48" i="14"/>
  <c r="AG48" i="14" s="1"/>
  <c r="AD47" i="14"/>
  <c r="AG47" i="14" s="1"/>
  <c r="AD9" i="14"/>
  <c r="L66" i="14"/>
  <c r="W58" i="14" s="1"/>
  <c r="AG5" i="14"/>
  <c r="AG6" i="14"/>
  <c r="AG7" i="14"/>
  <c r="AG8" i="14"/>
  <c r="AG4" i="14"/>
  <c r="L25" i="14"/>
  <c r="F21" i="12"/>
  <c r="H21" i="12" s="1"/>
  <c r="F24" i="12"/>
  <c r="H24" i="12" s="1"/>
  <c r="F23" i="12"/>
  <c r="H23" i="12" s="1"/>
  <c r="F22" i="12"/>
  <c r="H22" i="12"/>
  <c r="F6" i="12"/>
  <c r="H6" i="12" s="1"/>
  <c r="F7" i="12"/>
  <c r="H7" i="12" s="1"/>
  <c r="F8" i="12"/>
  <c r="H8" i="12" s="1"/>
  <c r="F5" i="12"/>
  <c r="H5" i="12" s="1"/>
  <c r="E18" i="11"/>
  <c r="E24" i="11"/>
  <c r="E29" i="11"/>
  <c r="E25" i="11"/>
  <c r="E16" i="11"/>
  <c r="E30" i="11"/>
  <c r="E37" i="11"/>
  <c r="E22" i="11"/>
  <c r="E36" i="11"/>
  <c r="E7" i="11"/>
  <c r="E15" i="11"/>
  <c r="E38" i="11"/>
  <c r="E4" i="11"/>
  <c r="E33" i="11"/>
  <c r="E10" i="11"/>
  <c r="E41" i="11"/>
  <c r="E40" i="11"/>
  <c r="E5" i="11"/>
  <c r="E49" i="11"/>
  <c r="E14" i="11"/>
  <c r="E34" i="11"/>
  <c r="E48" i="11"/>
  <c r="E13" i="11"/>
  <c r="E42" i="11"/>
  <c r="E50" i="11"/>
  <c r="E21" i="11"/>
  <c r="I5" i="11"/>
  <c r="L5" i="11" s="1"/>
  <c r="E19" i="11"/>
  <c r="E28" i="11"/>
  <c r="E35" i="11"/>
  <c r="E47" i="11"/>
  <c r="E9" i="11"/>
  <c r="E27" i="11"/>
  <c r="E20" i="11"/>
  <c r="E44" i="11"/>
  <c r="E39" i="11"/>
  <c r="E17" i="11"/>
  <c r="E43" i="11"/>
  <c r="E12" i="11"/>
  <c r="E8" i="11"/>
  <c r="E45" i="11"/>
  <c r="E46" i="11"/>
  <c r="I9" i="11"/>
  <c r="L9" i="11" s="1"/>
  <c r="E3" i="11"/>
  <c r="E11" i="11"/>
  <c r="E6" i="11"/>
  <c r="E26" i="11"/>
  <c r="E32" i="11"/>
  <c r="E23" i="11"/>
  <c r="I6" i="11"/>
  <c r="L6" i="11" s="1"/>
  <c r="I7" i="11"/>
  <c r="L7" i="11" s="1"/>
  <c r="W72" i="14" l="1"/>
  <c r="W66" i="14"/>
  <c r="W80" i="14" s="1"/>
  <c r="O58" i="14"/>
  <c r="O72" i="14" s="1"/>
  <c r="V58" i="14"/>
  <c r="V72" i="14" s="1"/>
  <c r="U58" i="14"/>
  <c r="U72" i="14" s="1"/>
  <c r="T58" i="14"/>
  <c r="T72" i="14" s="1"/>
  <c r="S58" i="14"/>
  <c r="S72" i="14" s="1"/>
  <c r="R58" i="14"/>
  <c r="R72" i="14" s="1"/>
  <c r="Q58" i="14"/>
  <c r="Q72" i="14" s="1"/>
  <c r="P58" i="14"/>
  <c r="P72" i="14" s="1"/>
  <c r="V65" i="14"/>
  <c r="V79" i="14" s="1"/>
  <c r="U65" i="14"/>
  <c r="U79" i="14" s="1"/>
  <c r="T65" i="14"/>
  <c r="T79" i="14" s="1"/>
  <c r="S65" i="14"/>
  <c r="S79" i="14" s="1"/>
  <c r="R65" i="14"/>
  <c r="R79" i="14" s="1"/>
  <c r="Q65" i="14"/>
  <c r="Q79" i="14" s="1"/>
  <c r="P65" i="14"/>
  <c r="P79" i="14" s="1"/>
  <c r="O65" i="14"/>
  <c r="O79" i="14" s="1"/>
  <c r="V64" i="14"/>
  <c r="V78" i="14" s="1"/>
  <c r="U64" i="14"/>
  <c r="U78" i="14" s="1"/>
  <c r="T64" i="14"/>
  <c r="T78" i="14" s="1"/>
  <c r="S64" i="14"/>
  <c r="S78" i="14" s="1"/>
  <c r="R64" i="14"/>
  <c r="R78" i="14" s="1"/>
  <c r="Q64" i="14"/>
  <c r="Q78" i="14" s="1"/>
  <c r="P64" i="14"/>
  <c r="P78" i="14" s="1"/>
  <c r="O64" i="14"/>
  <c r="O78" i="14" s="1"/>
  <c r="V63" i="14"/>
  <c r="V77" i="14" s="1"/>
  <c r="U63" i="14"/>
  <c r="U77" i="14" s="1"/>
  <c r="T63" i="14"/>
  <c r="T77" i="14" s="1"/>
  <c r="S63" i="14"/>
  <c r="S77" i="14" s="1"/>
  <c r="R63" i="14"/>
  <c r="R77" i="14" s="1"/>
  <c r="Q63" i="14"/>
  <c r="Q77" i="14" s="1"/>
  <c r="P63" i="14"/>
  <c r="P77" i="14" s="1"/>
  <c r="O63" i="14"/>
  <c r="O77" i="14" s="1"/>
  <c r="V62" i="14"/>
  <c r="V76" i="14" s="1"/>
  <c r="U62" i="14"/>
  <c r="U76" i="14" s="1"/>
  <c r="T62" i="14"/>
  <c r="T76" i="14" s="1"/>
  <c r="S62" i="14"/>
  <c r="S76" i="14" s="1"/>
  <c r="R62" i="14"/>
  <c r="R76" i="14" s="1"/>
  <c r="Q62" i="14"/>
  <c r="Q76" i="14" s="1"/>
  <c r="P62" i="14"/>
  <c r="P76" i="14" s="1"/>
  <c r="O62" i="14"/>
  <c r="O76" i="14" s="1"/>
  <c r="V61" i="14"/>
  <c r="V75" i="14" s="1"/>
  <c r="U61" i="14"/>
  <c r="U75" i="14" s="1"/>
  <c r="T61" i="14"/>
  <c r="T75" i="14" s="1"/>
  <c r="S61" i="14"/>
  <c r="S75" i="14" s="1"/>
  <c r="R61" i="14"/>
  <c r="R75" i="14" s="1"/>
  <c r="Q61" i="14"/>
  <c r="Q75" i="14" s="1"/>
  <c r="P61" i="14"/>
  <c r="P75" i="14" s="1"/>
  <c r="O61" i="14"/>
  <c r="O75" i="14" s="1"/>
  <c r="V60" i="14"/>
  <c r="V74" i="14" s="1"/>
  <c r="U60" i="14"/>
  <c r="U74" i="14" s="1"/>
  <c r="T60" i="14"/>
  <c r="T74" i="14" s="1"/>
  <c r="S60" i="14"/>
  <c r="S74" i="14" s="1"/>
  <c r="R60" i="14"/>
  <c r="R74" i="14" s="1"/>
  <c r="Q60" i="14"/>
  <c r="Q74" i="14" s="1"/>
  <c r="P60" i="14"/>
  <c r="P74" i="14" s="1"/>
  <c r="O60" i="14"/>
  <c r="O74" i="14" s="1"/>
  <c r="V59" i="14"/>
  <c r="V73" i="14" s="1"/>
  <c r="U59" i="14"/>
  <c r="U73" i="14" s="1"/>
  <c r="T59" i="14"/>
  <c r="T73" i="14" s="1"/>
  <c r="S59" i="14"/>
  <c r="S73" i="14" s="1"/>
  <c r="R59" i="14"/>
  <c r="R73" i="14" s="1"/>
  <c r="Q59" i="14"/>
  <c r="Q73" i="14" s="1"/>
  <c r="P59" i="14"/>
  <c r="P73" i="14" s="1"/>
  <c r="O59" i="14"/>
  <c r="O73" i="14" s="1"/>
  <c r="W59" i="14"/>
  <c r="W73" i="14" s="1"/>
  <c r="W60" i="14"/>
  <c r="W74" i="14" s="1"/>
  <c r="W61" i="14"/>
  <c r="W75" i="14" s="1"/>
  <c r="W62" i="14"/>
  <c r="W76" i="14" s="1"/>
  <c r="W63" i="14"/>
  <c r="W77" i="14" s="1"/>
  <c r="W64" i="14"/>
  <c r="W78" i="14" s="1"/>
  <c r="W65" i="14"/>
  <c r="W79" i="14" s="1"/>
  <c r="P66" i="14"/>
  <c r="P80" i="14" s="1"/>
  <c r="Q66" i="14"/>
  <c r="Q80" i="14" s="1"/>
  <c r="R66" i="14"/>
  <c r="R80" i="14" s="1"/>
  <c r="S66" i="14"/>
  <c r="S80" i="14" s="1"/>
  <c r="T66" i="14"/>
  <c r="T80" i="14" s="1"/>
  <c r="U66" i="14"/>
  <c r="U80" i="14" s="1"/>
  <c r="V66" i="14"/>
  <c r="V80" i="14" s="1"/>
  <c r="O66" i="14"/>
  <c r="O80" i="14" s="1"/>
  <c r="W25" i="14"/>
  <c r="W38" i="14" s="1"/>
  <c r="O17" i="14"/>
  <c r="O30" i="14" s="1"/>
  <c r="V17" i="14"/>
  <c r="V30" i="14" s="1"/>
  <c r="U17" i="14"/>
  <c r="U30" i="14" s="1"/>
  <c r="T17" i="14"/>
  <c r="T30" i="14" s="1"/>
  <c r="S17" i="14"/>
  <c r="S30" i="14" s="1"/>
  <c r="R17" i="14"/>
  <c r="R30" i="14" s="1"/>
  <c r="Q17" i="14"/>
  <c r="Q30" i="14" s="1"/>
  <c r="P17" i="14"/>
  <c r="P30" i="14" s="1"/>
  <c r="V24" i="14"/>
  <c r="V37" i="14" s="1"/>
  <c r="U24" i="14"/>
  <c r="U37" i="14" s="1"/>
  <c r="T24" i="14"/>
  <c r="T37" i="14" s="1"/>
  <c r="S24" i="14"/>
  <c r="S37" i="14" s="1"/>
  <c r="R24" i="14"/>
  <c r="R37" i="14" s="1"/>
  <c r="Q24" i="14"/>
  <c r="Q37" i="14" s="1"/>
  <c r="P24" i="14"/>
  <c r="P37" i="14" s="1"/>
  <c r="O24" i="14"/>
  <c r="O37" i="14" s="1"/>
  <c r="V23" i="14"/>
  <c r="V36" i="14" s="1"/>
  <c r="U23" i="14"/>
  <c r="U36" i="14" s="1"/>
  <c r="T23" i="14"/>
  <c r="T36" i="14" s="1"/>
  <c r="S23" i="14"/>
  <c r="S36" i="14" s="1"/>
  <c r="R23" i="14"/>
  <c r="R36" i="14" s="1"/>
  <c r="Q23" i="14"/>
  <c r="Q36" i="14" s="1"/>
  <c r="P23" i="14"/>
  <c r="P36" i="14" s="1"/>
  <c r="O23" i="14"/>
  <c r="O36" i="14" s="1"/>
  <c r="V22" i="14"/>
  <c r="V35" i="14" s="1"/>
  <c r="U22" i="14"/>
  <c r="U35" i="14" s="1"/>
  <c r="T22" i="14"/>
  <c r="T35" i="14" s="1"/>
  <c r="S22" i="14"/>
  <c r="S35" i="14" s="1"/>
  <c r="R22" i="14"/>
  <c r="R35" i="14" s="1"/>
  <c r="Q22" i="14"/>
  <c r="Q35" i="14" s="1"/>
  <c r="P22" i="14"/>
  <c r="P35" i="14" s="1"/>
  <c r="O22" i="14"/>
  <c r="O35" i="14" s="1"/>
  <c r="V21" i="14"/>
  <c r="V34" i="14" s="1"/>
  <c r="U21" i="14"/>
  <c r="U34" i="14" s="1"/>
  <c r="T21" i="14"/>
  <c r="T34" i="14" s="1"/>
  <c r="S21" i="14"/>
  <c r="S34" i="14" s="1"/>
  <c r="R21" i="14"/>
  <c r="R34" i="14" s="1"/>
  <c r="Q21" i="14"/>
  <c r="Q34" i="14" s="1"/>
  <c r="P21" i="14"/>
  <c r="P34" i="14" s="1"/>
  <c r="O21" i="14"/>
  <c r="O34" i="14" s="1"/>
  <c r="V20" i="14"/>
  <c r="V33" i="14" s="1"/>
  <c r="U20" i="14"/>
  <c r="U33" i="14" s="1"/>
  <c r="T20" i="14"/>
  <c r="T33" i="14" s="1"/>
  <c r="S20" i="14"/>
  <c r="S33" i="14" s="1"/>
  <c r="R20" i="14"/>
  <c r="R33" i="14" s="1"/>
  <c r="Q20" i="14"/>
  <c r="Q33" i="14" s="1"/>
  <c r="P20" i="14"/>
  <c r="P33" i="14" s="1"/>
  <c r="O20" i="14"/>
  <c r="O33" i="14" s="1"/>
  <c r="V19" i="14"/>
  <c r="V32" i="14" s="1"/>
  <c r="U19" i="14"/>
  <c r="U32" i="14" s="1"/>
  <c r="T19" i="14"/>
  <c r="T32" i="14" s="1"/>
  <c r="S19" i="14"/>
  <c r="S32" i="14" s="1"/>
  <c r="R19" i="14"/>
  <c r="R32" i="14" s="1"/>
  <c r="Q19" i="14"/>
  <c r="Q32" i="14" s="1"/>
  <c r="P19" i="14"/>
  <c r="P32" i="14" s="1"/>
  <c r="O19" i="14"/>
  <c r="O32" i="14" s="1"/>
  <c r="V18" i="14"/>
  <c r="V31" i="14" s="1"/>
  <c r="U18" i="14"/>
  <c r="U31" i="14" s="1"/>
  <c r="T18" i="14"/>
  <c r="T31" i="14" s="1"/>
  <c r="S18" i="14"/>
  <c r="S31" i="14" s="1"/>
  <c r="R18" i="14"/>
  <c r="R31" i="14" s="1"/>
  <c r="Q18" i="14"/>
  <c r="Q31" i="14" s="1"/>
  <c r="P18" i="14"/>
  <c r="P31" i="14" s="1"/>
  <c r="O18" i="14"/>
  <c r="O31" i="14" s="1"/>
  <c r="W18" i="14"/>
  <c r="W31" i="14" s="1"/>
  <c r="W19" i="14"/>
  <c r="W32" i="14" s="1"/>
  <c r="W20" i="14"/>
  <c r="W33" i="14" s="1"/>
  <c r="W21" i="14"/>
  <c r="W34" i="14" s="1"/>
  <c r="W22" i="14"/>
  <c r="W35" i="14" s="1"/>
  <c r="W23" i="14"/>
  <c r="W36" i="14" s="1"/>
  <c r="W24" i="14"/>
  <c r="W37" i="14" s="1"/>
  <c r="P25" i="14"/>
  <c r="P38" i="14" s="1"/>
  <c r="Q25" i="14"/>
  <c r="Q38" i="14" s="1"/>
  <c r="R25" i="14"/>
  <c r="R38" i="14" s="1"/>
  <c r="S25" i="14"/>
  <c r="S38" i="14" s="1"/>
  <c r="T25" i="14"/>
  <c r="T38" i="14" s="1"/>
  <c r="U25" i="14"/>
  <c r="U38" i="14" s="1"/>
  <c r="V25" i="14"/>
  <c r="V38" i="14" s="1"/>
  <c r="W17" i="14"/>
  <c r="W30" i="14" s="1"/>
  <c r="O25" i="14"/>
  <c r="O38" i="14" s="1"/>
  <c r="E51" i="11"/>
  <c r="I10" i="11"/>
  <c r="L10" i="11" s="1"/>
  <c r="H40" i="4"/>
  <c r="H44" i="4"/>
  <c r="H45" i="4"/>
  <c r="H46" i="4"/>
  <c r="H37" i="4"/>
  <c r="H38" i="4"/>
  <c r="H39" i="4"/>
  <c r="H32" i="4"/>
  <c r="H33" i="4"/>
  <c r="I6" i="4"/>
  <c r="I7" i="4"/>
  <c r="I8" i="4"/>
  <c r="I9" i="4"/>
  <c r="I10" i="4"/>
  <c r="I11" i="4"/>
  <c r="I12" i="4"/>
  <c r="I13" i="4"/>
  <c r="I14" i="4"/>
  <c r="I15" i="4"/>
  <c r="I16" i="4"/>
  <c r="I17" i="4"/>
  <c r="I18" i="4"/>
  <c r="I19" i="4"/>
  <c r="I20" i="4"/>
  <c r="I21" i="4"/>
  <c r="I22" i="4"/>
  <c r="I23" i="4"/>
  <c r="I24" i="4"/>
  <c r="I25" i="4"/>
  <c r="I5" i="4"/>
  <c r="E6" i="4"/>
  <c r="L6" i="4" s="1"/>
  <c r="E7" i="4"/>
  <c r="L7" i="4" s="1"/>
  <c r="E8" i="4"/>
  <c r="L8" i="4" s="1"/>
  <c r="E9" i="4"/>
  <c r="L9" i="4" s="1"/>
  <c r="E10" i="4"/>
  <c r="L10" i="4" s="1"/>
  <c r="E11" i="4"/>
  <c r="L11" i="4" s="1"/>
  <c r="E12" i="4"/>
  <c r="L12" i="4" s="1"/>
  <c r="E13" i="4"/>
  <c r="L13" i="4" s="1"/>
  <c r="E14" i="4"/>
  <c r="L14" i="4" s="1"/>
  <c r="E15" i="4"/>
  <c r="L15" i="4" s="1"/>
  <c r="E16" i="4"/>
  <c r="L16" i="4" s="1"/>
  <c r="E17" i="4"/>
  <c r="L17" i="4" s="1"/>
  <c r="E18" i="4"/>
  <c r="L18" i="4" s="1"/>
  <c r="E19" i="4"/>
  <c r="L19" i="4" s="1"/>
  <c r="E20" i="4"/>
  <c r="L20" i="4" s="1"/>
  <c r="E21" i="4"/>
  <c r="L21" i="4" s="1"/>
  <c r="E22" i="4"/>
  <c r="L22" i="4" s="1"/>
  <c r="E23" i="4"/>
  <c r="L23" i="4" s="1"/>
  <c r="E24" i="4"/>
  <c r="L24" i="4" s="1"/>
  <c r="E25" i="4"/>
  <c r="L25" i="4" s="1"/>
  <c r="L5" i="4"/>
  <c r="E26" i="9"/>
  <c r="D15" i="9"/>
  <c r="F15" i="9" s="1"/>
  <c r="D16" i="9"/>
  <c r="F16" i="9" s="1"/>
  <c r="D17" i="9"/>
  <c r="F17" i="9" s="1"/>
  <c r="D18" i="9"/>
  <c r="F18" i="9" s="1"/>
  <c r="D19" i="9"/>
  <c r="F19" i="9" s="1"/>
  <c r="D20" i="9"/>
  <c r="F20" i="9" s="1"/>
  <c r="D21" i="9"/>
  <c r="F21" i="9" s="1"/>
  <c r="D22" i="9"/>
  <c r="F22" i="9" s="1"/>
  <c r="D23" i="9"/>
  <c r="F23" i="9" s="1"/>
  <c r="D24" i="9"/>
  <c r="F24" i="9" s="1"/>
  <c r="D25" i="9"/>
  <c r="D14" i="9"/>
  <c r="F14" i="9" s="1"/>
  <c r="E5" i="9"/>
  <c r="E6" i="9"/>
  <c r="E7" i="9"/>
  <c r="E8" i="9"/>
  <c r="E4" i="9"/>
  <c r="D5" i="9"/>
  <c r="D6" i="9"/>
  <c r="D7" i="9"/>
  <c r="D8" i="9"/>
  <c r="D4" i="9"/>
  <c r="D17" i="7"/>
  <c r="F17" i="7" s="1"/>
  <c r="D18" i="7"/>
  <c r="F18" i="7" s="1"/>
  <c r="D19" i="7"/>
  <c r="F19" i="7" s="1"/>
  <c r="D20" i="7"/>
  <c r="F20" i="7" s="1"/>
  <c r="D21" i="7"/>
  <c r="F21" i="7" s="1"/>
  <c r="D22" i="7"/>
  <c r="F22" i="7" s="1"/>
  <c r="D23" i="7"/>
  <c r="F23" i="7" s="1"/>
  <c r="D24" i="7"/>
  <c r="F24" i="7" s="1"/>
  <c r="D25" i="7"/>
  <c r="F25" i="7" s="1"/>
  <c r="D26" i="7"/>
  <c r="F26" i="7" s="1"/>
  <c r="D27" i="7"/>
  <c r="D16" i="7"/>
  <c r="F16" i="7" s="1"/>
  <c r="E7" i="7"/>
  <c r="E8" i="7"/>
  <c r="E9" i="7"/>
  <c r="E10" i="7"/>
  <c r="D7" i="7"/>
  <c r="D8" i="7"/>
  <c r="D9" i="7"/>
  <c r="D10" i="7"/>
  <c r="D6" i="7"/>
  <c r="F7" i="7" l="1"/>
  <c r="H7" i="7" s="1"/>
  <c r="H41" i="4"/>
  <c r="I40" i="4"/>
  <c r="I39" i="4"/>
  <c r="H47" i="4"/>
  <c r="I45" i="4"/>
  <c r="I38" i="4"/>
  <c r="I44" i="4"/>
  <c r="I33" i="4"/>
  <c r="I46" i="4"/>
  <c r="F7" i="9"/>
  <c r="H7" i="9" s="1"/>
  <c r="F6" i="9"/>
  <c r="H6" i="9" s="1"/>
  <c r="F5" i="9"/>
  <c r="H5" i="9" s="1"/>
  <c r="F6" i="7"/>
  <c r="F8" i="9"/>
  <c r="H8" i="9" s="1"/>
  <c r="D9" i="9"/>
  <c r="D26" i="9"/>
  <c r="L40" i="4"/>
  <c r="F10" i="7"/>
  <c r="H10" i="7" s="1"/>
  <c r="D11" i="7"/>
  <c r="E11" i="7"/>
  <c r="F9" i="7"/>
  <c r="H9" i="7" s="1"/>
  <c r="F8" i="7"/>
  <c r="H8" i="7" s="1"/>
  <c r="E32" i="4"/>
  <c r="L32" i="4" s="1"/>
  <c r="E31" i="4"/>
  <c r="L31" i="4" s="1"/>
  <c r="E33" i="4"/>
  <c r="L33" i="4" s="1"/>
  <c r="E40" i="4"/>
  <c r="E37" i="4"/>
  <c r="L37" i="4" s="1"/>
  <c r="I32" i="4"/>
  <c r="I37" i="4"/>
  <c r="E45" i="4"/>
  <c r="L45" i="4" s="1"/>
  <c r="E38" i="4"/>
  <c r="L38" i="4" s="1"/>
  <c r="H34" i="4"/>
  <c r="I31" i="4"/>
  <c r="E39" i="4"/>
  <c r="L39" i="4" s="1"/>
  <c r="E44" i="4"/>
  <c r="E46" i="4"/>
  <c r="L46" i="4" s="1"/>
  <c r="I26" i="4"/>
  <c r="E26" i="4"/>
  <c r="L26" i="4" s="1"/>
  <c r="E9" i="9"/>
  <c r="I41" i="4" l="1"/>
  <c r="I47" i="4"/>
  <c r="F11" i="7"/>
  <c r="E41" i="4"/>
  <c r="L41" i="4" s="1"/>
  <c r="E34" i="4"/>
  <c r="L34" i="4" s="1"/>
  <c r="L44" i="4"/>
  <c r="E47" i="4"/>
  <c r="L47" i="4" s="1"/>
  <c r="I34" i="4"/>
  <c r="F9" i="4"/>
  <c r="K9" i="4" s="1"/>
  <c r="F18" i="4"/>
  <c r="K18" i="4" s="1"/>
  <c r="F7" i="4"/>
  <c r="F8" i="4"/>
  <c r="F16" i="4"/>
  <c r="K16" i="4" s="1"/>
  <c r="F24" i="4"/>
  <c r="K24" i="4" s="1"/>
  <c r="F6" i="4"/>
  <c r="F5" i="4"/>
  <c r="F12" i="4"/>
  <c r="K12" i="4" s="1"/>
  <c r="F20" i="4"/>
  <c r="K20" i="4" s="1"/>
  <c r="F13" i="4"/>
  <c r="K13" i="4" s="1"/>
  <c r="F21" i="4"/>
  <c r="K21" i="4" s="1"/>
  <c r="F17" i="4"/>
  <c r="F25" i="4"/>
  <c r="K25" i="4" s="1"/>
  <c r="F22" i="4"/>
  <c r="K22" i="4" s="1"/>
  <c r="F15" i="4"/>
  <c r="K15" i="4" s="1"/>
  <c r="F23" i="4"/>
  <c r="K23" i="4" s="1"/>
  <c r="F19" i="4"/>
  <c r="K19" i="4" s="1"/>
  <c r="F11" i="4"/>
  <c r="F10" i="4"/>
  <c r="K10" i="4" s="1"/>
  <c r="F14" i="4"/>
  <c r="F44" i="4" l="1"/>
  <c r="K44" i="4" s="1"/>
  <c r="F37" i="4"/>
  <c r="F31" i="4"/>
  <c r="K6" i="4"/>
  <c r="F45" i="4"/>
  <c r="K14" i="4"/>
  <c r="K40" i="4" s="1"/>
  <c r="F40" i="4"/>
  <c r="F32" i="4"/>
  <c r="K32" i="4" s="1"/>
  <c r="K17" i="4"/>
  <c r="F33" i="4"/>
  <c r="K33" i="4" s="1"/>
  <c r="K11" i="4"/>
  <c r="F38" i="4"/>
  <c r="K7" i="4"/>
  <c r="F46" i="4"/>
  <c r="K46" i="4" s="1"/>
  <c r="K8" i="4"/>
  <c r="F39" i="4"/>
  <c r="K39" i="4" s="1"/>
  <c r="F26" i="4"/>
  <c r="K26" i="4" s="1"/>
  <c r="K5" i="4"/>
  <c r="K37" i="4" l="1"/>
  <c r="F41" i="4"/>
  <c r="K41" i="4" s="1"/>
  <c r="F47" i="4"/>
  <c r="K47" i="4" s="1"/>
  <c r="K45" i="4"/>
  <c r="K38" i="4"/>
  <c r="F34" i="4"/>
  <c r="K34" i="4" s="1"/>
  <c r="K31" i="4"/>
</calcChain>
</file>

<file path=xl/sharedStrings.xml><?xml version="1.0" encoding="utf-8"?>
<sst xmlns="http://schemas.openxmlformats.org/spreadsheetml/2006/main" count="569" uniqueCount="196">
  <si>
    <t>Percent of Household days upon which food, service or package received at home</t>
  </si>
  <si>
    <t>All Households</t>
  </si>
  <si>
    <t>Model</t>
  </si>
  <si>
    <t>Survey</t>
  </si>
  <si>
    <t>Difference</t>
  </si>
  <si>
    <t>Food</t>
  </si>
  <si>
    <t>Service</t>
  </si>
  <si>
    <t>Package</t>
  </si>
  <si>
    <t>Household Income Group</t>
  </si>
  <si>
    <t>Not Reported</t>
  </si>
  <si>
    <t>less than $50,000</t>
  </si>
  <si>
    <t>$50,000-$99,999</t>
  </si>
  <si>
    <t>$100,000-$199,999</t>
  </si>
  <si>
    <t>$200,000 or more</t>
  </si>
  <si>
    <t xml:space="preserve">Note: The numbers highlighted in green are calibrated in the model </t>
  </si>
  <si>
    <t>* Due to non-reported income groups, it was not possible to perfectly align the rates by income group with the overall rates. The models were calibrated to the overall rates.</t>
  </si>
  <si>
    <t>** Due to the small number of observations, it was not possible to estimate stastically significan income parameters for Food deliveries to households. Therefore, the calibration focused only on total deliveries per household.</t>
  </si>
  <si>
    <t>Establishments Attracting Goods Deliveries or Service Visits</t>
  </si>
  <si>
    <t>Establishments with at least 1 attractor</t>
  </si>
  <si>
    <t>Percent</t>
  </si>
  <si>
    <t>Insutry Group</t>
  </si>
  <si>
    <t>% Difference</t>
  </si>
  <si>
    <t>MIL</t>
  </si>
  <si>
    <t>MFG, WHL, RET</t>
  </si>
  <si>
    <t>IUT, LAF</t>
  </si>
  <si>
    <t>AGM, CON, TRN, EPO, MHS</t>
  </si>
  <si>
    <t>IFO</t>
  </si>
  <si>
    <t>Total</t>
  </si>
  <si>
    <t>Mean Attractions given at least 1</t>
  </si>
  <si>
    <t>Industry</t>
  </si>
  <si>
    <t>Agriculture Mining</t>
  </si>
  <si>
    <t>Manufacturing</t>
  </si>
  <si>
    <t>Industry Utilities</t>
  </si>
  <si>
    <t>Retail</t>
  </si>
  <si>
    <t>Wholesale</t>
  </si>
  <si>
    <t>Construction</t>
  </si>
  <si>
    <t>Transportation</t>
  </si>
  <si>
    <t>Info Finance Insurance Real Estate professional</t>
  </si>
  <si>
    <t>Education Public Services</t>
  </si>
  <si>
    <t>Medical health</t>
  </si>
  <si>
    <t>Leisure Accomodation Food</t>
  </si>
  <si>
    <t>Military</t>
  </si>
  <si>
    <t>Commercial Vehicle Routes (Vehicle Days)</t>
  </si>
  <si>
    <t>Industry Group</t>
  </si>
  <si>
    <t>Number of Establishments</t>
  </si>
  <si>
    <t>Establishments with atleast 1 Route</t>
  </si>
  <si>
    <t>AGM, MFG, WHL</t>
  </si>
  <si>
    <t>IUT, RET, CON</t>
  </si>
  <si>
    <t>IFR, LAF</t>
  </si>
  <si>
    <t>EPO, MHS</t>
  </si>
  <si>
    <t>Total Routes</t>
  </si>
  <si>
    <t>Total TNC Routes per day in model region</t>
  </si>
  <si>
    <t>TNC Client Group Category</t>
  </si>
  <si>
    <t>routes</t>
  </si>
  <si>
    <t>routes_wtd</t>
  </si>
  <si>
    <t>TNCNRR</t>
  </si>
  <si>
    <t>Not Restaurant or Retail</t>
  </si>
  <si>
    <t>TNCRES</t>
  </si>
  <si>
    <t>Restaurant</t>
  </si>
  <si>
    <t>TNCRET</t>
  </si>
  <si>
    <t>Route Choice of Primary Purpose, Customer Type, and Vehicle Type</t>
  </si>
  <si>
    <t>Altname</t>
  </si>
  <si>
    <t>All Joint Alternatives</t>
  </si>
  <si>
    <t>vpcAltN</t>
  </si>
  <si>
    <t>Model - % Share</t>
  </si>
  <si>
    <t>Survey - % Share</t>
  </si>
  <si>
    <t>% Share Difference</t>
  </si>
  <si>
    <t>Alt1_GML</t>
  </si>
  <si>
    <t>Goods_Mixed_LCV</t>
  </si>
  <si>
    <t>Alt2_GMM</t>
  </si>
  <si>
    <t>Goods_Mixed_MUT</t>
  </si>
  <si>
    <t>Alt3_GMS</t>
  </si>
  <si>
    <t>Goods_Mixed_SUT</t>
  </si>
  <si>
    <t>Alt4_GNL</t>
  </si>
  <si>
    <t>Goods_NonRes_LCV</t>
  </si>
  <si>
    <t>Alt5_GNM</t>
  </si>
  <si>
    <t>Goods_NonRes_MUT</t>
  </si>
  <si>
    <t>Alt6_GNS</t>
  </si>
  <si>
    <t>Goods_NonRes_SUT</t>
  </si>
  <si>
    <t>Alt7_GRL</t>
  </si>
  <si>
    <t>Goods_Res_LCV</t>
  </si>
  <si>
    <t>Alt8_GRM</t>
  </si>
  <si>
    <t>Goods_Res_MUT</t>
  </si>
  <si>
    <t>Alt9_GRS</t>
  </si>
  <si>
    <t>Goods_Res_SUT</t>
  </si>
  <si>
    <t>Alt10_ML</t>
  </si>
  <si>
    <t>Maintenance_LCV</t>
  </si>
  <si>
    <t>Alt11_MM</t>
  </si>
  <si>
    <t>Maintenance_MUT</t>
  </si>
  <si>
    <t>Alt12_MS</t>
  </si>
  <si>
    <t>Maintenance_SUT</t>
  </si>
  <si>
    <t>Alt13_SML</t>
  </si>
  <si>
    <t>Service_Mixed_LCV</t>
  </si>
  <si>
    <t>Alt14_SMM</t>
  </si>
  <si>
    <t>Service_Mixed_MUT</t>
  </si>
  <si>
    <t>Alt15_SMS</t>
  </si>
  <si>
    <t>Service_Mixed_SUT</t>
  </si>
  <si>
    <t>Alt16_SNL</t>
  </si>
  <si>
    <t>Service_NonRes_LCV</t>
  </si>
  <si>
    <t>Alt17_SNM</t>
  </si>
  <si>
    <t>Service_NonRes_MUT</t>
  </si>
  <si>
    <t>Alt18_SNS</t>
  </si>
  <si>
    <t>Service_NonRes_SUT</t>
  </si>
  <si>
    <t>Alt19_SRL</t>
  </si>
  <si>
    <t>Service_Res_LCV</t>
  </si>
  <si>
    <t>Alt20_SRM</t>
  </si>
  <si>
    <t>Service_Res_MUT</t>
  </si>
  <si>
    <t>Alt21_SRS</t>
  </si>
  <si>
    <t>Service_Res_SUT</t>
  </si>
  <si>
    <t>Marginal Summaries</t>
  </si>
  <si>
    <t>Purpose</t>
  </si>
  <si>
    <t>Goods</t>
  </si>
  <si>
    <t>Maintenance</t>
  </si>
  <si>
    <t>Customer Type</t>
  </si>
  <si>
    <t>Mixed</t>
  </si>
  <si>
    <t>Residential</t>
  </si>
  <si>
    <t>Non-Residential</t>
  </si>
  <si>
    <t>NA</t>
  </si>
  <si>
    <t>Vehicles</t>
  </si>
  <si>
    <t>LCV</t>
  </si>
  <si>
    <t>MUT</t>
  </si>
  <si>
    <t>SUT</t>
  </si>
  <si>
    <t>Start Time</t>
  </si>
  <si>
    <t xml:space="preserve">Time </t>
  </si>
  <si>
    <t>Total Routes (CVM + TNC)</t>
  </si>
  <si>
    <t>% Share</t>
  </si>
  <si>
    <t>CVM Trips</t>
  </si>
  <si>
    <t>Time Period</t>
  </si>
  <si>
    <t>Model Routes</t>
  </si>
  <si>
    <t>Model % Share</t>
  </si>
  <si>
    <t>Survey - Routes</t>
  </si>
  <si>
    <t>Survey % Share</t>
  </si>
  <si>
    <t>AM</t>
  </si>
  <si>
    <t>MD</t>
  </si>
  <si>
    <t>PM</t>
  </si>
  <si>
    <t>EV</t>
  </si>
  <si>
    <t>EA</t>
  </si>
  <si>
    <t>TNC</t>
  </si>
  <si>
    <t>Origination Type</t>
  </si>
  <si>
    <t>Routes</t>
  </si>
  <si>
    <t>Shares</t>
  </si>
  <si>
    <t>Model Keys</t>
  </si>
  <si>
    <t>Survey Keys</t>
  </si>
  <si>
    <t>base</t>
  </si>
  <si>
    <t>Base</t>
  </si>
  <si>
    <t>warehouse</t>
  </si>
  <si>
    <t>Warehouse</t>
  </si>
  <si>
    <t>residential</t>
  </si>
  <si>
    <t>commercial</t>
  </si>
  <si>
    <t>OtherNonResidential</t>
  </si>
  <si>
    <t>Origin Distance</t>
  </si>
  <si>
    <t>Terminal Type</t>
  </si>
  <si>
    <t>Destination Distance</t>
  </si>
  <si>
    <t>Terminal Distance</t>
  </si>
  <si>
    <t>Establishment Trips</t>
  </si>
  <si>
    <t>CVM Trips - By origin and destination trips</t>
  </si>
  <si>
    <t>Trips by Time Period</t>
  </si>
  <si>
    <t>Survey Trips</t>
  </si>
  <si>
    <t>Trip Origin Purpose\Trip Destination Purpose</t>
  </si>
  <si>
    <t>Goods_Delivery</t>
  </si>
  <si>
    <t>Goods_Pickup</t>
  </si>
  <si>
    <t>Home</t>
  </si>
  <si>
    <t>Maintenance/Other</t>
  </si>
  <si>
    <t>Originate</t>
  </si>
  <si>
    <t>Terminal Destination</t>
  </si>
  <si>
    <t>Model Share</t>
  </si>
  <si>
    <t>Survey Share</t>
  </si>
  <si>
    <t>Serive</t>
  </si>
  <si>
    <t xml:space="preserve">                                       -  </t>
  </si>
  <si>
    <t>Model Trips</t>
  </si>
  <si>
    <t>goods_delivery</t>
  </si>
  <si>
    <t>goods_pickup</t>
  </si>
  <si>
    <t>home</t>
  </si>
  <si>
    <t>maintenance</t>
  </si>
  <si>
    <t>originate</t>
  </si>
  <si>
    <t>service</t>
  </si>
  <si>
    <t>terminate</t>
  </si>
  <si>
    <t>TNC Trips - By origin and destination trips</t>
  </si>
  <si>
    <t>TNC Trips</t>
  </si>
  <si>
    <t>Trips by Destination type</t>
  </si>
  <si>
    <t>Survey - Destination type</t>
  </si>
  <si>
    <t>Model - Destination Type</t>
  </si>
  <si>
    <t xml:space="preserve"> Model </t>
  </si>
  <si>
    <t xml:space="preserve"> Model Share </t>
  </si>
  <si>
    <t xml:space="preserve"> Survey </t>
  </si>
  <si>
    <t xml:space="preserve"> Survey Share </t>
  </si>
  <si>
    <t xml:space="preserve"> Difference </t>
  </si>
  <si>
    <t>TransportNode</t>
  </si>
  <si>
    <t>intermodal</t>
  </si>
  <si>
    <t> </t>
  </si>
  <si>
    <t>Estblishments Average distance by vehicle type</t>
  </si>
  <si>
    <t>Vehicle Type</t>
  </si>
  <si>
    <t>TNC Average distance by vehicle type</t>
  </si>
  <si>
    <t>TNC_NonRestRetl</t>
  </si>
  <si>
    <t>TNC_Restaurant</t>
  </si>
  <si>
    <t>TNC_Retail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</si>
</sst>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00_);_(* \(#,##0.000\);_(* &quot;-&quot;??_);_(@_)"/>
    <numFmt numFmtId="167" formatCode="_(* #,##0.0000_);_(* \(#,##0.0000\);_(* &quot;-&quot;??_);_(@_)"/>
    <numFmt numFmtId="168" formatCode="0.000"/>
  </numFmts>
  <fonts count="32"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1"/>
      <color rgb="FF000000"/>
      <name val="Aptos Narrow"/>
      <family val="2"/>
    </font>
    <font>
      <b/>
      <sz val="11"/>
      <color rgb="FF00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rgb="FF000000"/>
      <name val="Aptos Narrow"/>
      <family val="2"/>
    </font>
    <font>
      <b/>
      <sz val="11"/>
      <name val="Calibri"/>
    </font>
    <font>
      <sz val="11"/>
      <color rgb="FF000000"/>
      <name val="Calibri"/>
      <family val="2"/>
    </font>
    <font>
      <b/>
      <sz val="18"/>
      <color rgb="FF000000"/>
      <name val="Calibri"/>
      <family val="2"/>
    </font>
    <font>
      <b/>
      <sz val="11"/>
      <color rgb="FF000000"/>
      <name val="Calibri"/>
      <family val="2"/>
    </font>
    <font>
      <b/>
      <sz val="12"/>
      <color rgb="FF000000"/>
      <name val="Calibri"/>
      <family val="2"/>
    </font>
    <font>
      <b/>
      <sz val="12"/>
      <color theme="1"/>
      <name val="Calibri"/>
      <family val="2"/>
      <scheme val="minor"/>
    </font>
    <font>
      <b/>
      <sz val="14"/>
      <color theme="1"/>
      <name val="Calibri"/>
      <family val="2"/>
      <scheme val="minor"/>
    </font>
    <font>
      <b/>
      <sz val="11"/>
      <name val="Calibri"/>
      <family val="2"/>
    </font>
    <font>
      <b/>
      <sz val="72"/>
      <color theme="1"/>
      <name val="Calibri"/>
      <family val="2"/>
      <scheme val="minor"/>
    </font>
    <font>
      <b/>
      <sz val="11"/>
      <color rgb="FF000000"/>
      <name val="Calibri"/>
    </font>
  </fonts>
  <fills count="42">
    <fill>
      <patternFill patternType="none"/>
    </fill>
    <fill>
      <patternFill patternType="gray125"/>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rgb="FFFFF2CC"/>
        <bgColor rgb="FF000000"/>
      </patternFill>
    </fill>
    <fill>
      <patternFill patternType="solid">
        <fgColor rgb="FFDDEBF7"/>
        <bgColor rgb="FF000000"/>
      </patternFill>
    </fill>
    <fill>
      <patternFill patternType="solid">
        <fgColor rgb="FFFCFCFF"/>
        <bgColor rgb="FF000000"/>
      </patternFill>
    </fill>
    <fill>
      <patternFill patternType="solid">
        <fgColor rgb="FFF86C6E"/>
        <bgColor rgb="FF000000"/>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thin">
        <color rgb="FF000000"/>
      </left>
      <right style="thin">
        <color rgb="FF000000"/>
      </right>
      <top/>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8" fillId="0" borderId="5" applyNumberFormat="0" applyFill="0" applyAlignment="0" applyProtection="0"/>
    <xf numFmtId="0" fontId="9" fillId="0" borderId="6"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7" applyNumberFormat="0" applyAlignment="0" applyProtection="0"/>
    <xf numFmtId="0" fontId="14" fillId="7" borderId="8" applyNumberFormat="0" applyAlignment="0" applyProtection="0"/>
    <xf numFmtId="0" fontId="15" fillId="7" borderId="7" applyNumberFormat="0" applyAlignment="0" applyProtection="0"/>
    <xf numFmtId="0" fontId="16" fillId="0" borderId="9" applyNumberFormat="0" applyFill="0" applyAlignment="0" applyProtection="0"/>
    <xf numFmtId="0" fontId="17" fillId="8" borderId="10" applyNumberFormat="0" applyAlignment="0" applyProtection="0"/>
    <xf numFmtId="0" fontId="18" fillId="0" borderId="0" applyNumberFormat="0" applyFill="0" applyBorder="0" applyAlignment="0" applyProtection="0"/>
    <xf numFmtId="0" fontId="1" fillId="9" borderId="11" applyNumberFormat="0" applyFont="0" applyAlignment="0" applyProtection="0"/>
    <xf numFmtId="0" fontId="19" fillId="0" borderId="0" applyNumberFormat="0" applyFill="0" applyBorder="0" applyAlignment="0" applyProtection="0"/>
    <xf numFmtId="0" fontId="3" fillId="0" borderId="12"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144">
    <xf numFmtId="0" fontId="0" fillId="0" borderId="0" xfId="0"/>
    <xf numFmtId="0" fontId="2" fillId="0" borderId="0" xfId="0" applyFont="1"/>
    <xf numFmtId="164" fontId="0" fillId="0" borderId="0" xfId="1" applyNumberFormat="1" applyFont="1"/>
    <xf numFmtId="9" fontId="0" fillId="0" borderId="0" xfId="2" applyFont="1"/>
    <xf numFmtId="164" fontId="0" fillId="0" borderId="0" xfId="0" applyNumberFormat="1"/>
    <xf numFmtId="165" fontId="0" fillId="0" borderId="0" xfId="2" applyNumberFormat="1" applyFont="1"/>
    <xf numFmtId="0" fontId="2" fillId="0" borderId="1" xfId="0" applyFont="1" applyBorder="1"/>
    <xf numFmtId="164" fontId="0" fillId="0" borderId="1" xfId="1" applyNumberFormat="1" applyFont="1" applyBorder="1"/>
    <xf numFmtId="164" fontId="2" fillId="0" borderId="1" xfId="1" applyNumberFormat="1" applyFont="1" applyBorder="1"/>
    <xf numFmtId="9" fontId="0" fillId="0" borderId="1" xfId="2" applyFont="1" applyBorder="1"/>
    <xf numFmtId="0" fontId="0" fillId="0" borderId="1" xfId="0" applyBorder="1"/>
    <xf numFmtId="0" fontId="4" fillId="0" borderId="1" xfId="0" applyFont="1" applyBorder="1"/>
    <xf numFmtId="43" fontId="0" fillId="0" borderId="0" xfId="0" applyNumberFormat="1"/>
    <xf numFmtId="10" fontId="0" fillId="0" borderId="0" xfId="2" applyNumberFormat="1" applyFont="1"/>
    <xf numFmtId="167" fontId="0" fillId="0" borderId="1" xfId="1" applyNumberFormat="1" applyFont="1" applyBorder="1"/>
    <xf numFmtId="10" fontId="0" fillId="0" borderId="1" xfId="2" applyNumberFormat="1" applyFont="1" applyBorder="1"/>
    <xf numFmtId="166" fontId="0" fillId="0" borderId="1" xfId="1" applyNumberFormat="1" applyFont="1" applyBorder="1"/>
    <xf numFmtId="0" fontId="3" fillId="0" borderId="1" xfId="0" applyFont="1" applyBorder="1"/>
    <xf numFmtId="164" fontId="3" fillId="0" borderId="1" xfId="1" applyNumberFormat="1" applyFont="1" applyBorder="1"/>
    <xf numFmtId="167" fontId="3" fillId="0" borderId="1" xfId="1" applyNumberFormat="1" applyFont="1" applyBorder="1"/>
    <xf numFmtId="0" fontId="4" fillId="0" borderId="2" xfId="0" applyFont="1" applyBorder="1"/>
    <xf numFmtId="165" fontId="2" fillId="0" borderId="1" xfId="2" applyNumberFormat="1" applyFont="1" applyBorder="1"/>
    <xf numFmtId="165" fontId="2" fillId="0" borderId="1" xfId="0" applyNumberFormat="1" applyFont="1" applyBorder="1"/>
    <xf numFmtId="165" fontId="0" fillId="0" borderId="1" xfId="2" applyNumberFormat="1" applyFont="1" applyBorder="1"/>
    <xf numFmtId="0" fontId="3" fillId="0" borderId="0" xfId="0" applyFont="1"/>
    <xf numFmtId="0" fontId="5" fillId="0" borderId="3" xfId="0" applyFont="1" applyBorder="1"/>
    <xf numFmtId="0" fontId="2" fillId="0" borderId="3" xfId="0" applyFont="1" applyBorder="1"/>
    <xf numFmtId="0" fontId="3" fillId="2" borderId="1" xfId="0" applyFont="1" applyFill="1" applyBorder="1"/>
    <xf numFmtId="0" fontId="3" fillId="2" borderId="1" xfId="0" applyFont="1" applyFill="1" applyBorder="1" applyAlignment="1">
      <alignment wrapText="1"/>
    </xf>
    <xf numFmtId="0" fontId="0" fillId="2" borderId="1" xfId="0" applyFill="1" applyBorder="1"/>
    <xf numFmtId="0" fontId="5" fillId="2" borderId="1" xfId="0" applyFont="1" applyFill="1" applyBorder="1"/>
    <xf numFmtId="164" fontId="5" fillId="2" borderId="1" xfId="1" applyNumberFormat="1" applyFont="1" applyFill="1" applyBorder="1"/>
    <xf numFmtId="9" fontId="3" fillId="2" borderId="1" xfId="2" applyFont="1" applyFill="1" applyBorder="1" applyAlignment="1">
      <alignment wrapText="1"/>
    </xf>
    <xf numFmtId="165" fontId="5" fillId="2" borderId="1" xfId="2" applyNumberFormat="1" applyFont="1" applyFill="1" applyBorder="1" applyAlignment="1">
      <alignment horizontal="center"/>
    </xf>
    <xf numFmtId="165" fontId="5" fillId="2" borderId="1" xfId="2" applyNumberFormat="1" applyFont="1" applyFill="1" applyBorder="1"/>
    <xf numFmtId="164" fontId="0" fillId="0" borderId="1" xfId="0" applyNumberFormat="1" applyBorder="1"/>
    <xf numFmtId="43" fontId="0" fillId="0" borderId="1" xfId="0" applyNumberFormat="1" applyBorder="1"/>
    <xf numFmtId="164" fontId="3" fillId="0" borderId="1" xfId="0" applyNumberFormat="1" applyFont="1" applyBorder="1"/>
    <xf numFmtId="165" fontId="3" fillId="0" borderId="1" xfId="2" applyNumberFormat="1" applyFont="1" applyBorder="1"/>
    <xf numFmtId="43" fontId="3" fillId="0" borderId="1" xfId="0" applyNumberFormat="1" applyFont="1" applyBorder="1"/>
    <xf numFmtId="10" fontId="3" fillId="0" borderId="1" xfId="2" applyNumberFormat="1" applyFont="1" applyBorder="1"/>
    <xf numFmtId="9" fontId="3" fillId="0" borderId="1" xfId="2" applyFont="1" applyBorder="1"/>
    <xf numFmtId="0" fontId="3" fillId="2" borderId="1" xfId="0" applyFont="1" applyFill="1" applyBorder="1" applyAlignment="1">
      <alignment horizontal="center"/>
    </xf>
    <xf numFmtId="3" fontId="0" fillId="0" borderId="0" xfId="0" applyNumberFormat="1"/>
    <xf numFmtId="168" fontId="0" fillId="0" borderId="1" xfId="2" applyNumberFormat="1" applyFont="1" applyBorder="1"/>
    <xf numFmtId="165" fontId="0" fillId="34" borderId="1" xfId="2" applyNumberFormat="1" applyFont="1" applyFill="1" applyBorder="1"/>
    <xf numFmtId="0" fontId="0" fillId="0" borderId="1" xfId="0" applyBorder="1" applyAlignment="1">
      <alignment vertical="top"/>
    </xf>
    <xf numFmtId="164" fontId="3" fillId="0" borderId="0" xfId="1" applyNumberFormat="1" applyFont="1"/>
    <xf numFmtId="0" fontId="3" fillId="34" borderId="1" xfId="0" applyFont="1" applyFill="1" applyBorder="1" applyAlignment="1">
      <alignment horizontal="center"/>
    </xf>
    <xf numFmtId="0" fontId="0" fillId="0" borderId="1" xfId="0" applyBorder="1" applyAlignment="1">
      <alignment vertical="top" wrapText="1"/>
    </xf>
    <xf numFmtId="164" fontId="0" fillId="0" borderId="1" xfId="1" applyNumberFormat="1" applyFont="1" applyBorder="1" applyAlignment="1">
      <alignment vertical="top"/>
    </xf>
    <xf numFmtId="20" fontId="0" fillId="0" borderId="1" xfId="0" applyNumberFormat="1" applyBorder="1"/>
    <xf numFmtId="0" fontId="21" fillId="0" borderId="1" xfId="0" applyFont="1" applyBorder="1"/>
    <xf numFmtId="0" fontId="3" fillId="34" borderId="1" xfId="0" applyFont="1" applyFill="1" applyBorder="1"/>
    <xf numFmtId="0" fontId="3" fillId="0" borderId="1" xfId="0" applyFont="1" applyBorder="1" applyAlignment="1">
      <alignment vertical="top"/>
    </xf>
    <xf numFmtId="165" fontId="3" fillId="0" borderId="1" xfId="0" applyNumberFormat="1" applyFont="1" applyBorder="1"/>
    <xf numFmtId="0" fontId="3" fillId="34" borderId="1" xfId="0" applyFont="1" applyFill="1" applyBorder="1" applyAlignment="1">
      <alignment wrapText="1"/>
    </xf>
    <xf numFmtId="0" fontId="3" fillId="0" borderId="1" xfId="0" applyFont="1" applyBorder="1" applyAlignment="1">
      <alignment horizontal="center"/>
    </xf>
    <xf numFmtId="0" fontId="3" fillId="2" borderId="1" xfId="0" applyFont="1" applyFill="1" applyBorder="1" applyAlignment="1">
      <alignment horizontal="center" wrapText="1"/>
    </xf>
    <xf numFmtId="0" fontId="5" fillId="0" borderId="0" xfId="0" applyFont="1"/>
    <xf numFmtId="0" fontId="3" fillId="0" borderId="1" xfId="0" applyFont="1" applyBorder="1" applyAlignment="1">
      <alignment horizontal="left" indent="1"/>
    </xf>
    <xf numFmtId="165" fontId="0" fillId="34" borderId="1" xfId="0" applyNumberFormat="1" applyFill="1" applyBorder="1"/>
    <xf numFmtId="43" fontId="0" fillId="0" borderId="1" xfId="1" applyFont="1" applyBorder="1"/>
    <xf numFmtId="0" fontId="22" fillId="0" borderId="15" xfId="0" applyFont="1" applyBorder="1"/>
    <xf numFmtId="0" fontId="23" fillId="0" borderId="0" xfId="0" applyFont="1"/>
    <xf numFmtId="0" fontId="25" fillId="0" borderId="15" xfId="0" applyFont="1" applyBorder="1" applyAlignment="1">
      <alignment wrapText="1"/>
    </xf>
    <xf numFmtId="0" fontId="25" fillId="0" borderId="15" xfId="0" applyFont="1" applyBorder="1"/>
    <xf numFmtId="0" fontId="25" fillId="0" borderId="1" xfId="0" applyFont="1" applyBorder="1" applyAlignment="1">
      <alignment wrapText="1"/>
    </xf>
    <xf numFmtId="0" fontId="25" fillId="0" borderId="0" xfId="0" applyFont="1"/>
    <xf numFmtId="0" fontId="23" fillId="0" borderId="14" xfId="0" applyFont="1" applyBorder="1"/>
    <xf numFmtId="3" fontId="23" fillId="0" borderId="17" xfId="0" applyNumberFormat="1" applyFont="1" applyBorder="1"/>
    <xf numFmtId="0" fontId="25" fillId="0" borderId="14" xfId="0" applyFont="1" applyBorder="1"/>
    <xf numFmtId="10" fontId="23" fillId="0" borderId="17" xfId="0" applyNumberFormat="1" applyFont="1" applyBorder="1"/>
    <xf numFmtId="10" fontId="23" fillId="0" borderId="14" xfId="0" applyNumberFormat="1" applyFont="1" applyBorder="1"/>
    <xf numFmtId="0" fontId="25" fillId="0" borderId="1" xfId="0" applyFont="1" applyBorder="1"/>
    <xf numFmtId="3" fontId="23" fillId="0" borderId="0" xfId="0" applyNumberFormat="1" applyFont="1"/>
    <xf numFmtId="4" fontId="23" fillId="0" borderId="0" xfId="0" applyNumberFormat="1" applyFont="1"/>
    <xf numFmtId="0" fontId="23" fillId="0" borderId="18" xfId="0" applyFont="1" applyBorder="1"/>
    <xf numFmtId="0" fontId="22" fillId="0" borderId="18" xfId="0" applyFont="1" applyBorder="1"/>
    <xf numFmtId="0" fontId="25" fillId="0" borderId="18" xfId="0" applyFont="1" applyBorder="1"/>
    <xf numFmtId="10" fontId="23" fillId="37" borderId="18" xfId="0" applyNumberFormat="1" applyFont="1" applyFill="1" applyBorder="1"/>
    <xf numFmtId="165" fontId="23" fillId="37" borderId="18" xfId="0" applyNumberFormat="1" applyFont="1" applyFill="1" applyBorder="1"/>
    <xf numFmtId="164" fontId="0" fillId="0" borderId="18" xfId="0" applyNumberFormat="1" applyBorder="1"/>
    <xf numFmtId="164" fontId="23" fillId="0" borderId="18" xfId="0" applyNumberFormat="1" applyFont="1" applyBorder="1"/>
    <xf numFmtId="0" fontId="3" fillId="0" borderId="18" xfId="0" applyFont="1" applyBorder="1"/>
    <xf numFmtId="164" fontId="3" fillId="0" borderId="18" xfId="0" applyNumberFormat="1" applyFont="1" applyBorder="1"/>
    <xf numFmtId="165" fontId="23" fillId="38" borderId="1" xfId="0" applyNumberFormat="1" applyFont="1" applyFill="1" applyBorder="1"/>
    <xf numFmtId="165" fontId="0" fillId="0" borderId="18" xfId="0" applyNumberFormat="1" applyBorder="1"/>
    <xf numFmtId="165" fontId="23" fillId="0" borderId="18" xfId="0" applyNumberFormat="1" applyFont="1" applyBorder="1"/>
    <xf numFmtId="165" fontId="3" fillId="0" borderId="18" xfId="0" applyNumberFormat="1" applyFont="1" applyBorder="1"/>
    <xf numFmtId="0" fontId="25" fillId="0" borderId="17" xfId="0" applyFont="1" applyBorder="1"/>
    <xf numFmtId="3" fontId="25" fillId="0" borderId="17" xfId="0" applyNumberFormat="1" applyFont="1" applyBorder="1"/>
    <xf numFmtId="0" fontId="26" fillId="0" borderId="0" xfId="0" applyFont="1"/>
    <xf numFmtId="0" fontId="27" fillId="0" borderId="0" xfId="0" applyFont="1"/>
    <xf numFmtId="0" fontId="28" fillId="0" borderId="0" xfId="0" applyFont="1"/>
    <xf numFmtId="0" fontId="29" fillId="2" borderId="1" xfId="0" applyFont="1" applyFill="1" applyBorder="1"/>
    <xf numFmtId="0" fontId="25" fillId="2" borderId="15" xfId="0" applyFont="1" applyFill="1" applyBorder="1"/>
    <xf numFmtId="0" fontId="29" fillId="0" borderId="15" xfId="0" applyFont="1" applyBorder="1"/>
    <xf numFmtId="0" fontId="25" fillId="2" borderId="20" xfId="0" applyFont="1" applyFill="1" applyBorder="1"/>
    <xf numFmtId="164" fontId="23" fillId="0" borderId="17" xfId="0" applyNumberFormat="1" applyFont="1" applyBorder="1"/>
    <xf numFmtId="164" fontId="23" fillId="0" borderId="1" xfId="0" applyNumberFormat="1" applyFont="1" applyBorder="1"/>
    <xf numFmtId="0" fontId="29" fillId="0" borderId="18" xfId="0" applyFont="1" applyBorder="1"/>
    <xf numFmtId="165" fontId="0" fillId="0" borderId="21" xfId="0" applyNumberFormat="1" applyBorder="1"/>
    <xf numFmtId="165" fontId="0" fillId="0" borderId="22" xfId="0" applyNumberFormat="1" applyBorder="1"/>
    <xf numFmtId="0" fontId="3" fillId="0" borderId="23" xfId="0" applyFont="1" applyBorder="1"/>
    <xf numFmtId="164" fontId="3" fillId="0" borderId="24" xfId="0" applyNumberFormat="1" applyFont="1" applyBorder="1"/>
    <xf numFmtId="2" fontId="23" fillId="0" borderId="18" xfId="0" applyNumberFormat="1" applyFont="1" applyBorder="1"/>
    <xf numFmtId="164" fontId="25" fillId="0" borderId="14" xfId="0" applyNumberFormat="1" applyFont="1" applyBorder="1"/>
    <xf numFmtId="164" fontId="25" fillId="0" borderId="17" xfId="0" applyNumberFormat="1" applyFont="1" applyBorder="1"/>
    <xf numFmtId="0" fontId="25" fillId="40" borderId="15" xfId="0" applyFont="1" applyFill="1" applyBorder="1" applyAlignment="1">
      <alignment wrapText="1"/>
    </xf>
    <xf numFmtId="0" fontId="25" fillId="40" borderId="1" xfId="0" applyFont="1" applyFill="1" applyBorder="1" applyAlignment="1">
      <alignment wrapText="1"/>
    </xf>
    <xf numFmtId="0" fontId="25" fillId="40" borderId="18" xfId="0" applyFont="1" applyFill="1" applyBorder="1" applyAlignment="1">
      <alignment wrapText="1"/>
    </xf>
    <xf numFmtId="0" fontId="31" fillId="40" borderId="15" xfId="0" applyFont="1" applyFill="1" applyBorder="1" applyAlignment="1">
      <alignment wrapText="1"/>
    </xf>
    <xf numFmtId="165" fontId="0" fillId="0" borderId="18" xfId="2" applyNumberFormat="1" applyFont="1" applyBorder="1"/>
    <xf numFmtId="164" fontId="0" fillId="0" borderId="3" xfId="1" applyNumberFormat="1" applyFont="1" applyBorder="1"/>
    <xf numFmtId="164" fontId="3" fillId="0" borderId="3" xfId="1" applyNumberFormat="1" applyFont="1" applyBorder="1"/>
    <xf numFmtId="165" fontId="0" fillId="0" borderId="21" xfId="2" applyNumberFormat="1" applyFont="1" applyBorder="1"/>
    <xf numFmtId="0" fontId="3" fillId="41" borderId="0" xfId="0" applyFont="1" applyFill="1"/>
    <xf numFmtId="164" fontId="3" fillId="0" borderId="25" xfId="1" applyNumberFormat="1" applyFont="1" applyFill="1" applyBorder="1"/>
    <xf numFmtId="0" fontId="3" fillId="0" borderId="24" xfId="0" applyFont="1" applyBorder="1"/>
    <xf numFmtId="0" fontId="3" fillId="0" borderId="26" xfId="0" applyFont="1" applyBorder="1"/>
    <xf numFmtId="165" fontId="3" fillId="0" borderId="21" xfId="2" applyNumberFormat="1" applyFont="1" applyBorder="1"/>
    <xf numFmtId="165" fontId="3" fillId="0" borderId="22" xfId="0" applyNumberFormat="1" applyFont="1" applyBorder="1"/>
    <xf numFmtId="165" fontId="0" fillId="0" borderId="0" xfId="0" applyNumberFormat="1"/>
    <xf numFmtId="2" fontId="23" fillId="0" borderId="17" xfId="0" applyNumberFormat="1" applyFont="1" applyBorder="1"/>
    <xf numFmtId="2" fontId="23" fillId="0" borderId="19" xfId="0" applyNumberFormat="1" applyFont="1" applyBorder="1"/>
    <xf numFmtId="0" fontId="29" fillId="0" borderId="0" xfId="0" applyFont="1"/>
    <xf numFmtId="165" fontId="0" fillId="0" borderId="1" xfId="0" applyNumberFormat="1" applyBorder="1"/>
    <xf numFmtId="164" fontId="23" fillId="0" borderId="14" xfId="1" applyNumberFormat="1" applyFont="1" applyBorder="1"/>
    <xf numFmtId="166" fontId="4" fillId="0" borderId="1" xfId="1" applyNumberFormat="1" applyFont="1" applyBorder="1"/>
    <xf numFmtId="0" fontId="3" fillId="0" borderId="1" xfId="0" applyFont="1" applyBorder="1" applyAlignment="1">
      <alignment horizontal="center"/>
    </xf>
    <xf numFmtId="0" fontId="3" fillId="0" borderId="13" xfId="0" applyFont="1" applyBorder="1" applyAlignment="1">
      <alignment horizontal="center" wrapText="1"/>
    </xf>
    <xf numFmtId="0" fontId="3" fillId="0" borderId="14" xfId="0" applyFont="1" applyBorder="1" applyAlignment="1">
      <alignment horizontal="center" wrapText="1"/>
    </xf>
    <xf numFmtId="0" fontId="3" fillId="2" borderId="1" xfId="0" applyFont="1" applyFill="1" applyBorder="1" applyAlignment="1">
      <alignment horizontal="center"/>
    </xf>
    <xf numFmtId="164" fontId="0" fillId="0" borderId="18" xfId="1" applyNumberFormat="1" applyFont="1" applyBorder="1" applyAlignment="1">
      <alignment horizontal="center" wrapText="1"/>
    </xf>
    <xf numFmtId="0" fontId="0" fillId="0" borderId="18" xfId="0" applyBorder="1" applyAlignment="1">
      <alignment horizontal="center" wrapText="1"/>
    </xf>
    <xf numFmtId="164" fontId="0" fillId="0" borderId="18" xfId="1" applyNumberFormat="1" applyFont="1" applyBorder="1" applyAlignment="1">
      <alignment horizontal="center"/>
    </xf>
    <xf numFmtId="0" fontId="0" fillId="0" borderId="18" xfId="0" applyBorder="1" applyAlignment="1">
      <alignment horizontal="center"/>
    </xf>
    <xf numFmtId="0" fontId="30" fillId="39" borderId="0" xfId="0" applyFont="1" applyFill="1" applyAlignment="1">
      <alignment horizontal="center" vertical="center" textRotation="90"/>
    </xf>
    <xf numFmtId="0" fontId="25" fillId="36" borderId="16" xfId="0" applyFont="1" applyFill="1" applyBorder="1" applyAlignment="1">
      <alignment horizontal="center" vertical="center"/>
    </xf>
    <xf numFmtId="0" fontId="24" fillId="35" borderId="0" xfId="0" applyFont="1" applyFill="1" applyAlignment="1">
      <alignment horizontal="center"/>
    </xf>
    <xf numFmtId="0" fontId="23" fillId="0" borderId="0" xfId="0" applyFont="1"/>
    <xf numFmtId="0" fontId="3" fillId="0" borderId="0" xfId="0" applyFont="1" applyAlignment="1">
      <alignment horizontal="center" vertical="center" textRotation="90" wrapText="1"/>
    </xf>
    <xf numFmtId="0" fontId="3" fillId="0" borderId="0" xfId="0" applyFont="1" applyAlignment="1">
      <alignment horizontal="center" vertical="center" textRotation="90"/>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'Route Start Time'!$D$2</c:f>
              <c:strCache>
                <c:ptCount val="1"/>
                <c:pt idx="0">
                  <c:v> Total Routes (CVM + TNC) </c:v>
                </c:pt>
              </c:strCache>
            </c:strRef>
          </c:tx>
          <c:spPr>
            <a:ln w="28575" cap="rnd">
              <a:solidFill>
                <a:schemeClr val="accent1"/>
              </a:solidFill>
              <a:round/>
            </a:ln>
            <a:effectLst/>
          </c:spPr>
          <c:marker>
            <c:symbol val="none"/>
          </c:marker>
          <c:cat>
            <c:numRef>
              <c:f>'Route Start Time'!$C$3:$C$50</c:f>
              <c:numCache>
                <c:formatCode>h:mm</c:formatCode>
                <c:ptCount val="48"/>
                <c:pt idx="0">
                  <c:v>0.125</c:v>
                </c:pt>
                <c:pt idx="1">
                  <c:v>0.14583333333333301</c:v>
                </c:pt>
                <c:pt idx="2">
                  <c:v>0.16666666666666699</c:v>
                </c:pt>
                <c:pt idx="3">
                  <c:v>0.1875</c:v>
                </c:pt>
                <c:pt idx="4">
                  <c:v>0.20833333333333301</c:v>
                </c:pt>
                <c:pt idx="5">
                  <c:v>0.22916666666666699</c:v>
                </c:pt>
                <c:pt idx="6">
                  <c:v>0.25</c:v>
                </c:pt>
                <c:pt idx="7">
                  <c:v>0.27083333333333298</c:v>
                </c:pt>
                <c:pt idx="8">
                  <c:v>0.29166666666666702</c:v>
                </c:pt>
                <c:pt idx="9">
                  <c:v>0.3125</c:v>
                </c:pt>
                <c:pt idx="10">
                  <c:v>0.33333333333333298</c:v>
                </c:pt>
                <c:pt idx="11">
                  <c:v>0.35416666666666702</c:v>
                </c:pt>
                <c:pt idx="12">
                  <c:v>0.375</c:v>
                </c:pt>
                <c:pt idx="13">
                  <c:v>0.39583333333333298</c:v>
                </c:pt>
                <c:pt idx="14">
                  <c:v>0.41666666666666702</c:v>
                </c:pt>
                <c:pt idx="15">
                  <c:v>0.4375</c:v>
                </c:pt>
                <c:pt idx="16">
                  <c:v>0.45833333333333298</c:v>
                </c:pt>
                <c:pt idx="17">
                  <c:v>0.47916666666666702</c:v>
                </c:pt>
                <c:pt idx="18">
                  <c:v>0.5</c:v>
                </c:pt>
                <c:pt idx="19">
                  <c:v>0.52083333333333304</c:v>
                </c:pt>
                <c:pt idx="20">
                  <c:v>0.54166666666666696</c:v>
                </c:pt>
                <c:pt idx="21">
                  <c:v>0.5625</c:v>
                </c:pt>
                <c:pt idx="22">
                  <c:v>0.58333333333333304</c:v>
                </c:pt>
                <c:pt idx="23">
                  <c:v>0.60416666666666696</c:v>
                </c:pt>
                <c:pt idx="24">
                  <c:v>0.625</c:v>
                </c:pt>
                <c:pt idx="25">
                  <c:v>0.64583333333333304</c:v>
                </c:pt>
                <c:pt idx="26">
                  <c:v>0.66666666666666696</c:v>
                </c:pt>
                <c:pt idx="27">
                  <c:v>0.6875</c:v>
                </c:pt>
                <c:pt idx="28">
                  <c:v>0.70833333333333304</c:v>
                </c:pt>
                <c:pt idx="29">
                  <c:v>0.72916666666666696</c:v>
                </c:pt>
                <c:pt idx="30">
                  <c:v>0.75</c:v>
                </c:pt>
                <c:pt idx="31">
                  <c:v>0.77083333333333304</c:v>
                </c:pt>
                <c:pt idx="32">
                  <c:v>0.79166666666666696</c:v>
                </c:pt>
                <c:pt idx="33">
                  <c:v>0.8125</c:v>
                </c:pt>
                <c:pt idx="34">
                  <c:v>0.83333333333333304</c:v>
                </c:pt>
                <c:pt idx="35">
                  <c:v>0.85416666666666696</c:v>
                </c:pt>
                <c:pt idx="36">
                  <c:v>0.875</c:v>
                </c:pt>
                <c:pt idx="37">
                  <c:v>0.89583333333333304</c:v>
                </c:pt>
                <c:pt idx="38">
                  <c:v>0.91666666666666696</c:v>
                </c:pt>
                <c:pt idx="39">
                  <c:v>0.9375</c:v>
                </c:pt>
                <c:pt idx="40">
                  <c:v>0.95833333333333304</c:v>
                </c:pt>
                <c:pt idx="41">
                  <c:v>0.97916666666666696</c:v>
                </c:pt>
                <c:pt idx="42">
                  <c:v>0</c:v>
                </c:pt>
                <c:pt idx="43">
                  <c:v>2.0833333333333332E-2</c:v>
                </c:pt>
                <c:pt idx="44">
                  <c:v>4.1666666666666664E-2</c:v>
                </c:pt>
                <c:pt idx="45">
                  <c:v>6.25E-2</c:v>
                </c:pt>
                <c:pt idx="46">
                  <c:v>8.3333333333333301E-2</c:v>
                </c:pt>
                <c:pt idx="47">
                  <c:v>0.104166666666667</c:v>
                </c:pt>
              </c:numCache>
            </c:numRef>
          </c:cat>
          <c:val>
            <c:numRef>
              <c:f>'Route Start Time'!$D$3:$D$50</c:f>
              <c:numCache>
                <c:formatCode>_(* #,##0_);_(* \(#,##0\);_(* "-"??_);_(@_)</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extLst>
            <c:ext xmlns:c16="http://schemas.microsoft.com/office/drawing/2014/chart" uri="{C3380CC4-5D6E-409C-BE32-E72D297353CC}">
              <c16:uniqueId val="{00000000-A477-4C03-B81E-B7BD43B14A9A}"/>
            </c:ext>
          </c:extLst>
        </c:ser>
        <c:dLbls>
          <c:showLegendKey val="0"/>
          <c:showVal val="0"/>
          <c:showCatName val="0"/>
          <c:showSerName val="0"/>
          <c:showPercent val="0"/>
          <c:showBubbleSize val="0"/>
        </c:dLbls>
        <c:smooth val="0"/>
        <c:axId val="538566768"/>
        <c:axId val="450228320"/>
      </c:lineChart>
      <c:catAx>
        <c:axId val="5385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of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28320"/>
        <c:crosses val="autoZero"/>
        <c:auto val="1"/>
        <c:lblAlgn val="ctr"/>
        <c:lblOffset val="100"/>
        <c:noMultiLvlLbl val="0"/>
      </c:catAx>
      <c:valAx>
        <c:axId val="45022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Routes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345281</xdr:colOff>
      <xdr:row>0</xdr:row>
      <xdr:rowOff>169069</xdr:rowOff>
    </xdr:from>
    <xdr:to>
      <xdr:col>28</xdr:col>
      <xdr:colOff>314325</xdr:colOff>
      <xdr:row>29</xdr:row>
      <xdr:rowOff>1</xdr:rowOff>
    </xdr:to>
    <xdr:graphicFrame macro="">
      <xdr:nvGraphicFramePr>
        <xdr:cNvPr id="2" name="Chart 1">
          <a:extLst>
            <a:ext uri="{FF2B5EF4-FFF2-40B4-BE49-F238E27FC236}">
              <a16:creationId xmlns:a16="http://schemas.microsoft.com/office/drawing/2014/main" id="{FDC13E66-A50B-977E-639A-EF2B0868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6C08-A88A-4C7A-9901-B799F915AFC3}">
  <dimension ref="B1:N23"/>
  <sheetViews>
    <sheetView workbookViewId="0">
      <selection activeCell="R15" sqref="R15"/>
    </sheetView>
  </sheetViews>
  <sheetFormatPr defaultRowHeight="14.35" x14ac:dyDescent="0.5"/>
  <cols>
    <col min="1" max="1" width="8.52734375" customWidth="1"/>
    <col min="2" max="2" width="1.76171875" customWidth="1"/>
    <col min="3" max="3" width="18" bestFit="1" customWidth="1"/>
    <col min="4" max="6" width="12" bestFit="1" customWidth="1"/>
    <col min="7" max="7" width="3.234375" customWidth="1"/>
    <col min="11" max="11" width="3.76171875" customWidth="1"/>
  </cols>
  <sheetData>
    <row r="1" spans="2:14" x14ac:dyDescent="0.5">
      <c r="C1" s="24" t="s">
        <v>0</v>
      </c>
    </row>
    <row r="2" spans="2:14" x14ac:dyDescent="0.5">
      <c r="C2" s="24"/>
    </row>
    <row r="4" spans="2:14" x14ac:dyDescent="0.5">
      <c r="C4" s="60" t="s">
        <v>1</v>
      </c>
      <c r="D4" s="57" t="s">
        <v>2</v>
      </c>
      <c r="E4" s="57" t="s">
        <v>3</v>
      </c>
      <c r="F4" s="57" t="s">
        <v>4</v>
      </c>
    </row>
    <row r="5" spans="2:14" x14ac:dyDescent="0.5">
      <c r="C5" s="17" t="s">
        <v>5</v>
      </c>
      <c r="D5" s="45">
        <f>SUMIFS(ModelData!B:B,ModelData!A:A,'Household Attractor'!C5)</f>
        <v>0</v>
      </c>
      <c r="E5" s="61">
        <f>SUMIFS(SurveyData!B:B,SurveyData!A:A,'Household Attractor'!C5)</f>
        <v>0</v>
      </c>
      <c r="F5" s="44">
        <f>D5-E5</f>
        <v>0</v>
      </c>
    </row>
    <row r="6" spans="2:14" x14ac:dyDescent="0.5">
      <c r="C6" s="17" t="s">
        <v>6</v>
      </c>
      <c r="D6" s="23">
        <f>SUMIFS(ModelData!B:B,ModelData!A:A,'Household Attractor'!C6)</f>
        <v>0</v>
      </c>
      <c r="E6" s="127">
        <f>SUMIFS(SurveyData!B:B,SurveyData!A:A,'Household Attractor'!C6)</f>
        <v>0</v>
      </c>
      <c r="F6" s="44">
        <f t="shared" ref="F6:F7" si="0">D6-E6</f>
        <v>0</v>
      </c>
    </row>
    <row r="7" spans="2:14" x14ac:dyDescent="0.5">
      <c r="C7" s="17" t="s">
        <v>7</v>
      </c>
      <c r="D7" s="23">
        <f>SUMIFS(ModelData!B:B,ModelData!A:A,'Household Attractor'!C7)</f>
        <v>0</v>
      </c>
      <c r="E7" s="127">
        <f>SUMIFS(SurveyData!B:B,SurveyData!A:A,'Household Attractor'!C7)</f>
        <v>0</v>
      </c>
      <c r="F7" s="44">
        <f t="shared" si="0"/>
        <v>0</v>
      </c>
    </row>
    <row r="8" spans="2:14" x14ac:dyDescent="0.5">
      <c r="F8" s="43"/>
    </row>
    <row r="11" spans="2:14" x14ac:dyDescent="0.5">
      <c r="C11" s="131" t="s">
        <v>8</v>
      </c>
      <c r="D11" s="130" t="s">
        <v>2</v>
      </c>
      <c r="E11" s="130"/>
      <c r="F11" s="130"/>
      <c r="G11" s="17"/>
      <c r="H11" s="130" t="s">
        <v>3</v>
      </c>
      <c r="I11" s="130"/>
      <c r="J11" s="130"/>
      <c r="K11" s="17"/>
      <c r="L11" s="130" t="s">
        <v>4</v>
      </c>
      <c r="M11" s="130"/>
      <c r="N11" s="130"/>
    </row>
    <row r="12" spans="2:14" x14ac:dyDescent="0.5">
      <c r="C12" s="132"/>
      <c r="D12" s="17" t="s">
        <v>5</v>
      </c>
      <c r="E12" s="17" t="s">
        <v>7</v>
      </c>
      <c r="F12" s="17" t="s">
        <v>6</v>
      </c>
      <c r="G12" s="17"/>
      <c r="H12" s="17" t="s">
        <v>5</v>
      </c>
      <c r="I12" s="17" t="s">
        <v>7</v>
      </c>
      <c r="J12" s="17" t="s">
        <v>6</v>
      </c>
      <c r="K12" s="17"/>
      <c r="L12" s="17" t="s">
        <v>5</v>
      </c>
      <c r="M12" s="17" t="s">
        <v>7</v>
      </c>
      <c r="N12" s="17" t="s">
        <v>6</v>
      </c>
    </row>
    <row r="13" spans="2:14" x14ac:dyDescent="0.5">
      <c r="B13">
        <v>0</v>
      </c>
      <c r="C13" s="17" t="s">
        <v>9</v>
      </c>
      <c r="D13" s="10"/>
      <c r="E13" s="10"/>
      <c r="F13" s="10"/>
      <c r="G13" s="10"/>
      <c r="H13" s="23" t="e">
        <f>VLOOKUP(B13,SurveyData!F:I,2,FALSE)</f>
        <v>#N/A</v>
      </c>
      <c r="I13" s="23" t="e">
        <f>VLOOKUP(B13,SurveyData!F:I,3,FALSE)</f>
        <v>#N/A</v>
      </c>
      <c r="J13" s="23" t="e">
        <f>VLOOKUP(B13,SurveyData!F:I,4,FALSE)</f>
        <v>#N/A</v>
      </c>
      <c r="K13" s="10"/>
      <c r="L13" s="23"/>
      <c r="M13" s="23"/>
      <c r="N13" s="23"/>
    </row>
    <row r="14" spans="2:14" x14ac:dyDescent="0.5">
      <c r="B14" s="17">
        <v>1</v>
      </c>
      <c r="C14" s="17" t="s">
        <v>10</v>
      </c>
      <c r="D14" s="23" t="e">
        <f>VLOOKUP(B14,ModelData!F:I,2,FALSE)</f>
        <v>#N/A</v>
      </c>
      <c r="E14" s="23" t="e">
        <f>VLOOKUP(B14,ModelData!F:I,3,FALSE)</f>
        <v>#N/A</v>
      </c>
      <c r="F14" s="23" t="e">
        <f>VLOOKUP(B14,ModelData!F:I,4,FALSE)</f>
        <v>#N/A</v>
      </c>
      <c r="G14" s="10"/>
      <c r="H14" s="23" t="e">
        <f>VLOOKUP(B14,SurveyData!F:I,2,FALSE)</f>
        <v>#N/A</v>
      </c>
      <c r="I14" s="23" t="e">
        <f>VLOOKUP(B14,SurveyData!F:I,3,FALSE)</f>
        <v>#N/A</v>
      </c>
      <c r="J14" s="23" t="e">
        <f>VLOOKUP(B14,SurveyData!F:I,4,FALSE)</f>
        <v>#N/A</v>
      </c>
      <c r="K14" s="10"/>
      <c r="L14" s="23" t="e">
        <f t="shared" ref="L14:N17" si="1">D14-H14</f>
        <v>#N/A</v>
      </c>
      <c r="M14" s="23" t="e">
        <f t="shared" si="1"/>
        <v>#N/A</v>
      </c>
      <c r="N14" s="23" t="e">
        <f t="shared" si="1"/>
        <v>#N/A</v>
      </c>
    </row>
    <row r="15" spans="2:14" x14ac:dyDescent="0.5">
      <c r="B15" s="17">
        <v>2</v>
      </c>
      <c r="C15" s="17" t="s">
        <v>11</v>
      </c>
      <c r="D15" s="23" t="e">
        <f>VLOOKUP(B15,ModelData!F:I,2,FALSE)</f>
        <v>#N/A</v>
      </c>
      <c r="E15" s="45" t="e">
        <f>VLOOKUP(B15,ModelData!F:I,3,FALSE)</f>
        <v>#N/A</v>
      </c>
      <c r="F15" s="23" t="e">
        <f>VLOOKUP(B15,ModelData!F:I,4,FALSE)</f>
        <v>#N/A</v>
      </c>
      <c r="G15" s="10"/>
      <c r="H15" s="23" t="e">
        <f>VLOOKUP(B15,SurveyData!F:I,2,FALSE)</f>
        <v>#N/A</v>
      </c>
      <c r="I15" s="45" t="e">
        <f>VLOOKUP(B15,SurveyData!F:I,3,FALSE)</f>
        <v>#N/A</v>
      </c>
      <c r="J15" s="23" t="e">
        <f>VLOOKUP(B15,SurveyData!F:I,4,FALSE)</f>
        <v>#N/A</v>
      </c>
      <c r="K15" s="10"/>
      <c r="L15" s="23" t="e">
        <f t="shared" si="1"/>
        <v>#N/A</v>
      </c>
      <c r="M15" s="45" t="e">
        <f t="shared" si="1"/>
        <v>#N/A</v>
      </c>
      <c r="N15" s="23" t="e">
        <f t="shared" si="1"/>
        <v>#N/A</v>
      </c>
    </row>
    <row r="16" spans="2:14" x14ac:dyDescent="0.5">
      <c r="B16" s="17">
        <v>3</v>
      </c>
      <c r="C16" s="17" t="s">
        <v>12</v>
      </c>
      <c r="D16" s="23" t="e">
        <f>VLOOKUP(B16,ModelData!F:I,2,FALSE)</f>
        <v>#N/A</v>
      </c>
      <c r="E16" s="45" t="e">
        <f>VLOOKUP(B16,ModelData!F:I,3,FALSE)</f>
        <v>#N/A</v>
      </c>
      <c r="F16" s="23" t="e">
        <f>VLOOKUP(B16,ModelData!F:I,4,FALSE)</f>
        <v>#N/A</v>
      </c>
      <c r="G16" s="10"/>
      <c r="H16" s="23" t="e">
        <f>VLOOKUP(B16,SurveyData!F:I,2,FALSE)</f>
        <v>#N/A</v>
      </c>
      <c r="I16" s="45" t="e">
        <f>VLOOKUP(B16,SurveyData!F:I,3,FALSE)</f>
        <v>#N/A</v>
      </c>
      <c r="J16" s="23" t="e">
        <f>VLOOKUP(B16,SurveyData!F:I,4,FALSE)</f>
        <v>#N/A</v>
      </c>
      <c r="K16" s="10"/>
      <c r="L16" s="23" t="e">
        <f t="shared" si="1"/>
        <v>#N/A</v>
      </c>
      <c r="M16" s="45" t="e">
        <f t="shared" si="1"/>
        <v>#N/A</v>
      </c>
      <c r="N16" s="23" t="e">
        <f t="shared" si="1"/>
        <v>#N/A</v>
      </c>
    </row>
    <row r="17" spans="2:14" x14ac:dyDescent="0.5">
      <c r="B17" s="17">
        <v>4</v>
      </c>
      <c r="C17" s="17" t="s">
        <v>13</v>
      </c>
      <c r="D17" s="23" t="e">
        <f>VLOOKUP(B17,ModelData!F:I,2,FALSE)</f>
        <v>#N/A</v>
      </c>
      <c r="E17" s="45" t="e">
        <f>VLOOKUP(B17,ModelData!F:I,3,FALSE)</f>
        <v>#N/A</v>
      </c>
      <c r="F17" s="23" t="e">
        <f>VLOOKUP(B17,ModelData!F:I,4,FALSE)</f>
        <v>#N/A</v>
      </c>
      <c r="G17" s="10"/>
      <c r="H17" s="23" t="e">
        <f>VLOOKUP(B17,SurveyData!F:I,2,FALSE)</f>
        <v>#N/A</v>
      </c>
      <c r="I17" s="45" t="e">
        <f>VLOOKUP(B17,SurveyData!F:I,3,FALSE)</f>
        <v>#N/A</v>
      </c>
      <c r="J17" s="23" t="e">
        <f>VLOOKUP(B17,SurveyData!F:I,4,FALSE)</f>
        <v>#N/A</v>
      </c>
      <c r="K17" s="10"/>
      <c r="L17" s="23" t="e">
        <f t="shared" si="1"/>
        <v>#N/A</v>
      </c>
      <c r="M17" s="45" t="e">
        <f t="shared" si="1"/>
        <v>#N/A</v>
      </c>
      <c r="N17" s="23" t="e">
        <f t="shared" si="1"/>
        <v>#N/A</v>
      </c>
    </row>
    <row r="21" spans="2:14" x14ac:dyDescent="0.5">
      <c r="C21" s="24" t="s">
        <v>14</v>
      </c>
    </row>
    <row r="22" spans="2:14" x14ac:dyDescent="0.5">
      <c r="C22" s="24" t="s">
        <v>15</v>
      </c>
    </row>
    <row r="23" spans="2:14" x14ac:dyDescent="0.5">
      <c r="C23" s="24" t="s">
        <v>16</v>
      </c>
    </row>
  </sheetData>
  <mergeCells count="4">
    <mergeCell ref="L11:N11"/>
    <mergeCell ref="H11:J11"/>
    <mergeCell ref="D11:F11"/>
    <mergeCell ref="C11:C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U28" sqref="U28"/>
    </sheetView>
  </sheetViews>
  <sheetFormatPr defaultRowHeight="14.35" x14ac:dyDescent="0.5"/>
  <cols>
    <col min="6" max="6" width="14.234375" bestFit="1" customWidth="1"/>
    <col min="11" max="11" width="12.76171875" bestFit="1" customWidth="1"/>
    <col min="16" max="16" width="12.76171875" bestFit="1" customWidth="1"/>
    <col min="26" max="26" width="12.76171875" bestFit="1" customWidth="1"/>
    <col min="28" max="28" width="14.234375" bestFit="1" customWidth="1"/>
    <col min="31" max="31" width="14.41015625" bestFit="1" customWidth="1"/>
    <col min="32" max="32" width="14" bestFit="1" customWidth="1"/>
    <col min="33" max="33" width="15.87890625" bestFit="1" customWidth="1"/>
    <col min="41" max="41" width="14.41015625" bestFit="1" customWidth="1"/>
    <col min="42" max="42" width="14" bestFit="1" customWidth="1"/>
    <col min="47" max="47" width="20.52734375" bestFit="1" customWidth="1"/>
    <col min="77" max="77" width="9.234375" bestFit="1" customWidth="1"/>
    <col min="93" max="93" width="9.234375" bestFit="1" customWidth="1"/>
    <col min="112" max="112" width="20.76171875" bestFit="1" customWidth="1"/>
    <col min="116" max="116" width="11.1171875" bestFit="1" customWidth="1"/>
    <col min="123" max="123" width="13.234375" bestFit="1" customWidth="1"/>
    <col min="124" max="124" width="12.234375" bestFit="1" customWidth="1"/>
    <col min="136" max="136" width="18.52734375" bestFit="1"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80C7-702D-4C2B-A1ED-2B991261C11F}">
  <dimension ref="A1"/>
  <sheetViews>
    <sheetView tabSelected="1" workbookViewId="0">
      <selection sqref="A1:XFD1048576"/>
    </sheetView>
  </sheetViews>
  <sheetFormatPr defaultRowHeight="14.35"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E387D-BCAB-4D1F-9788-E004E045C6FD}">
  <dimension ref="B1:H28"/>
  <sheetViews>
    <sheetView workbookViewId="0">
      <selection activeCell="E23" sqref="E23"/>
    </sheetView>
  </sheetViews>
  <sheetFormatPr defaultRowHeight="14.35" x14ac:dyDescent="0.5"/>
  <cols>
    <col min="2" max="2" width="3" bestFit="1" customWidth="1"/>
    <col min="3" max="3" width="43.41015625" bestFit="1" customWidth="1"/>
    <col min="4" max="4" width="15" customWidth="1"/>
    <col min="5" max="5" width="18.234375" customWidth="1"/>
    <col min="6" max="8" width="14.76171875" customWidth="1"/>
  </cols>
  <sheetData>
    <row r="1" spans="2:8" x14ac:dyDescent="0.5">
      <c r="C1" s="24" t="s">
        <v>17</v>
      </c>
    </row>
    <row r="4" spans="2:8" x14ac:dyDescent="0.5">
      <c r="C4" s="27"/>
      <c r="D4" s="133" t="s">
        <v>18</v>
      </c>
      <c r="E4" s="133"/>
      <c r="F4" s="133" t="s">
        <v>19</v>
      </c>
      <c r="G4" s="133"/>
    </row>
    <row r="5" spans="2:8" x14ac:dyDescent="0.5">
      <c r="B5" s="10"/>
      <c r="C5" s="28" t="s">
        <v>20</v>
      </c>
      <c r="D5" s="58" t="s">
        <v>2</v>
      </c>
      <c r="E5" s="58" t="s">
        <v>3</v>
      </c>
      <c r="F5" s="58" t="s">
        <v>2</v>
      </c>
      <c r="G5" s="58" t="s">
        <v>3</v>
      </c>
      <c r="H5" s="28" t="s">
        <v>21</v>
      </c>
    </row>
    <row r="6" spans="2:8" x14ac:dyDescent="0.5">
      <c r="B6" s="10">
        <v>5</v>
      </c>
      <c r="C6" s="10" t="s">
        <v>22</v>
      </c>
      <c r="D6" s="7">
        <f>SUMIFS(ModelData!AA:AA,ModelData!Z:Z,'Establishment Attractor'!B6)</f>
        <v>0</v>
      </c>
      <c r="E6" s="7">
        <f>SUMIFS(ModelData!AB:AB,ModelData!Z:Z,'Establishment Attractor'!B6)</f>
        <v>0</v>
      </c>
      <c r="F6" s="14" t="e">
        <f>E6/D6</f>
        <v>#DIV/0!</v>
      </c>
      <c r="G6" s="10"/>
      <c r="H6" s="10"/>
    </row>
    <row r="7" spans="2:8" x14ac:dyDescent="0.5">
      <c r="B7" s="10">
        <v>1</v>
      </c>
      <c r="C7" s="10" t="s">
        <v>23</v>
      </c>
      <c r="D7" s="7">
        <f>SUMIFS(ModelData!AA:AA,ModelData!Z:Z,'Establishment Attractor'!B7)</f>
        <v>0</v>
      </c>
      <c r="E7" s="7">
        <f>SUMIFS(ModelData!AB:AB,ModelData!Z:Z,'Establishment Attractor'!B7)</f>
        <v>0</v>
      </c>
      <c r="F7" s="14" t="e">
        <f>E7/D7</f>
        <v>#DIV/0!</v>
      </c>
      <c r="G7" s="10">
        <f>SUMIFS(SurveyData!AB:AB,SurveyData!Z:Z,'Establishment Attractor'!B7)</f>
        <v>0</v>
      </c>
      <c r="H7" s="15" t="e">
        <f>F7/G7-1</f>
        <v>#DIV/0!</v>
      </c>
    </row>
    <row r="8" spans="2:8" x14ac:dyDescent="0.5">
      <c r="B8" s="10">
        <v>2</v>
      </c>
      <c r="C8" s="10" t="s">
        <v>24</v>
      </c>
      <c r="D8" s="7">
        <f>SUMIFS(ModelData!AA:AA,ModelData!Z:Z,'Establishment Attractor'!B8)</f>
        <v>0</v>
      </c>
      <c r="E8" s="7">
        <f>SUMIFS(ModelData!AB:AB,ModelData!Z:Z,'Establishment Attractor'!B8)</f>
        <v>0</v>
      </c>
      <c r="F8" s="14" t="e">
        <f t="shared" ref="F8:F11" si="0">E8/D8</f>
        <v>#DIV/0!</v>
      </c>
      <c r="G8" s="10">
        <f>SUMIFS(SurveyData!AB:AB,SurveyData!Z:Z,'Establishment Attractor'!B8)</f>
        <v>0</v>
      </c>
      <c r="H8" s="15" t="e">
        <f t="shared" ref="H8:H10" si="1">F8/G8-1</f>
        <v>#DIV/0!</v>
      </c>
    </row>
    <row r="9" spans="2:8" x14ac:dyDescent="0.5">
      <c r="B9" s="10">
        <v>3</v>
      </c>
      <c r="C9" s="10" t="s">
        <v>25</v>
      </c>
      <c r="D9" s="7">
        <f>SUMIFS(ModelData!AA:AA,ModelData!Z:Z,'Establishment Attractor'!B9)</f>
        <v>0</v>
      </c>
      <c r="E9" s="7">
        <f>SUMIFS(ModelData!AB:AB,ModelData!Z:Z,'Establishment Attractor'!B9)</f>
        <v>0</v>
      </c>
      <c r="F9" s="14" t="e">
        <f t="shared" si="0"/>
        <v>#DIV/0!</v>
      </c>
      <c r="G9" s="10">
        <f>SUMIFS(SurveyData!AB:AB,SurveyData!Z:Z,'Establishment Attractor'!B9)</f>
        <v>0</v>
      </c>
      <c r="H9" s="15" t="e">
        <f t="shared" si="1"/>
        <v>#DIV/0!</v>
      </c>
    </row>
    <row r="10" spans="2:8" x14ac:dyDescent="0.5">
      <c r="B10" s="10">
        <v>4</v>
      </c>
      <c r="C10" s="10" t="s">
        <v>26</v>
      </c>
      <c r="D10" s="7">
        <f>SUMIFS(ModelData!AA:AA,ModelData!Z:Z,'Establishment Attractor'!B10)</f>
        <v>0</v>
      </c>
      <c r="E10" s="7">
        <f>SUMIFS(ModelData!AB:AB,ModelData!Z:Z,'Establishment Attractor'!B10)</f>
        <v>0</v>
      </c>
      <c r="F10" s="14" t="e">
        <f t="shared" si="0"/>
        <v>#DIV/0!</v>
      </c>
      <c r="G10" s="10">
        <f>SUMIFS(SurveyData!AB:AB,SurveyData!Z:Z,'Establishment Attractor'!B10)</f>
        <v>0</v>
      </c>
      <c r="H10" s="15" t="e">
        <f t="shared" si="1"/>
        <v>#DIV/0!</v>
      </c>
    </row>
    <row r="11" spans="2:8" x14ac:dyDescent="0.5">
      <c r="B11" s="10"/>
      <c r="C11" s="17" t="s">
        <v>27</v>
      </c>
      <c r="D11" s="18">
        <f>SUM(D6:D10)</f>
        <v>0</v>
      </c>
      <c r="E11" s="18">
        <f>SUM(E6:E10)</f>
        <v>0</v>
      </c>
      <c r="F11" s="19" t="e">
        <f t="shared" si="0"/>
        <v>#DIV/0!</v>
      </c>
      <c r="G11" s="17"/>
      <c r="H11" s="17"/>
    </row>
    <row r="12" spans="2:8" x14ac:dyDescent="0.5">
      <c r="D12" s="4"/>
    </row>
    <row r="14" spans="2:8" x14ac:dyDescent="0.5">
      <c r="C14" s="27"/>
      <c r="D14" s="133" t="s">
        <v>28</v>
      </c>
      <c r="E14" s="133"/>
      <c r="F14" s="27"/>
    </row>
    <row r="15" spans="2:8" x14ac:dyDescent="0.5">
      <c r="C15" s="27" t="s">
        <v>29</v>
      </c>
      <c r="D15" s="58" t="s">
        <v>2</v>
      </c>
      <c r="E15" s="58" t="s">
        <v>3</v>
      </c>
      <c r="F15" s="42" t="s">
        <v>21</v>
      </c>
    </row>
    <row r="16" spans="2:8" x14ac:dyDescent="0.5">
      <c r="B16">
        <v>1</v>
      </c>
      <c r="C16" s="11" t="s">
        <v>30</v>
      </c>
      <c r="D16" s="16" t="e">
        <f>VLOOKUP(B16,ModelData!AE1:AG11,3,FALSE)</f>
        <v>#N/A</v>
      </c>
      <c r="E16" s="16">
        <f>SUMIFS(SurveyData!AG:AG,SurveyData!AE:AE,'Establishment Attractor'!B16)</f>
        <v>0</v>
      </c>
      <c r="F16" s="15" t="e">
        <f>D16/E16-1</f>
        <v>#N/A</v>
      </c>
    </row>
    <row r="17" spans="2:6" x14ac:dyDescent="0.5">
      <c r="B17">
        <v>2</v>
      </c>
      <c r="C17" s="11" t="s">
        <v>31</v>
      </c>
      <c r="D17" s="16" t="e">
        <f>VLOOKUP(B17,ModelData!AE1:AG12,3,FALSE)</f>
        <v>#N/A</v>
      </c>
      <c r="E17" s="16">
        <f>SUMIFS(SurveyData!AG:AG,SurveyData!AE:AE,'Establishment Attractor'!B17)</f>
        <v>0</v>
      </c>
      <c r="F17" s="15" t="e">
        <f t="shared" ref="F17:F26" si="2">D17/E17-1</f>
        <v>#N/A</v>
      </c>
    </row>
    <row r="18" spans="2:6" x14ac:dyDescent="0.5">
      <c r="B18">
        <v>3</v>
      </c>
      <c r="C18" s="11" t="s">
        <v>32</v>
      </c>
      <c r="D18" s="16" t="e">
        <f>VLOOKUP(B18,ModelData!AE1:AG13,3,FALSE)</f>
        <v>#N/A</v>
      </c>
      <c r="E18" s="16">
        <f>SUMIFS(SurveyData!AG:AG,SurveyData!AE:AE,'Establishment Attractor'!B18)</f>
        <v>0</v>
      </c>
      <c r="F18" s="15" t="e">
        <f t="shared" si="2"/>
        <v>#N/A</v>
      </c>
    </row>
    <row r="19" spans="2:6" x14ac:dyDescent="0.5">
      <c r="B19">
        <v>4</v>
      </c>
      <c r="C19" s="11" t="s">
        <v>33</v>
      </c>
      <c r="D19" s="16" t="e">
        <f>VLOOKUP(B19,ModelData!AE2:AG14,3,FALSE)</f>
        <v>#N/A</v>
      </c>
      <c r="E19" s="16">
        <f>SUMIFS(SurveyData!AG:AG,SurveyData!AE:AE,'Establishment Attractor'!B19)</f>
        <v>0</v>
      </c>
      <c r="F19" s="15" t="e">
        <f t="shared" si="2"/>
        <v>#N/A</v>
      </c>
    </row>
    <row r="20" spans="2:6" x14ac:dyDescent="0.5">
      <c r="B20">
        <v>5</v>
      </c>
      <c r="C20" s="11" t="s">
        <v>34</v>
      </c>
      <c r="D20" s="16" t="e">
        <f>VLOOKUP(B20,ModelData!AE3:AG15,3,FALSE)</f>
        <v>#N/A</v>
      </c>
      <c r="E20" s="16">
        <f>SUMIFS(SurveyData!AG:AG,SurveyData!AE:AE,'Establishment Attractor'!B20)</f>
        <v>0</v>
      </c>
      <c r="F20" s="15" t="e">
        <f t="shared" si="2"/>
        <v>#N/A</v>
      </c>
    </row>
    <row r="21" spans="2:6" x14ac:dyDescent="0.5">
      <c r="B21">
        <v>6</v>
      </c>
      <c r="C21" s="11" t="s">
        <v>35</v>
      </c>
      <c r="D21" s="16" t="e">
        <f>VLOOKUP(B21,ModelData!AE4:AG16,3,FALSE)</f>
        <v>#N/A</v>
      </c>
      <c r="E21" s="16">
        <f>SUMIFS(SurveyData!AG:AG,SurveyData!AE:AE,'Establishment Attractor'!B21)</f>
        <v>0</v>
      </c>
      <c r="F21" s="15" t="e">
        <f t="shared" si="2"/>
        <v>#N/A</v>
      </c>
    </row>
    <row r="22" spans="2:6" x14ac:dyDescent="0.5">
      <c r="B22">
        <v>7</v>
      </c>
      <c r="C22" s="11" t="s">
        <v>36</v>
      </c>
      <c r="D22" s="16" t="e">
        <f>VLOOKUP(B22,ModelData!AE5:AG17,3,FALSE)</f>
        <v>#N/A</v>
      </c>
      <c r="E22" s="16">
        <f>SUMIFS(SurveyData!AG:AG,SurveyData!AE:AE,'Establishment Attractor'!B22)</f>
        <v>0</v>
      </c>
      <c r="F22" s="15" t="e">
        <f t="shared" si="2"/>
        <v>#N/A</v>
      </c>
    </row>
    <row r="23" spans="2:6" x14ac:dyDescent="0.5">
      <c r="B23">
        <v>8</v>
      </c>
      <c r="C23" s="11" t="s">
        <v>37</v>
      </c>
      <c r="D23" s="16" t="e">
        <f>VLOOKUP(B23,ModelData!AE6:AG18,3,FALSE)</f>
        <v>#N/A</v>
      </c>
      <c r="E23" s="16">
        <f>SUMIFS(SurveyData!AG:AG,SurveyData!AE:AE,'Establishment Attractor'!B23)</f>
        <v>0</v>
      </c>
      <c r="F23" s="15" t="e">
        <f t="shared" si="2"/>
        <v>#N/A</v>
      </c>
    </row>
    <row r="24" spans="2:6" x14ac:dyDescent="0.5">
      <c r="B24">
        <v>9</v>
      </c>
      <c r="C24" s="11" t="s">
        <v>38</v>
      </c>
      <c r="D24" s="16" t="e">
        <f>VLOOKUP(B24,ModelData!AE7:AG19,3,FALSE)</f>
        <v>#N/A</v>
      </c>
      <c r="E24" s="16">
        <f>SUMIFS(SurveyData!AG:AG,SurveyData!AE:AE,'Establishment Attractor'!B24)</f>
        <v>0</v>
      </c>
      <c r="F24" s="15" t="e">
        <f t="shared" si="2"/>
        <v>#N/A</v>
      </c>
    </row>
    <row r="25" spans="2:6" x14ac:dyDescent="0.5">
      <c r="B25">
        <v>10</v>
      </c>
      <c r="C25" s="11" t="s">
        <v>39</v>
      </c>
      <c r="D25" s="16" t="e">
        <f>VLOOKUP(B25,ModelData!AE8:AG20,3,FALSE)</f>
        <v>#N/A</v>
      </c>
      <c r="E25" s="16">
        <f>SUMIFS(SurveyData!AG:AG,SurveyData!AE:AE,'Establishment Attractor'!B25)</f>
        <v>0</v>
      </c>
      <c r="F25" s="15" t="e">
        <f t="shared" si="2"/>
        <v>#N/A</v>
      </c>
    </row>
    <row r="26" spans="2:6" x14ac:dyDescent="0.5">
      <c r="B26">
        <v>11</v>
      </c>
      <c r="C26" s="11" t="s">
        <v>40</v>
      </c>
      <c r="D26" s="16" t="e">
        <f>VLOOKUP(B26,ModelData!AE9:AG21,3,FALSE)</f>
        <v>#N/A</v>
      </c>
      <c r="E26" s="16">
        <f>SUMIFS(SurveyData!AG:AG,SurveyData!AE:AE,'Establishment Attractor'!B26)</f>
        <v>0</v>
      </c>
      <c r="F26" s="15" t="e">
        <f t="shared" si="2"/>
        <v>#N/A</v>
      </c>
    </row>
    <row r="27" spans="2:6" x14ac:dyDescent="0.5">
      <c r="B27">
        <v>12</v>
      </c>
      <c r="C27" s="10" t="s">
        <v>41</v>
      </c>
      <c r="D27" s="10" t="e">
        <f>VLOOKUP(B27,ModelData!AE10:AG22,3,FALSE)</f>
        <v>#N/A</v>
      </c>
      <c r="E27" s="10"/>
      <c r="F27" s="10"/>
    </row>
    <row r="28" spans="2:6" x14ac:dyDescent="0.5">
      <c r="C28" s="20"/>
    </row>
  </sheetData>
  <mergeCells count="3">
    <mergeCell ref="D14:E14"/>
    <mergeCell ref="D4:E4"/>
    <mergeCell ref="F4:G4"/>
  </mergeCells>
  <conditionalFormatting sqref="F16:F26">
    <cfRule type="colorScale" priority="1">
      <colorScale>
        <cfvo type="min"/>
        <cfvo type="percentile" val="50"/>
        <cfvo type="max"/>
        <color rgb="FFF8696B"/>
        <color rgb="FFFCFCFF"/>
        <color rgb="FF5A8AC6"/>
      </colorScale>
    </cfRule>
  </conditionalFormatting>
  <conditionalFormatting sqref="H7:H10">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50EA-596C-49A5-84C5-6CF3F80BC65D}">
  <dimension ref="B1:H28"/>
  <sheetViews>
    <sheetView topLeftCell="D1" zoomScale="130" zoomScaleNormal="130" workbookViewId="0">
      <selection activeCell="L10" sqref="L10"/>
    </sheetView>
  </sheetViews>
  <sheetFormatPr defaultRowHeight="14.35" x14ac:dyDescent="0.5"/>
  <cols>
    <col min="2" max="2" width="3" bestFit="1" customWidth="1"/>
    <col min="3" max="3" width="43.41015625" bestFit="1" customWidth="1"/>
    <col min="4" max="4" width="15" customWidth="1"/>
    <col min="5" max="5" width="18.234375" customWidth="1"/>
    <col min="6" max="6" width="12" bestFit="1" customWidth="1"/>
    <col min="8" max="8" width="14.76171875" customWidth="1"/>
  </cols>
  <sheetData>
    <row r="1" spans="2:8" x14ac:dyDescent="0.5">
      <c r="C1" s="24" t="s">
        <v>42</v>
      </c>
    </row>
    <row r="3" spans="2:8" ht="28.7" x14ac:dyDescent="0.5">
      <c r="B3" s="29"/>
      <c r="C3" s="28" t="s">
        <v>43</v>
      </c>
      <c r="D3" s="28" t="s">
        <v>44</v>
      </c>
      <c r="E3" s="28" t="s">
        <v>45</v>
      </c>
      <c r="F3" s="28" t="s">
        <v>2</v>
      </c>
      <c r="G3" s="28" t="s">
        <v>3</v>
      </c>
      <c r="H3" s="28" t="s">
        <v>21</v>
      </c>
    </row>
    <row r="4" spans="2:8" x14ac:dyDescent="0.5">
      <c r="B4" s="10">
        <v>0</v>
      </c>
      <c r="C4" t="s">
        <v>22</v>
      </c>
      <c r="D4" s="7">
        <f>SUMIFS(ModelData!AL:AL,ModelData!AJ:AJ,'Route Generation'!B4)</f>
        <v>0</v>
      </c>
      <c r="E4" s="7">
        <f ca="1">SUMIFS(ModelData!AL:AL,ModelData!AK:AK,"TRUE",ModelData!AJ:AJ,'Route Generation'!B4)</f>
        <v>0</v>
      </c>
      <c r="F4" s="14"/>
      <c r="G4" s="10"/>
      <c r="H4" s="10"/>
    </row>
    <row r="5" spans="2:8" x14ac:dyDescent="0.5">
      <c r="B5" s="10">
        <v>1</v>
      </c>
      <c r="C5" s="10" t="s">
        <v>46</v>
      </c>
      <c r="D5" s="7">
        <f>SUMIFS(ModelData!AL:AL,ModelData!AJ:AJ,'Route Generation'!B5)</f>
        <v>0</v>
      </c>
      <c r="E5" s="7">
        <f ca="1">SUMIFS(ModelData!AL:AL,ModelData!AK:AK,"TRUE",ModelData!AJ:AJ,'Route Generation'!B5)</f>
        <v>0</v>
      </c>
      <c r="F5" s="16" t="e">
        <f t="shared" ref="F5:F8" ca="1" si="0">E5/D5</f>
        <v>#DIV/0!</v>
      </c>
      <c r="G5" s="129" t="e">
        <f>VLOOKUP(B5,SurveyData!AJ:AL,3,FALSE)</f>
        <v>#N/A</v>
      </c>
      <c r="H5" s="15" t="e">
        <f ca="1">F5/G5-1</f>
        <v>#DIV/0!</v>
      </c>
    </row>
    <row r="6" spans="2:8" x14ac:dyDescent="0.5">
      <c r="B6" s="10">
        <v>2</v>
      </c>
      <c r="C6" s="10" t="s">
        <v>47</v>
      </c>
      <c r="D6" s="7">
        <f>SUMIFS(ModelData!AL:AL,ModelData!AJ:AJ,'Route Generation'!B6)</f>
        <v>0</v>
      </c>
      <c r="E6" s="7">
        <f ca="1">SUMIFS(ModelData!AL:AL,ModelData!AK:AK,"TRUE",ModelData!AJ:AJ,'Route Generation'!B6)</f>
        <v>0</v>
      </c>
      <c r="F6" s="16" t="e">
        <f t="shared" ca="1" si="0"/>
        <v>#DIV/0!</v>
      </c>
      <c r="G6" s="129" t="e">
        <f>VLOOKUP(B6,SurveyData!AJ:AL,3,FALSE)</f>
        <v>#N/A</v>
      </c>
      <c r="H6" s="15" t="e">
        <f t="shared" ref="H6:H8" ca="1" si="1">F6/G6-1</f>
        <v>#DIV/0!</v>
      </c>
    </row>
    <row r="7" spans="2:8" x14ac:dyDescent="0.5">
      <c r="B7" s="10">
        <v>3</v>
      </c>
      <c r="C7" s="10" t="s">
        <v>48</v>
      </c>
      <c r="D7" s="7">
        <f>SUMIFS(ModelData!AL:AL,ModelData!AJ:AJ,'Route Generation'!B7)</f>
        <v>0</v>
      </c>
      <c r="E7" s="7">
        <f ca="1">SUMIFS(ModelData!AL:AL,ModelData!AK:AK,"TRUE",ModelData!AJ:AJ,'Route Generation'!B7)</f>
        <v>0</v>
      </c>
      <c r="F7" s="16" t="e">
        <f t="shared" ca="1" si="0"/>
        <v>#DIV/0!</v>
      </c>
      <c r="G7" s="129" t="e">
        <f>VLOOKUP(B7,SurveyData!AJ:AL,3,FALSE)</f>
        <v>#N/A</v>
      </c>
      <c r="H7" s="15" t="e">
        <f t="shared" ca="1" si="1"/>
        <v>#DIV/0!</v>
      </c>
    </row>
    <row r="8" spans="2:8" x14ac:dyDescent="0.5">
      <c r="B8" s="10">
        <v>4</v>
      </c>
      <c r="C8" s="10" t="s">
        <v>49</v>
      </c>
      <c r="D8" s="7">
        <f>SUMIFS(ModelData!AL:AL,ModelData!AJ:AJ,'Route Generation'!B8)</f>
        <v>0</v>
      </c>
      <c r="E8" s="7">
        <f ca="1">SUMIFS(ModelData!AL:AL,ModelData!AK:AK,"TRUE",ModelData!AJ:AJ,'Route Generation'!B8)</f>
        <v>0</v>
      </c>
      <c r="F8" s="16" t="e">
        <f t="shared" ca="1" si="0"/>
        <v>#DIV/0!</v>
      </c>
      <c r="G8" s="129" t="e">
        <f>VLOOKUP(B8,SurveyData!AJ:AL,3,FALSE)</f>
        <v>#N/A</v>
      </c>
      <c r="H8" s="15" t="e">
        <f t="shared" ca="1" si="1"/>
        <v>#DIV/0!</v>
      </c>
    </row>
    <row r="9" spans="2:8" s="24" customFormat="1" x14ac:dyDescent="0.5">
      <c r="B9" s="17"/>
      <c r="C9" s="17" t="s">
        <v>27</v>
      </c>
      <c r="D9" s="18">
        <f>SUM(D4:D8)</f>
        <v>0</v>
      </c>
      <c r="E9" s="18">
        <f ca="1">SUM(E4:E8)</f>
        <v>0</v>
      </c>
      <c r="F9" s="19"/>
      <c r="G9" s="17"/>
      <c r="H9" s="17"/>
    </row>
    <row r="12" spans="2:8" x14ac:dyDescent="0.5">
      <c r="C12" s="27"/>
      <c r="D12" s="133" t="s">
        <v>50</v>
      </c>
      <c r="E12" s="133"/>
      <c r="F12" s="27"/>
    </row>
    <row r="13" spans="2:8" x14ac:dyDescent="0.5">
      <c r="C13" s="27" t="s">
        <v>29</v>
      </c>
      <c r="D13" s="42" t="s">
        <v>2</v>
      </c>
      <c r="E13" s="42" t="s">
        <v>3</v>
      </c>
      <c r="F13" s="27" t="s">
        <v>21</v>
      </c>
    </row>
    <row r="14" spans="2:8" x14ac:dyDescent="0.5">
      <c r="B14">
        <v>1</v>
      </c>
      <c r="C14" s="11" t="s">
        <v>30</v>
      </c>
      <c r="D14" s="7">
        <f>SUMIFS(ModelData!AP:AP,ModelData!AO:AO,'Route Generation'!B14)</f>
        <v>0</v>
      </c>
      <c r="E14" s="7">
        <f>SUMIFS(SurveyData!AP:AP,SurveyData!AO:AO,'Route Generation'!B14)</f>
        <v>0</v>
      </c>
      <c r="F14" s="15" t="e">
        <f>D14/E14-1</f>
        <v>#DIV/0!</v>
      </c>
    </row>
    <row r="15" spans="2:8" x14ac:dyDescent="0.5">
      <c r="B15">
        <v>2</v>
      </c>
      <c r="C15" s="11" t="s">
        <v>31</v>
      </c>
      <c r="D15" s="7">
        <f>SUMIFS(ModelData!AP:AP,ModelData!AO:AO,'Route Generation'!B15)</f>
        <v>0</v>
      </c>
      <c r="E15" s="7">
        <f>SUMIFS(SurveyData!AP:AP,SurveyData!AO:AO,'Route Generation'!B15)</f>
        <v>0</v>
      </c>
      <c r="F15" s="15" t="e">
        <f t="shared" ref="F15:F24" si="2">D15/E15-1</f>
        <v>#DIV/0!</v>
      </c>
    </row>
    <row r="16" spans="2:8" x14ac:dyDescent="0.5">
      <c r="B16">
        <v>3</v>
      </c>
      <c r="C16" s="11" t="s">
        <v>32</v>
      </c>
      <c r="D16" s="7">
        <f>SUMIFS(ModelData!AP:AP,ModelData!AO:AO,'Route Generation'!B16)</f>
        <v>0</v>
      </c>
      <c r="E16" s="7">
        <f>SUMIFS(SurveyData!AP:AP,SurveyData!AO:AO,'Route Generation'!B16)</f>
        <v>0</v>
      </c>
      <c r="F16" s="15" t="e">
        <f t="shared" si="2"/>
        <v>#DIV/0!</v>
      </c>
    </row>
    <row r="17" spans="2:6" x14ac:dyDescent="0.5">
      <c r="B17">
        <v>4</v>
      </c>
      <c r="C17" s="11" t="s">
        <v>33</v>
      </c>
      <c r="D17" s="7">
        <f>SUMIFS(ModelData!AP:AP,ModelData!AO:AO,'Route Generation'!B17)</f>
        <v>0</v>
      </c>
      <c r="E17" s="7">
        <f>SUMIFS(SurveyData!AP:AP,SurveyData!AO:AO,'Route Generation'!B17)</f>
        <v>0</v>
      </c>
      <c r="F17" s="15" t="e">
        <f t="shared" si="2"/>
        <v>#DIV/0!</v>
      </c>
    </row>
    <row r="18" spans="2:6" x14ac:dyDescent="0.5">
      <c r="B18">
        <v>5</v>
      </c>
      <c r="C18" s="11" t="s">
        <v>34</v>
      </c>
      <c r="D18" s="7">
        <f>SUMIFS(ModelData!AP:AP,ModelData!AO:AO,'Route Generation'!B18)</f>
        <v>0</v>
      </c>
      <c r="E18" s="7">
        <f>SUMIFS(SurveyData!AP:AP,SurveyData!AO:AO,'Route Generation'!B18)</f>
        <v>0</v>
      </c>
      <c r="F18" s="15" t="e">
        <f t="shared" si="2"/>
        <v>#DIV/0!</v>
      </c>
    </row>
    <row r="19" spans="2:6" x14ac:dyDescent="0.5">
      <c r="B19">
        <v>6</v>
      </c>
      <c r="C19" s="11" t="s">
        <v>35</v>
      </c>
      <c r="D19" s="7">
        <f>SUMIFS(ModelData!AP:AP,ModelData!AO:AO,'Route Generation'!B19)</f>
        <v>0</v>
      </c>
      <c r="E19" s="7">
        <f>SUMIFS(SurveyData!AP:AP,SurveyData!AO:AO,'Route Generation'!B19)</f>
        <v>0</v>
      </c>
      <c r="F19" s="15" t="e">
        <f t="shared" si="2"/>
        <v>#DIV/0!</v>
      </c>
    </row>
    <row r="20" spans="2:6" x14ac:dyDescent="0.5">
      <c r="B20">
        <v>7</v>
      </c>
      <c r="C20" s="11" t="s">
        <v>36</v>
      </c>
      <c r="D20" s="7">
        <f>SUMIFS(ModelData!AP:AP,ModelData!AO:AO,'Route Generation'!B20)</f>
        <v>0</v>
      </c>
      <c r="E20" s="7">
        <f>SUMIFS(SurveyData!AP:AP,SurveyData!AO:AO,'Route Generation'!B20)</f>
        <v>0</v>
      </c>
      <c r="F20" s="15" t="e">
        <f t="shared" si="2"/>
        <v>#DIV/0!</v>
      </c>
    </row>
    <row r="21" spans="2:6" x14ac:dyDescent="0.5">
      <c r="B21">
        <v>8</v>
      </c>
      <c r="C21" s="11" t="s">
        <v>37</v>
      </c>
      <c r="D21" s="7">
        <f>SUMIFS(ModelData!AP:AP,ModelData!AO:AO,'Route Generation'!B21)</f>
        <v>0</v>
      </c>
      <c r="E21" s="7">
        <f>SUMIFS(SurveyData!AP:AP,SurveyData!AO:AO,'Route Generation'!B21)</f>
        <v>0</v>
      </c>
      <c r="F21" s="15" t="e">
        <f t="shared" si="2"/>
        <v>#DIV/0!</v>
      </c>
    </row>
    <row r="22" spans="2:6" x14ac:dyDescent="0.5">
      <c r="B22">
        <v>9</v>
      </c>
      <c r="C22" s="11" t="s">
        <v>38</v>
      </c>
      <c r="D22" s="7">
        <f>SUMIFS(ModelData!AP:AP,ModelData!AO:AO,'Route Generation'!B22)</f>
        <v>0</v>
      </c>
      <c r="E22" s="7">
        <f>SUMIFS(SurveyData!AP:AP,SurveyData!AO:AO,'Route Generation'!B22)</f>
        <v>0</v>
      </c>
      <c r="F22" s="15" t="e">
        <f t="shared" si="2"/>
        <v>#DIV/0!</v>
      </c>
    </row>
    <row r="23" spans="2:6" x14ac:dyDescent="0.5">
      <c r="B23">
        <v>10</v>
      </c>
      <c r="C23" s="11" t="s">
        <v>39</v>
      </c>
      <c r="D23" s="7">
        <f>SUMIFS(ModelData!AP:AP,ModelData!AO:AO,'Route Generation'!B23)</f>
        <v>0</v>
      </c>
      <c r="E23" s="7">
        <f>SUMIFS(SurveyData!AP:AP,SurveyData!AO:AO,'Route Generation'!B23)</f>
        <v>0</v>
      </c>
      <c r="F23" s="15" t="e">
        <f t="shared" si="2"/>
        <v>#DIV/0!</v>
      </c>
    </row>
    <row r="24" spans="2:6" x14ac:dyDescent="0.5">
      <c r="B24">
        <v>11</v>
      </c>
      <c r="C24" s="11" t="s">
        <v>40</v>
      </c>
      <c r="D24" s="7">
        <f>SUMIFS(ModelData!AP:AP,ModelData!AO:AO,'Route Generation'!B24)</f>
        <v>0</v>
      </c>
      <c r="E24" s="7">
        <f>SUMIFS(SurveyData!AP:AP,SurveyData!AO:AO,'Route Generation'!B24)</f>
        <v>0</v>
      </c>
      <c r="F24" s="15" t="e">
        <f t="shared" si="2"/>
        <v>#DIV/0!</v>
      </c>
    </row>
    <row r="25" spans="2:6" x14ac:dyDescent="0.5">
      <c r="B25">
        <v>12</v>
      </c>
      <c r="C25" s="10" t="s">
        <v>41</v>
      </c>
      <c r="D25" s="7">
        <f>SUMIFS(ModelData!AP:AP,ModelData!AO:AO,'Route Generation'!B25)</f>
        <v>0</v>
      </c>
      <c r="E25" s="10"/>
      <c r="F25" s="10"/>
    </row>
    <row r="26" spans="2:6" s="24" customFormat="1" x14ac:dyDescent="0.5">
      <c r="C26" s="52" t="s">
        <v>27</v>
      </c>
      <c r="D26" s="37">
        <f>SUM(D14:D25)</f>
        <v>0</v>
      </c>
      <c r="E26" s="37">
        <f>SUM(E14:E25)</f>
        <v>0</v>
      </c>
      <c r="F26" s="17"/>
    </row>
    <row r="28" spans="2:6" x14ac:dyDescent="0.5">
      <c r="D28" s="4"/>
    </row>
  </sheetData>
  <mergeCells count="1">
    <mergeCell ref="D12:E12"/>
  </mergeCells>
  <conditionalFormatting sqref="F14:F24">
    <cfRule type="colorScale" priority="1">
      <colorScale>
        <cfvo type="min"/>
        <cfvo type="percentile" val="50"/>
        <cfvo type="max"/>
        <color rgb="FFF8696B"/>
        <color rgb="FFFCFCFF"/>
        <color rgb="FF5A8AC6"/>
      </colorScale>
    </cfRule>
  </conditionalFormatting>
  <conditionalFormatting sqref="H5:H8">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814D-267D-475C-BB96-872E09C54ABA}">
  <dimension ref="B2:G10"/>
  <sheetViews>
    <sheetView workbookViewId="0">
      <selection activeCell="F15" sqref="F15"/>
    </sheetView>
  </sheetViews>
  <sheetFormatPr defaultRowHeight="14.35" x14ac:dyDescent="0.5"/>
  <cols>
    <col min="2" max="3" width="8.87890625" hidden="1" customWidth="1"/>
    <col min="4" max="4" width="27" customWidth="1"/>
    <col min="5" max="5" width="14.41015625" customWidth="1"/>
    <col min="6" max="6" width="15.234375" customWidth="1"/>
  </cols>
  <sheetData>
    <row r="2" spans="2:7" x14ac:dyDescent="0.5">
      <c r="D2" s="24" t="s">
        <v>51</v>
      </c>
    </row>
    <row r="5" spans="2:7" x14ac:dyDescent="0.5">
      <c r="D5" s="53"/>
      <c r="E5" s="48" t="s">
        <v>2</v>
      </c>
      <c r="F5" s="48" t="s">
        <v>3</v>
      </c>
    </row>
    <row r="6" spans="2:7" x14ac:dyDescent="0.5">
      <c r="D6" s="56" t="s">
        <v>52</v>
      </c>
      <c r="E6" s="48" t="s">
        <v>53</v>
      </c>
      <c r="F6" s="48" t="s">
        <v>54</v>
      </c>
    </row>
    <row r="7" spans="2:7" x14ac:dyDescent="0.5">
      <c r="B7" t="s">
        <v>55</v>
      </c>
      <c r="C7" t="s">
        <v>193</v>
      </c>
      <c r="D7" s="49" t="s">
        <v>56</v>
      </c>
      <c r="E7" s="50">
        <f>SUMIFS(ModelData!BJ:BJ,ModelData!BI:BI,'Route Generation TNC'!B7)</f>
        <v>0</v>
      </c>
      <c r="F7" s="50">
        <f>SUMIFS(SurveyData!BJ:BJ,SurveyData!BI:BI,'Route Generation TNC'!C7)</f>
        <v>0</v>
      </c>
      <c r="G7" s="123"/>
    </row>
    <row r="8" spans="2:7" x14ac:dyDescent="0.5">
      <c r="B8" t="s">
        <v>57</v>
      </c>
      <c r="C8" t="s">
        <v>194</v>
      </c>
      <c r="D8" s="46" t="s">
        <v>58</v>
      </c>
      <c r="E8" s="50">
        <f>SUMIFS(ModelData!BJ:BJ,ModelData!BI:BI,'Route Generation TNC'!B8)</f>
        <v>0</v>
      </c>
      <c r="F8" s="50">
        <f>SUMIFS(SurveyData!BJ:BJ,SurveyData!BI:BI,'Route Generation TNC'!C8)</f>
        <v>0</v>
      </c>
      <c r="G8" s="123"/>
    </row>
    <row r="9" spans="2:7" x14ac:dyDescent="0.5">
      <c r="B9" t="s">
        <v>59</v>
      </c>
      <c r="C9" t="s">
        <v>195</v>
      </c>
      <c r="D9" s="46" t="s">
        <v>33</v>
      </c>
      <c r="E9" s="50">
        <f>SUMIFS(ModelData!BJ:BJ,ModelData!BI:BI,'Route Generation TNC'!B9)</f>
        <v>0</v>
      </c>
      <c r="F9" s="50">
        <f>SUMIFS(SurveyData!BJ:BJ,SurveyData!BI:BI,'Route Generation TNC'!C9)</f>
        <v>0</v>
      </c>
      <c r="G9" s="123"/>
    </row>
    <row r="10" spans="2:7" x14ac:dyDescent="0.5">
      <c r="D10" s="54" t="s">
        <v>27</v>
      </c>
      <c r="E10" s="18">
        <f>SUM(E7:E9)</f>
        <v>0</v>
      </c>
      <c r="F10" s="37">
        <f>SUM(F7:F9)</f>
        <v>0</v>
      </c>
      <c r="G10"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BE21-8E18-47E8-8FD9-053E2EB5E5A0}">
  <dimension ref="B1:M47"/>
  <sheetViews>
    <sheetView zoomScale="140" zoomScaleNormal="140" workbookViewId="0">
      <selection activeCell="Q26" sqref="Q26"/>
    </sheetView>
  </sheetViews>
  <sheetFormatPr defaultRowHeight="14.35" x14ac:dyDescent="0.5"/>
  <cols>
    <col min="2" max="2" width="24.234375" hidden="1" customWidth="1"/>
    <col min="3" max="3" width="20.52734375" bestFit="1" customWidth="1"/>
    <col min="4" max="4" width="8.87890625" hidden="1" customWidth="1"/>
    <col min="5" max="5" width="11.76171875" bestFit="1" customWidth="1"/>
    <col min="6" max="6" width="14.41015625" style="5" bestFit="1" customWidth="1"/>
    <col min="7" max="7" width="12" customWidth="1"/>
    <col min="8" max="8" width="10" style="2" customWidth="1"/>
    <col min="9" max="9" width="15.76171875" style="5" bestFit="1" customWidth="1"/>
    <col min="11" max="11" width="11.76171875" style="3" hidden="1" customWidth="1"/>
    <col min="12" max="12" width="12" bestFit="1" customWidth="1"/>
    <col min="17" max="17" width="33.76171875" bestFit="1" customWidth="1"/>
  </cols>
  <sheetData>
    <row r="1" spans="2:13" x14ac:dyDescent="0.5">
      <c r="C1" s="24" t="s">
        <v>60</v>
      </c>
    </row>
    <row r="2" spans="2:13" x14ac:dyDescent="0.5">
      <c r="C2" s="24"/>
    </row>
    <row r="4" spans="2:13" s="24" customFormat="1" ht="28.7" x14ac:dyDescent="0.5">
      <c r="B4" s="25" t="s">
        <v>61</v>
      </c>
      <c r="C4" s="30" t="s">
        <v>62</v>
      </c>
      <c r="D4" s="30" t="s">
        <v>63</v>
      </c>
      <c r="E4" s="30" t="s">
        <v>2</v>
      </c>
      <c r="F4" s="33" t="s">
        <v>64</v>
      </c>
      <c r="G4" s="30"/>
      <c r="H4" s="31" t="s">
        <v>3</v>
      </c>
      <c r="I4" s="34" t="s">
        <v>65</v>
      </c>
      <c r="J4" s="27"/>
      <c r="K4" s="32" t="s">
        <v>66</v>
      </c>
      <c r="L4" s="27" t="s">
        <v>21</v>
      </c>
    </row>
    <row r="5" spans="2:13" x14ac:dyDescent="0.5">
      <c r="B5" s="26" t="s">
        <v>67</v>
      </c>
      <c r="C5" s="6" t="s">
        <v>68</v>
      </c>
      <c r="D5" s="6">
        <v>1</v>
      </c>
      <c r="E5" s="8">
        <f>SUMIFS(ModelData!AV:AV,ModelData!AT:AT,'Route Purp Vehicle'!D5)</f>
        <v>0</v>
      </c>
      <c r="F5" s="21" t="e">
        <f>E5/$E$26</f>
        <v>#DIV/0!</v>
      </c>
      <c r="G5" s="21"/>
      <c r="H5" s="8">
        <f>SUMIFS(SurveyData!AV:AV,SurveyData!AT:AT,'Route Purp Vehicle'!D5)</f>
        <v>0</v>
      </c>
      <c r="I5" s="21">
        <f>H5/$H$26</f>
        <v>0</v>
      </c>
      <c r="J5" s="10"/>
      <c r="K5" s="23" t="e">
        <f>F5-I5</f>
        <v>#DIV/0!</v>
      </c>
      <c r="L5" s="15" t="e">
        <f>E5/H5-1</f>
        <v>#DIV/0!</v>
      </c>
      <c r="M5" s="5"/>
    </row>
    <row r="6" spans="2:13" x14ac:dyDescent="0.5">
      <c r="B6" s="26" t="s">
        <v>69</v>
      </c>
      <c r="C6" s="6" t="s">
        <v>70</v>
      </c>
      <c r="D6" s="6">
        <v>2</v>
      </c>
      <c r="E6" s="8">
        <f>SUMIFS(ModelData!AV:AV,ModelData!AT:AT,'Route Purp Vehicle'!D6)</f>
        <v>0</v>
      </c>
      <c r="F6" s="21" t="e">
        <f t="shared" ref="F6:F25" si="0">E6/$E$26</f>
        <v>#DIV/0!</v>
      </c>
      <c r="G6" s="21"/>
      <c r="H6" s="8">
        <f>SUMIFS(SurveyData!AV:AV,SurveyData!AT:AT,'Route Purp Vehicle'!D6)</f>
        <v>0</v>
      </c>
      <c r="I6" s="21">
        <f t="shared" ref="I6:I25" si="1">H6/$H$26</f>
        <v>0</v>
      </c>
      <c r="J6" s="10"/>
      <c r="K6" s="23" t="e">
        <f t="shared" ref="K6:K26" si="2">F6-I6</f>
        <v>#DIV/0!</v>
      </c>
      <c r="L6" s="15" t="e">
        <f t="shared" ref="L6:L26" si="3">E6/H6-1</f>
        <v>#DIV/0!</v>
      </c>
      <c r="M6" s="5"/>
    </row>
    <row r="7" spans="2:13" x14ac:dyDescent="0.5">
      <c r="B7" s="26" t="s">
        <v>71</v>
      </c>
      <c r="C7" s="6" t="s">
        <v>72</v>
      </c>
      <c r="D7" s="6">
        <v>3</v>
      </c>
      <c r="E7" s="8">
        <f>SUMIFS(ModelData!AV:AV,ModelData!AT:AT,'Route Purp Vehicle'!D7)</f>
        <v>0</v>
      </c>
      <c r="F7" s="21" t="e">
        <f t="shared" si="0"/>
        <v>#DIV/0!</v>
      </c>
      <c r="G7" s="21"/>
      <c r="H7" s="8">
        <f>SUMIFS(SurveyData!AV:AV,SurveyData!AT:AT,'Route Purp Vehicle'!D7)</f>
        <v>0</v>
      </c>
      <c r="I7" s="21">
        <f t="shared" si="1"/>
        <v>0</v>
      </c>
      <c r="J7" s="10"/>
      <c r="K7" s="23" t="e">
        <f t="shared" si="2"/>
        <v>#DIV/0!</v>
      </c>
      <c r="L7" s="15" t="e">
        <f t="shared" si="3"/>
        <v>#DIV/0!</v>
      </c>
      <c r="M7" s="5"/>
    </row>
    <row r="8" spans="2:13" x14ac:dyDescent="0.5">
      <c r="B8" s="26" t="s">
        <v>73</v>
      </c>
      <c r="C8" s="6" t="s">
        <v>74</v>
      </c>
      <c r="D8" s="6">
        <v>4</v>
      </c>
      <c r="E8" s="8">
        <f>SUMIFS(ModelData!AV:AV,ModelData!AT:AT,'Route Purp Vehicle'!D8)</f>
        <v>0</v>
      </c>
      <c r="F8" s="21" t="e">
        <f t="shared" si="0"/>
        <v>#DIV/0!</v>
      </c>
      <c r="G8" s="21"/>
      <c r="H8" s="8">
        <f>SUMIFS(SurveyData!AV:AV,SurveyData!AT:AT,'Route Purp Vehicle'!D8)</f>
        <v>0</v>
      </c>
      <c r="I8" s="21">
        <f t="shared" si="1"/>
        <v>0</v>
      </c>
      <c r="J8" s="10"/>
      <c r="K8" s="23" t="e">
        <f t="shared" si="2"/>
        <v>#DIV/0!</v>
      </c>
      <c r="L8" s="15" t="e">
        <f t="shared" si="3"/>
        <v>#DIV/0!</v>
      </c>
      <c r="M8" s="5"/>
    </row>
    <row r="9" spans="2:13" x14ac:dyDescent="0.5">
      <c r="B9" s="26" t="s">
        <v>75</v>
      </c>
      <c r="C9" s="6" t="s">
        <v>76</v>
      </c>
      <c r="D9" s="6">
        <v>5</v>
      </c>
      <c r="E9" s="8">
        <f>SUMIFS(ModelData!AV:AV,ModelData!AT:AT,'Route Purp Vehicle'!D9)</f>
        <v>0</v>
      </c>
      <c r="F9" s="21" t="e">
        <f t="shared" si="0"/>
        <v>#DIV/0!</v>
      </c>
      <c r="G9" s="21"/>
      <c r="H9" s="8">
        <f>SUMIFS(SurveyData!AV:AV,SurveyData!AT:AT,'Route Purp Vehicle'!D9)</f>
        <v>0</v>
      </c>
      <c r="I9" s="21">
        <f t="shared" si="1"/>
        <v>0</v>
      </c>
      <c r="J9" s="10"/>
      <c r="K9" s="23" t="e">
        <f t="shared" si="2"/>
        <v>#DIV/0!</v>
      </c>
      <c r="L9" s="15" t="e">
        <f t="shared" si="3"/>
        <v>#DIV/0!</v>
      </c>
      <c r="M9" s="5"/>
    </row>
    <row r="10" spans="2:13" x14ac:dyDescent="0.5">
      <c r="B10" s="26" t="s">
        <v>77</v>
      </c>
      <c r="C10" s="6" t="s">
        <v>78</v>
      </c>
      <c r="D10" s="6">
        <v>6</v>
      </c>
      <c r="E10" s="8">
        <f>SUMIFS(ModelData!AV:AV,ModelData!AT:AT,'Route Purp Vehicle'!D10)</f>
        <v>0</v>
      </c>
      <c r="F10" s="21" t="e">
        <f t="shared" si="0"/>
        <v>#DIV/0!</v>
      </c>
      <c r="G10" s="21"/>
      <c r="H10" s="8">
        <f>SUMIFS(SurveyData!AV:AV,SurveyData!AT:AT,'Route Purp Vehicle'!D10)</f>
        <v>0</v>
      </c>
      <c r="I10" s="21">
        <f t="shared" si="1"/>
        <v>0</v>
      </c>
      <c r="J10" s="10"/>
      <c r="K10" s="23" t="e">
        <f t="shared" si="2"/>
        <v>#DIV/0!</v>
      </c>
      <c r="L10" s="15" t="e">
        <f t="shared" si="3"/>
        <v>#DIV/0!</v>
      </c>
      <c r="M10" s="5"/>
    </row>
    <row r="11" spans="2:13" x14ac:dyDescent="0.5">
      <c r="B11" s="26" t="s">
        <v>79</v>
      </c>
      <c r="C11" s="6" t="s">
        <v>80</v>
      </c>
      <c r="D11" s="6">
        <v>7</v>
      </c>
      <c r="E11" s="8">
        <f>SUMIFS(ModelData!AV:AV,ModelData!AT:AT,'Route Purp Vehicle'!D11)</f>
        <v>0</v>
      </c>
      <c r="F11" s="21" t="e">
        <f t="shared" si="0"/>
        <v>#DIV/0!</v>
      </c>
      <c r="G11" s="21"/>
      <c r="H11" s="8">
        <f>SUMIFS(SurveyData!AV:AV,SurveyData!AT:AT,'Route Purp Vehicle'!D11)</f>
        <v>0</v>
      </c>
      <c r="I11" s="21">
        <f t="shared" si="1"/>
        <v>0</v>
      </c>
      <c r="J11" s="10"/>
      <c r="K11" s="23" t="e">
        <f t="shared" si="2"/>
        <v>#DIV/0!</v>
      </c>
      <c r="L11" s="15" t="e">
        <f t="shared" si="3"/>
        <v>#DIV/0!</v>
      </c>
      <c r="M11" s="5"/>
    </row>
    <row r="12" spans="2:13" x14ac:dyDescent="0.5">
      <c r="B12" s="26" t="s">
        <v>81</v>
      </c>
      <c r="C12" s="6" t="s">
        <v>82</v>
      </c>
      <c r="D12" s="6">
        <v>8</v>
      </c>
      <c r="E12" s="8">
        <f>SUMIFS(ModelData!AV:AV,ModelData!AT:AT,'Route Purp Vehicle'!D12)</f>
        <v>0</v>
      </c>
      <c r="F12" s="21" t="e">
        <f t="shared" si="0"/>
        <v>#DIV/0!</v>
      </c>
      <c r="G12" s="21"/>
      <c r="H12" s="8">
        <f>SUMIFS(SurveyData!AV:AV,SurveyData!AT:AT,'Route Purp Vehicle'!D12)</f>
        <v>0</v>
      </c>
      <c r="I12" s="21">
        <f t="shared" si="1"/>
        <v>0</v>
      </c>
      <c r="J12" s="10"/>
      <c r="K12" s="23" t="e">
        <f t="shared" si="2"/>
        <v>#DIV/0!</v>
      </c>
      <c r="L12" s="15" t="e">
        <f t="shared" si="3"/>
        <v>#DIV/0!</v>
      </c>
      <c r="M12" s="5"/>
    </row>
    <row r="13" spans="2:13" x14ac:dyDescent="0.5">
      <c r="B13" s="26" t="s">
        <v>83</v>
      </c>
      <c r="C13" s="6" t="s">
        <v>84</v>
      </c>
      <c r="D13" s="6">
        <v>9</v>
      </c>
      <c r="E13" s="8">
        <f>SUMIFS(ModelData!AV:AV,ModelData!AT:AT,'Route Purp Vehicle'!D13)</f>
        <v>0</v>
      </c>
      <c r="F13" s="21" t="e">
        <f t="shared" si="0"/>
        <v>#DIV/0!</v>
      </c>
      <c r="G13" s="21"/>
      <c r="H13" s="8">
        <f>SUMIFS(SurveyData!AV:AV,SurveyData!AT:AT,'Route Purp Vehicle'!D13)</f>
        <v>0</v>
      </c>
      <c r="I13" s="21">
        <f t="shared" si="1"/>
        <v>0</v>
      </c>
      <c r="J13" s="10"/>
      <c r="K13" s="23" t="e">
        <f t="shared" si="2"/>
        <v>#DIV/0!</v>
      </c>
      <c r="L13" s="15" t="e">
        <f t="shared" si="3"/>
        <v>#DIV/0!</v>
      </c>
      <c r="M13" s="5"/>
    </row>
    <row r="14" spans="2:13" x14ac:dyDescent="0.5">
      <c r="B14" s="26" t="s">
        <v>85</v>
      </c>
      <c r="C14" s="6" t="s">
        <v>86</v>
      </c>
      <c r="D14" s="6">
        <v>10</v>
      </c>
      <c r="E14" s="8">
        <f>SUMIFS(ModelData!AV:AV,ModelData!AT:AT,'Route Purp Vehicle'!D14)</f>
        <v>0</v>
      </c>
      <c r="F14" s="21" t="e">
        <f t="shared" si="0"/>
        <v>#DIV/0!</v>
      </c>
      <c r="G14" s="21"/>
      <c r="H14" s="8">
        <f>SUMIFS(SurveyData!AV:AV,SurveyData!AT:AT,'Route Purp Vehicle'!D14)</f>
        <v>0</v>
      </c>
      <c r="I14" s="21">
        <f t="shared" si="1"/>
        <v>0</v>
      </c>
      <c r="J14" s="10"/>
      <c r="K14" s="23" t="e">
        <f t="shared" si="2"/>
        <v>#DIV/0!</v>
      </c>
      <c r="L14" s="15" t="e">
        <f t="shared" si="3"/>
        <v>#DIV/0!</v>
      </c>
      <c r="M14" s="5"/>
    </row>
    <row r="15" spans="2:13" x14ac:dyDescent="0.5">
      <c r="B15" s="26" t="s">
        <v>87</v>
      </c>
      <c r="C15" s="6" t="s">
        <v>88</v>
      </c>
      <c r="D15" s="6">
        <v>11</v>
      </c>
      <c r="E15" s="8">
        <f>SUMIFS(ModelData!AV:AV,ModelData!AT:AT,'Route Purp Vehicle'!D15)</f>
        <v>0</v>
      </c>
      <c r="F15" s="21" t="e">
        <f t="shared" si="0"/>
        <v>#DIV/0!</v>
      </c>
      <c r="G15" s="21"/>
      <c r="H15" s="8">
        <f>SUMIFS(SurveyData!AV:AV,SurveyData!AT:AT,'Route Purp Vehicle'!D15)</f>
        <v>0</v>
      </c>
      <c r="I15" s="21">
        <f t="shared" si="1"/>
        <v>0</v>
      </c>
      <c r="J15" s="10"/>
      <c r="K15" s="23" t="e">
        <f t="shared" si="2"/>
        <v>#DIV/0!</v>
      </c>
      <c r="L15" s="15" t="e">
        <f t="shared" si="3"/>
        <v>#DIV/0!</v>
      </c>
      <c r="M15" s="5"/>
    </row>
    <row r="16" spans="2:13" x14ac:dyDescent="0.5">
      <c r="B16" s="26" t="s">
        <v>89</v>
      </c>
      <c r="C16" s="6" t="s">
        <v>90</v>
      </c>
      <c r="D16" s="6">
        <v>12</v>
      </c>
      <c r="E16" s="8">
        <f>SUMIFS(ModelData!AV:AV,ModelData!AT:AT,'Route Purp Vehicle'!D16)</f>
        <v>0</v>
      </c>
      <c r="F16" s="21" t="e">
        <f t="shared" si="0"/>
        <v>#DIV/0!</v>
      </c>
      <c r="G16" s="21"/>
      <c r="H16" s="8">
        <f>SUMIFS(SurveyData!AV:AV,SurveyData!AT:AT,'Route Purp Vehicle'!D16)</f>
        <v>0</v>
      </c>
      <c r="I16" s="21">
        <f t="shared" si="1"/>
        <v>0</v>
      </c>
      <c r="J16" s="10"/>
      <c r="K16" s="23" t="e">
        <f t="shared" si="2"/>
        <v>#DIV/0!</v>
      </c>
      <c r="L16" s="15" t="e">
        <f t="shared" si="3"/>
        <v>#DIV/0!</v>
      </c>
      <c r="M16" s="5"/>
    </row>
    <row r="17" spans="2:13" x14ac:dyDescent="0.5">
      <c r="B17" s="26" t="s">
        <v>91</v>
      </c>
      <c r="C17" s="6" t="s">
        <v>92</v>
      </c>
      <c r="D17" s="6">
        <v>13</v>
      </c>
      <c r="E17" s="8">
        <f>SUMIFS(ModelData!AV:AV,ModelData!AT:AT,'Route Purp Vehicle'!D17)</f>
        <v>0</v>
      </c>
      <c r="F17" s="21" t="e">
        <f t="shared" si="0"/>
        <v>#DIV/0!</v>
      </c>
      <c r="G17" s="21"/>
      <c r="H17" s="8">
        <f>SUMIFS(SurveyData!AV:AV,SurveyData!AT:AT,'Route Purp Vehicle'!D17)</f>
        <v>0</v>
      </c>
      <c r="I17" s="21">
        <f t="shared" si="1"/>
        <v>0</v>
      </c>
      <c r="J17" s="10"/>
      <c r="K17" s="23" t="e">
        <f t="shared" si="2"/>
        <v>#DIV/0!</v>
      </c>
      <c r="L17" s="15" t="e">
        <f t="shared" si="3"/>
        <v>#DIV/0!</v>
      </c>
      <c r="M17" s="5"/>
    </row>
    <row r="18" spans="2:13" x14ac:dyDescent="0.5">
      <c r="B18" s="26" t="s">
        <v>93</v>
      </c>
      <c r="C18" s="6" t="s">
        <v>94</v>
      </c>
      <c r="D18" s="6">
        <v>14</v>
      </c>
      <c r="E18" s="8">
        <f>SUMIFS(ModelData!AV:AV,ModelData!AT:AT,'Route Purp Vehicle'!D18)</f>
        <v>0</v>
      </c>
      <c r="F18" s="21" t="e">
        <f t="shared" si="0"/>
        <v>#DIV/0!</v>
      </c>
      <c r="G18" s="21"/>
      <c r="H18" s="8">
        <f>SUMIFS(SurveyData!AV:AV,SurveyData!AT:AT,'Route Purp Vehicle'!D18)</f>
        <v>0</v>
      </c>
      <c r="I18" s="21">
        <f t="shared" si="1"/>
        <v>0</v>
      </c>
      <c r="J18" s="10"/>
      <c r="K18" s="23" t="e">
        <f t="shared" si="2"/>
        <v>#DIV/0!</v>
      </c>
      <c r="L18" s="15" t="e">
        <f t="shared" si="3"/>
        <v>#DIV/0!</v>
      </c>
      <c r="M18" s="5"/>
    </row>
    <row r="19" spans="2:13" x14ac:dyDescent="0.5">
      <c r="B19" s="26" t="s">
        <v>95</v>
      </c>
      <c r="C19" s="6" t="s">
        <v>96</v>
      </c>
      <c r="D19" s="6">
        <v>15</v>
      </c>
      <c r="E19" s="8">
        <f>SUMIFS(ModelData!AV:AV,ModelData!AT:AT,'Route Purp Vehicle'!D19)</f>
        <v>0</v>
      </c>
      <c r="F19" s="21" t="e">
        <f t="shared" si="0"/>
        <v>#DIV/0!</v>
      </c>
      <c r="G19" s="21"/>
      <c r="H19" s="8">
        <f>SUMIFS(SurveyData!AV:AV,SurveyData!AT:AT,'Route Purp Vehicle'!D19)</f>
        <v>0</v>
      </c>
      <c r="I19" s="21">
        <f t="shared" si="1"/>
        <v>0</v>
      </c>
      <c r="J19" s="10"/>
      <c r="K19" s="23" t="e">
        <f t="shared" si="2"/>
        <v>#DIV/0!</v>
      </c>
      <c r="L19" s="15" t="e">
        <f t="shared" si="3"/>
        <v>#DIV/0!</v>
      </c>
      <c r="M19" s="5"/>
    </row>
    <row r="20" spans="2:13" x14ac:dyDescent="0.5">
      <c r="B20" s="26" t="s">
        <v>97</v>
      </c>
      <c r="C20" s="6" t="s">
        <v>98</v>
      </c>
      <c r="D20" s="6">
        <v>16</v>
      </c>
      <c r="E20" s="8">
        <f>SUMIFS(ModelData!AV:AV,ModelData!AT:AT,'Route Purp Vehicle'!D20)</f>
        <v>0</v>
      </c>
      <c r="F20" s="21" t="e">
        <f t="shared" si="0"/>
        <v>#DIV/0!</v>
      </c>
      <c r="G20" s="21"/>
      <c r="H20" s="8">
        <f>SUMIFS(SurveyData!AV:AV,SurveyData!AT:AT,'Route Purp Vehicle'!D20)</f>
        <v>0</v>
      </c>
      <c r="I20" s="21">
        <f t="shared" si="1"/>
        <v>0</v>
      </c>
      <c r="J20" s="10"/>
      <c r="K20" s="23" t="e">
        <f t="shared" si="2"/>
        <v>#DIV/0!</v>
      </c>
      <c r="L20" s="15" t="e">
        <f t="shared" si="3"/>
        <v>#DIV/0!</v>
      </c>
      <c r="M20" s="5"/>
    </row>
    <row r="21" spans="2:13" x14ac:dyDescent="0.5">
      <c r="B21" s="26" t="s">
        <v>99</v>
      </c>
      <c r="C21" s="6" t="s">
        <v>100</v>
      </c>
      <c r="D21" s="6">
        <v>17</v>
      </c>
      <c r="E21" s="8">
        <f>SUMIFS(ModelData!AV:AV,ModelData!AT:AT,'Route Purp Vehicle'!D21)</f>
        <v>0</v>
      </c>
      <c r="F21" s="21" t="e">
        <f t="shared" si="0"/>
        <v>#DIV/0!</v>
      </c>
      <c r="G21" s="21"/>
      <c r="H21" s="8">
        <f>SUMIFS(SurveyData!AV:AV,SurveyData!AT:AT,'Route Purp Vehicle'!D21)</f>
        <v>0</v>
      </c>
      <c r="I21" s="21">
        <f t="shared" si="1"/>
        <v>0</v>
      </c>
      <c r="J21" s="10"/>
      <c r="K21" s="23" t="e">
        <f t="shared" si="2"/>
        <v>#DIV/0!</v>
      </c>
      <c r="L21" s="15" t="e">
        <f t="shared" si="3"/>
        <v>#DIV/0!</v>
      </c>
      <c r="M21" s="5"/>
    </row>
    <row r="22" spans="2:13" x14ac:dyDescent="0.5">
      <c r="B22" s="26" t="s">
        <v>101</v>
      </c>
      <c r="C22" s="6" t="s">
        <v>102</v>
      </c>
      <c r="D22" s="6">
        <v>18</v>
      </c>
      <c r="E22" s="8">
        <f>SUMIFS(ModelData!AV:AV,ModelData!AT:AT,'Route Purp Vehicle'!D22)</f>
        <v>0</v>
      </c>
      <c r="F22" s="21" t="e">
        <f t="shared" si="0"/>
        <v>#DIV/0!</v>
      </c>
      <c r="G22" s="21"/>
      <c r="H22" s="8">
        <f>SUMIFS(SurveyData!AV:AV,SurveyData!AT:AT,'Route Purp Vehicle'!D22)</f>
        <v>0</v>
      </c>
      <c r="I22" s="21">
        <f t="shared" si="1"/>
        <v>0</v>
      </c>
      <c r="J22" s="10"/>
      <c r="K22" s="23" t="e">
        <f t="shared" si="2"/>
        <v>#DIV/0!</v>
      </c>
      <c r="L22" s="15" t="e">
        <f t="shared" si="3"/>
        <v>#DIV/0!</v>
      </c>
      <c r="M22" s="5"/>
    </row>
    <row r="23" spans="2:13" x14ac:dyDescent="0.5">
      <c r="B23" s="26" t="s">
        <v>103</v>
      </c>
      <c r="C23" s="6" t="s">
        <v>104</v>
      </c>
      <c r="D23" s="6">
        <v>19</v>
      </c>
      <c r="E23" s="8">
        <f>SUMIFS(ModelData!AV:AV,ModelData!AT:AT,'Route Purp Vehicle'!D23)</f>
        <v>0</v>
      </c>
      <c r="F23" s="21" t="e">
        <f t="shared" si="0"/>
        <v>#DIV/0!</v>
      </c>
      <c r="G23" s="21"/>
      <c r="H23" s="8">
        <f>SUMIFS(SurveyData!AV:AV,SurveyData!AT:AT,'Route Purp Vehicle'!D23)</f>
        <v>0</v>
      </c>
      <c r="I23" s="21">
        <f t="shared" si="1"/>
        <v>0</v>
      </c>
      <c r="J23" s="10"/>
      <c r="K23" s="23" t="e">
        <f t="shared" si="2"/>
        <v>#DIV/0!</v>
      </c>
      <c r="L23" s="15" t="e">
        <f t="shared" si="3"/>
        <v>#DIV/0!</v>
      </c>
      <c r="M23" s="5"/>
    </row>
    <row r="24" spans="2:13" x14ac:dyDescent="0.5">
      <c r="B24" s="26" t="s">
        <v>105</v>
      </c>
      <c r="C24" s="6" t="s">
        <v>106</v>
      </c>
      <c r="D24" s="6">
        <v>20</v>
      </c>
      <c r="E24" s="8">
        <f>SUMIFS(ModelData!AV:AV,ModelData!AT:AT,'Route Purp Vehicle'!D24)</f>
        <v>0</v>
      </c>
      <c r="F24" s="21" t="e">
        <f t="shared" si="0"/>
        <v>#DIV/0!</v>
      </c>
      <c r="G24" s="21"/>
      <c r="H24" s="8">
        <f>SUMIFS(SurveyData!AV:AV,SurveyData!AT:AT,'Route Purp Vehicle'!D24)</f>
        <v>0</v>
      </c>
      <c r="I24" s="21">
        <f t="shared" si="1"/>
        <v>0</v>
      </c>
      <c r="J24" s="10"/>
      <c r="K24" s="23" t="e">
        <f t="shared" si="2"/>
        <v>#DIV/0!</v>
      </c>
      <c r="L24" s="15" t="e">
        <f t="shared" si="3"/>
        <v>#DIV/0!</v>
      </c>
      <c r="M24" s="5"/>
    </row>
    <row r="25" spans="2:13" x14ac:dyDescent="0.5">
      <c r="B25" s="26" t="s">
        <v>107</v>
      </c>
      <c r="C25" s="6" t="s">
        <v>108</v>
      </c>
      <c r="D25" s="6">
        <v>21</v>
      </c>
      <c r="E25" s="8">
        <f>SUMIFS(ModelData!AV:AV,ModelData!AT:AT,'Route Purp Vehicle'!D25)</f>
        <v>0</v>
      </c>
      <c r="F25" s="21" t="e">
        <f t="shared" si="0"/>
        <v>#DIV/0!</v>
      </c>
      <c r="G25" s="21"/>
      <c r="H25" s="8">
        <f>SUMIFS(SurveyData!AV:AV,SurveyData!AT:AT,'Route Purp Vehicle'!D25)</f>
        <v>0</v>
      </c>
      <c r="I25" s="21">
        <f t="shared" si="1"/>
        <v>0</v>
      </c>
      <c r="J25" s="10"/>
      <c r="K25" s="23" t="e">
        <f t="shared" si="2"/>
        <v>#DIV/0!</v>
      </c>
      <c r="L25" s="15" t="e">
        <f t="shared" si="3"/>
        <v>#DIV/0!</v>
      </c>
      <c r="M25" s="5"/>
    </row>
    <row r="26" spans="2:13" x14ac:dyDescent="0.5">
      <c r="B26" s="1"/>
      <c r="C26" s="6" t="s">
        <v>27</v>
      </c>
      <c r="D26" s="6"/>
      <c r="E26" s="8">
        <f>SUM(E5:E25)</f>
        <v>0</v>
      </c>
      <c r="F26" s="21" t="e">
        <f>SUM(F5:F25)</f>
        <v>#DIV/0!</v>
      </c>
      <c r="G26" s="22"/>
      <c r="H26" s="8">
        <v>222232</v>
      </c>
      <c r="I26" s="21">
        <f>SUM(I5:I25)</f>
        <v>0</v>
      </c>
      <c r="J26" s="10"/>
      <c r="K26" s="9" t="e">
        <f t="shared" si="2"/>
        <v>#DIV/0!</v>
      </c>
      <c r="L26" s="15">
        <f t="shared" si="3"/>
        <v>-1</v>
      </c>
      <c r="M26" s="5"/>
    </row>
    <row r="29" spans="2:13" x14ac:dyDescent="0.5">
      <c r="C29" s="59" t="s">
        <v>109</v>
      </c>
    </row>
    <row r="30" spans="2:13" ht="28.7" x14ac:dyDescent="0.5">
      <c r="C30" s="30" t="s">
        <v>110</v>
      </c>
      <c r="D30" s="30" t="s">
        <v>63</v>
      </c>
      <c r="E30" s="30" t="s">
        <v>2</v>
      </c>
      <c r="F30" s="33" t="s">
        <v>64</v>
      </c>
      <c r="G30" s="30"/>
      <c r="H30" s="31" t="s">
        <v>3</v>
      </c>
      <c r="I30" s="34" t="s">
        <v>65</v>
      </c>
      <c r="J30" s="27"/>
      <c r="K30" s="32" t="s">
        <v>66</v>
      </c>
      <c r="L30" s="27" t="s">
        <v>21</v>
      </c>
    </row>
    <row r="31" spans="2:13" x14ac:dyDescent="0.5">
      <c r="C31" s="10" t="s">
        <v>111</v>
      </c>
      <c r="D31" s="10"/>
      <c r="E31" s="35">
        <f>SUM(E5:E13)</f>
        <v>0</v>
      </c>
      <c r="F31" s="23" t="e">
        <f t="shared" ref="F31" si="4">SUM(F5:F13)</f>
        <v>#DIV/0!</v>
      </c>
      <c r="G31" s="35"/>
      <c r="H31" s="35">
        <f>SUM(H5:H13)</f>
        <v>0</v>
      </c>
      <c r="I31" s="23">
        <f t="shared" ref="I31" si="5">SUM(I5:I13)</f>
        <v>0</v>
      </c>
      <c r="J31" s="35"/>
      <c r="K31" s="36" t="e">
        <f>F31-I31</f>
        <v>#DIV/0!</v>
      </c>
      <c r="L31" s="15" t="e">
        <f>E31/H31-1</f>
        <v>#DIV/0!</v>
      </c>
    </row>
    <row r="32" spans="2:13" x14ac:dyDescent="0.5">
      <c r="C32" s="10" t="s">
        <v>112</v>
      </c>
      <c r="D32" s="10"/>
      <c r="E32" s="35">
        <f>SUM(E14:E16)</f>
        <v>0</v>
      </c>
      <c r="F32" s="23" t="e">
        <f t="shared" ref="F32:H32" si="6">SUM(F14:F16)</f>
        <v>#DIV/0!</v>
      </c>
      <c r="G32" s="35"/>
      <c r="H32" s="35">
        <f t="shared" si="6"/>
        <v>0</v>
      </c>
      <c r="I32" s="23">
        <f t="shared" ref="I32" si="7">SUM(I14:I16)</f>
        <v>0</v>
      </c>
      <c r="J32" s="35"/>
      <c r="K32" s="36" t="e">
        <f t="shared" ref="K32:K47" si="8">F32-I32</f>
        <v>#DIV/0!</v>
      </c>
      <c r="L32" s="15" t="e">
        <f t="shared" ref="L32:L47" si="9">E32/H32-1</f>
        <v>#DIV/0!</v>
      </c>
    </row>
    <row r="33" spans="3:12" x14ac:dyDescent="0.5">
      <c r="C33" s="10" t="s">
        <v>6</v>
      </c>
      <c r="D33" s="10"/>
      <c r="E33" s="35">
        <f>SUM(E17:E25)</f>
        <v>0</v>
      </c>
      <c r="F33" s="23" t="e">
        <f t="shared" ref="F33:H33" si="10">SUM(F17:F25)</f>
        <v>#DIV/0!</v>
      </c>
      <c r="G33" s="35"/>
      <c r="H33" s="35">
        <f t="shared" si="10"/>
        <v>0</v>
      </c>
      <c r="I33" s="23">
        <f t="shared" ref="I33" si="11">SUM(I17:I25)</f>
        <v>0</v>
      </c>
      <c r="J33" s="35"/>
      <c r="K33" s="36" t="e">
        <f t="shared" si="8"/>
        <v>#DIV/0!</v>
      </c>
      <c r="L33" s="15" t="e">
        <f t="shared" si="9"/>
        <v>#DIV/0!</v>
      </c>
    </row>
    <row r="34" spans="3:12" s="24" customFormat="1" x14ac:dyDescent="0.5">
      <c r="C34" s="17" t="s">
        <v>27</v>
      </c>
      <c r="D34" s="17"/>
      <c r="E34" s="37">
        <f>SUM(E31:E33)</f>
        <v>0</v>
      </c>
      <c r="F34" s="38" t="e">
        <f t="shared" ref="F34:H34" si="12">SUM(F31:F33)</f>
        <v>#DIV/0!</v>
      </c>
      <c r="G34" s="37"/>
      <c r="H34" s="37">
        <f t="shared" si="12"/>
        <v>0</v>
      </c>
      <c r="I34" s="38">
        <f t="shared" ref="I34" si="13">SUM(I31:I33)</f>
        <v>0</v>
      </c>
      <c r="J34" s="37"/>
      <c r="K34" s="39" t="e">
        <f t="shared" si="8"/>
        <v>#DIV/0!</v>
      </c>
      <c r="L34" s="40" t="e">
        <f t="shared" si="9"/>
        <v>#DIV/0!</v>
      </c>
    </row>
    <row r="35" spans="3:12" x14ac:dyDescent="0.5">
      <c r="K35" s="12"/>
      <c r="L35" s="13"/>
    </row>
    <row r="36" spans="3:12" ht="28.7" x14ac:dyDescent="0.5">
      <c r="C36" s="30" t="s">
        <v>113</v>
      </c>
      <c r="D36" s="30" t="s">
        <v>63</v>
      </c>
      <c r="E36" s="30" t="s">
        <v>2</v>
      </c>
      <c r="F36" s="33" t="s">
        <v>64</v>
      </c>
      <c r="G36" s="30"/>
      <c r="H36" s="31" t="s">
        <v>3</v>
      </c>
      <c r="I36" s="34" t="s">
        <v>65</v>
      </c>
      <c r="J36" s="27"/>
      <c r="K36" s="32" t="s">
        <v>66</v>
      </c>
      <c r="L36" s="27" t="s">
        <v>21</v>
      </c>
    </row>
    <row r="37" spans="3:12" x14ac:dyDescent="0.5">
      <c r="C37" s="10" t="s">
        <v>114</v>
      </c>
      <c r="D37" s="10"/>
      <c r="E37" s="35">
        <f>E5+E6+E7+E17+E18+E19</f>
        <v>0</v>
      </c>
      <c r="F37" s="23" t="e">
        <f t="shared" ref="F37:I37" si="14">F5+F6+F7+F17+F18+F19</f>
        <v>#DIV/0!</v>
      </c>
      <c r="G37" s="35"/>
      <c r="H37" s="35">
        <f t="shared" si="14"/>
        <v>0</v>
      </c>
      <c r="I37" s="23">
        <f t="shared" si="14"/>
        <v>0</v>
      </c>
      <c r="J37" s="35"/>
      <c r="K37" s="36" t="e">
        <f t="shared" si="8"/>
        <v>#DIV/0!</v>
      </c>
      <c r="L37" s="15" t="e">
        <f>E37/H37-1</f>
        <v>#DIV/0!</v>
      </c>
    </row>
    <row r="38" spans="3:12" x14ac:dyDescent="0.5">
      <c r="C38" s="10" t="s">
        <v>115</v>
      </c>
      <c r="D38" s="10"/>
      <c r="E38" s="35">
        <f>E11+E12+E13+E23+E24+E25</f>
        <v>0</v>
      </c>
      <c r="F38" s="23" t="e">
        <f t="shared" ref="F38:I38" si="15">F11+F12+F13+F23+F24+F25</f>
        <v>#DIV/0!</v>
      </c>
      <c r="G38" s="35"/>
      <c r="H38" s="35">
        <f t="shared" si="15"/>
        <v>0</v>
      </c>
      <c r="I38" s="23">
        <f t="shared" si="15"/>
        <v>0</v>
      </c>
      <c r="J38" s="35"/>
      <c r="K38" s="36" t="e">
        <f t="shared" si="8"/>
        <v>#DIV/0!</v>
      </c>
      <c r="L38" s="15" t="e">
        <f t="shared" si="9"/>
        <v>#DIV/0!</v>
      </c>
    </row>
    <row r="39" spans="3:12" x14ac:dyDescent="0.5">
      <c r="C39" s="10" t="s">
        <v>116</v>
      </c>
      <c r="D39" s="10"/>
      <c r="E39" s="35">
        <f>E8+E9+E10+E20+E21+E22</f>
        <v>0</v>
      </c>
      <c r="F39" s="23" t="e">
        <f t="shared" ref="F39:I39" si="16">F8+F9+F10+F20+F21+F22</f>
        <v>#DIV/0!</v>
      </c>
      <c r="G39" s="35"/>
      <c r="H39" s="35">
        <f t="shared" si="16"/>
        <v>0</v>
      </c>
      <c r="I39" s="23">
        <f t="shared" si="16"/>
        <v>0</v>
      </c>
      <c r="J39" s="35"/>
      <c r="K39" s="36" t="e">
        <f t="shared" si="8"/>
        <v>#DIV/0!</v>
      </c>
      <c r="L39" s="15" t="e">
        <f t="shared" si="9"/>
        <v>#DIV/0!</v>
      </c>
    </row>
    <row r="40" spans="3:12" x14ac:dyDescent="0.5">
      <c r="C40" s="10" t="s">
        <v>117</v>
      </c>
      <c r="D40" s="10"/>
      <c r="E40" s="35">
        <f>E14+E15+E16</f>
        <v>0</v>
      </c>
      <c r="F40" s="23" t="e">
        <f t="shared" ref="F40:L40" si="17">F14+F15+F16</f>
        <v>#DIV/0!</v>
      </c>
      <c r="G40" s="35"/>
      <c r="H40" s="35">
        <f t="shared" si="17"/>
        <v>0</v>
      </c>
      <c r="I40" s="23">
        <f t="shared" si="17"/>
        <v>0</v>
      </c>
      <c r="J40" s="35"/>
      <c r="K40" s="23" t="e">
        <f t="shared" si="17"/>
        <v>#DIV/0!</v>
      </c>
      <c r="L40" s="15" t="e">
        <f t="shared" si="17"/>
        <v>#DIV/0!</v>
      </c>
    </row>
    <row r="41" spans="3:12" s="24" customFormat="1" x14ac:dyDescent="0.5">
      <c r="C41" s="17" t="s">
        <v>27</v>
      </c>
      <c r="D41" s="17"/>
      <c r="E41" s="37">
        <f>SUM(E37:E40)</f>
        <v>0</v>
      </c>
      <c r="F41" s="41" t="e">
        <f>SUM(F37:F40)</f>
        <v>#DIV/0!</v>
      </c>
      <c r="G41" s="37"/>
      <c r="H41" s="37">
        <f>SUM(H37:H40)</f>
        <v>0</v>
      </c>
      <c r="I41" s="38">
        <f>SUM(I37:I40)</f>
        <v>0</v>
      </c>
      <c r="J41" s="37"/>
      <c r="K41" s="39" t="e">
        <f t="shared" si="8"/>
        <v>#DIV/0!</v>
      </c>
      <c r="L41" s="40" t="e">
        <f>E41/H41-1</f>
        <v>#DIV/0!</v>
      </c>
    </row>
    <row r="42" spans="3:12" x14ac:dyDescent="0.5">
      <c r="K42" s="12"/>
      <c r="L42" s="13"/>
    </row>
    <row r="43" spans="3:12" ht="28.7" x14ac:dyDescent="0.5">
      <c r="C43" s="30" t="s">
        <v>118</v>
      </c>
      <c r="D43" s="30" t="s">
        <v>63</v>
      </c>
      <c r="E43" s="30" t="s">
        <v>2</v>
      </c>
      <c r="F43" s="33" t="s">
        <v>64</v>
      </c>
      <c r="G43" s="30"/>
      <c r="H43" s="31" t="s">
        <v>3</v>
      </c>
      <c r="I43" s="34" t="s">
        <v>65</v>
      </c>
      <c r="J43" s="27"/>
      <c r="K43" s="32" t="s">
        <v>66</v>
      </c>
      <c r="L43" s="27" t="s">
        <v>21</v>
      </c>
    </row>
    <row r="44" spans="3:12" x14ac:dyDescent="0.5">
      <c r="C44" s="10" t="s">
        <v>119</v>
      </c>
      <c r="D44" s="10"/>
      <c r="E44" s="35">
        <f t="shared" ref="E44:F46" si="18">E5+E8+E11+E14+E17+E20+E23</f>
        <v>0</v>
      </c>
      <c r="F44" s="23" t="e">
        <f t="shared" si="18"/>
        <v>#DIV/0!</v>
      </c>
      <c r="G44" s="35"/>
      <c r="H44" s="35">
        <f t="shared" ref="H44:I46" si="19">H5+H8+H11+H14+H17+H20+H23</f>
        <v>0</v>
      </c>
      <c r="I44" s="23">
        <f t="shared" si="19"/>
        <v>0</v>
      </c>
      <c r="J44" s="35"/>
      <c r="K44" s="36" t="e">
        <f t="shared" si="8"/>
        <v>#DIV/0!</v>
      </c>
      <c r="L44" s="15" t="e">
        <f t="shared" si="9"/>
        <v>#DIV/0!</v>
      </c>
    </row>
    <row r="45" spans="3:12" x14ac:dyDescent="0.5">
      <c r="C45" s="10" t="s">
        <v>120</v>
      </c>
      <c r="D45" s="10"/>
      <c r="E45" s="35">
        <f t="shared" si="18"/>
        <v>0</v>
      </c>
      <c r="F45" s="23" t="e">
        <f t="shared" si="18"/>
        <v>#DIV/0!</v>
      </c>
      <c r="G45" s="35"/>
      <c r="H45" s="35">
        <f t="shared" si="19"/>
        <v>0</v>
      </c>
      <c r="I45" s="23">
        <f t="shared" si="19"/>
        <v>0</v>
      </c>
      <c r="J45" s="35"/>
      <c r="K45" s="36" t="e">
        <f t="shared" si="8"/>
        <v>#DIV/0!</v>
      </c>
      <c r="L45" s="15" t="e">
        <f t="shared" si="9"/>
        <v>#DIV/0!</v>
      </c>
    </row>
    <row r="46" spans="3:12" x14ac:dyDescent="0.5">
      <c r="C46" s="10" t="s">
        <v>121</v>
      </c>
      <c r="D46" s="10"/>
      <c r="E46" s="35">
        <f t="shared" si="18"/>
        <v>0</v>
      </c>
      <c r="F46" s="23" t="e">
        <f t="shared" si="18"/>
        <v>#DIV/0!</v>
      </c>
      <c r="G46" s="35"/>
      <c r="H46" s="35">
        <f t="shared" si="19"/>
        <v>0</v>
      </c>
      <c r="I46" s="23">
        <f t="shared" si="19"/>
        <v>0</v>
      </c>
      <c r="J46" s="35"/>
      <c r="K46" s="36" t="e">
        <f t="shared" si="8"/>
        <v>#DIV/0!</v>
      </c>
      <c r="L46" s="15" t="e">
        <f t="shared" si="9"/>
        <v>#DIV/0!</v>
      </c>
    </row>
    <row r="47" spans="3:12" s="24" customFormat="1" x14ac:dyDescent="0.5">
      <c r="C47" s="17" t="s">
        <v>27</v>
      </c>
      <c r="D47" s="17"/>
      <c r="E47" s="37">
        <f>SUM(E44:E46)</f>
        <v>0</v>
      </c>
      <c r="F47" s="38" t="e">
        <f t="shared" ref="F47:I47" si="20">SUM(F44:F46)</f>
        <v>#DIV/0!</v>
      </c>
      <c r="G47" s="37"/>
      <c r="H47" s="37">
        <f t="shared" si="20"/>
        <v>0</v>
      </c>
      <c r="I47" s="38">
        <f t="shared" si="20"/>
        <v>0</v>
      </c>
      <c r="J47" s="37"/>
      <c r="K47" s="39" t="e">
        <f t="shared" si="8"/>
        <v>#DIV/0!</v>
      </c>
      <c r="L47" s="40" t="e">
        <f t="shared" si="9"/>
        <v>#DIV/0!</v>
      </c>
    </row>
  </sheetData>
  <conditionalFormatting sqref="L5:L2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5E9F-E32C-412F-B12B-43F1DB44B054}">
  <dimension ref="B1:L51"/>
  <sheetViews>
    <sheetView workbookViewId="0">
      <selection activeCell="H45" sqref="H45"/>
    </sheetView>
  </sheetViews>
  <sheetFormatPr defaultRowHeight="14.35" x14ac:dyDescent="0.5"/>
  <cols>
    <col min="2" max="2" width="10" bestFit="1" customWidth="1"/>
    <col min="4" max="4" width="25.41015625" style="2" bestFit="1" customWidth="1"/>
    <col min="5" max="5" width="12" bestFit="1" customWidth="1"/>
    <col min="7" max="7" width="11.76171875" bestFit="1" customWidth="1"/>
    <col min="8" max="8" width="13.52734375" style="2" bestFit="1" customWidth="1"/>
    <col min="9" max="9" width="12" bestFit="1" customWidth="1"/>
    <col min="10" max="10" width="17.41015625" customWidth="1"/>
    <col min="11" max="11" width="14.76171875" bestFit="1" customWidth="1"/>
    <col min="12" max="12" width="10.41015625" bestFit="1" customWidth="1"/>
  </cols>
  <sheetData>
    <row r="1" spans="2:12" x14ac:dyDescent="0.5">
      <c r="B1" s="24"/>
      <c r="C1" s="24"/>
      <c r="D1" s="47" t="s">
        <v>2</v>
      </c>
      <c r="E1" s="24"/>
    </row>
    <row r="2" spans="2:12" x14ac:dyDescent="0.5">
      <c r="B2" s="17" t="s">
        <v>122</v>
      </c>
      <c r="C2" s="17" t="s">
        <v>123</v>
      </c>
      <c r="D2" s="18" t="s">
        <v>124</v>
      </c>
      <c r="E2" s="17" t="s">
        <v>125</v>
      </c>
      <c r="G2" s="117" t="s">
        <v>126</v>
      </c>
    </row>
    <row r="3" spans="2:12" x14ac:dyDescent="0.5">
      <c r="B3" s="10">
        <v>1</v>
      </c>
      <c r="C3" s="51">
        <v>0.125</v>
      </c>
      <c r="D3" s="7">
        <f>SUMIFS(ModelData!AZ:AZ,ModelData!AY:AY,'Route Start Time'!B3)</f>
        <v>0</v>
      </c>
      <c r="E3" s="23" t="e">
        <f>D3/$D$51</f>
        <v>#DIV/0!</v>
      </c>
      <c r="H3" s="134" t="s">
        <v>2</v>
      </c>
      <c r="I3" s="134"/>
      <c r="J3" s="135" t="s">
        <v>3</v>
      </c>
      <c r="K3" s="135"/>
    </row>
    <row r="4" spans="2:12" x14ac:dyDescent="0.5">
      <c r="B4" s="10">
        <v>2</v>
      </c>
      <c r="C4" s="51">
        <v>0.14583333333333301</v>
      </c>
      <c r="D4" s="7">
        <f>SUMIFS(ModelData!AZ:AZ,ModelData!AY:AY,'Route Start Time'!B4)</f>
        <v>0</v>
      </c>
      <c r="E4" s="23" t="e">
        <f t="shared" ref="E4:E50" si="0">D4/$D$51</f>
        <v>#DIV/0!</v>
      </c>
      <c r="G4" s="17" t="s">
        <v>127</v>
      </c>
      <c r="H4" s="118" t="s">
        <v>128</v>
      </c>
      <c r="I4" s="119" t="s">
        <v>129</v>
      </c>
      <c r="J4" s="119" t="s">
        <v>130</v>
      </c>
      <c r="K4" s="119" t="s">
        <v>131</v>
      </c>
      <c r="L4" s="84" t="s">
        <v>4</v>
      </c>
    </row>
    <row r="5" spans="2:12" x14ac:dyDescent="0.5">
      <c r="B5" s="10">
        <v>3</v>
      </c>
      <c r="C5" s="51">
        <v>0.16666666666666699</v>
      </c>
      <c r="D5" s="7">
        <f>SUMIFS(ModelData!AZ:AZ,ModelData!AY:AY,'Route Start Time'!B5)</f>
        <v>0</v>
      </c>
      <c r="E5" s="23" t="e">
        <f t="shared" si="0"/>
        <v>#DIV/0!</v>
      </c>
      <c r="G5" s="17" t="s">
        <v>132</v>
      </c>
      <c r="H5" s="114">
        <f>SUMIFS(ModelData!BE:BE,ModelData!BD:BD,'Route Start Time'!G5)</f>
        <v>0</v>
      </c>
      <c r="I5" s="113" t="e">
        <f>H5/$H$10</f>
        <v>#DIV/0!</v>
      </c>
      <c r="J5" s="82">
        <v>101823.99</v>
      </c>
      <c r="K5" s="87">
        <f t="shared" ref="K5:K10" si="1">J5/$J$10</f>
        <v>0.4581883272888016</v>
      </c>
      <c r="L5" s="87" t="e">
        <f t="shared" ref="L5:L10" si="2">I5-K5</f>
        <v>#DIV/0!</v>
      </c>
    </row>
    <row r="6" spans="2:12" x14ac:dyDescent="0.5">
      <c r="B6" s="10">
        <v>4</v>
      </c>
      <c r="C6" s="51">
        <v>0.1875</v>
      </c>
      <c r="D6" s="7">
        <f>SUMIFS(ModelData!AZ:AZ,ModelData!AY:AY,'Route Start Time'!B6)</f>
        <v>0</v>
      </c>
      <c r="E6" s="23" t="e">
        <f t="shared" si="0"/>
        <v>#DIV/0!</v>
      </c>
      <c r="G6" s="17" t="s">
        <v>133</v>
      </c>
      <c r="H6" s="114">
        <f>SUMIFS(ModelData!BE:BE,ModelData!BD:BD,'Route Start Time'!G6)</f>
        <v>0</v>
      </c>
      <c r="I6" s="113" t="e">
        <f>H6/$H$10</f>
        <v>#DIV/0!</v>
      </c>
      <c r="J6" s="82">
        <v>91342.038</v>
      </c>
      <c r="K6" s="87">
        <f t="shared" si="1"/>
        <v>0.41102156380210741</v>
      </c>
      <c r="L6" s="87" t="e">
        <f t="shared" si="2"/>
        <v>#DIV/0!</v>
      </c>
    </row>
    <row r="7" spans="2:12" x14ac:dyDescent="0.5">
      <c r="B7" s="10">
        <v>5</v>
      </c>
      <c r="C7" s="51">
        <v>0.20833333333333301</v>
      </c>
      <c r="D7" s="7">
        <f>SUMIFS(ModelData!AZ:AZ,ModelData!AY:AY,'Route Start Time'!B7)</f>
        <v>0</v>
      </c>
      <c r="E7" s="23" t="e">
        <f t="shared" si="0"/>
        <v>#DIV/0!</v>
      </c>
      <c r="G7" s="17" t="s">
        <v>134</v>
      </c>
      <c r="H7" s="114">
        <f>SUMIFS(ModelData!BE:BE,ModelData!BD:BD,'Route Start Time'!G7)</f>
        <v>0</v>
      </c>
      <c r="I7" s="113" t="e">
        <f>H7/$H$10</f>
        <v>#DIV/0!</v>
      </c>
      <c r="J7" s="82">
        <v>7167.3089</v>
      </c>
      <c r="K7" s="87">
        <f t="shared" si="1"/>
        <v>3.2251508471168144E-2</v>
      </c>
      <c r="L7" s="87" t="e">
        <f t="shared" si="2"/>
        <v>#DIV/0!</v>
      </c>
    </row>
    <row r="8" spans="2:12" x14ac:dyDescent="0.5">
      <c r="B8" s="10">
        <v>6</v>
      </c>
      <c r="C8" s="51">
        <v>0.22916666666666699</v>
      </c>
      <c r="D8" s="7">
        <f>SUMIFS(ModelData!AZ:AZ,ModelData!AY:AY,'Route Start Time'!B8)</f>
        <v>0</v>
      </c>
      <c r="E8" s="23" t="e">
        <f t="shared" si="0"/>
        <v>#DIV/0!</v>
      </c>
      <c r="G8" s="17" t="s">
        <v>135</v>
      </c>
      <c r="H8" s="114">
        <f>SUMIFS(ModelData!BE:BE,ModelData!BD:BD,'Route Start Time'!G8)</f>
        <v>0</v>
      </c>
      <c r="I8" s="113" t="e">
        <f>H8/$H$10</f>
        <v>#DIV/0!</v>
      </c>
      <c r="J8" s="82">
        <v>5768.1437999999998</v>
      </c>
      <c r="K8" s="87">
        <f t="shared" si="1"/>
        <v>2.5955535225866432E-2</v>
      </c>
      <c r="L8" s="87" t="e">
        <f t="shared" si="2"/>
        <v>#DIV/0!</v>
      </c>
    </row>
    <row r="9" spans="2:12" x14ac:dyDescent="0.5">
      <c r="B9" s="10">
        <v>7</v>
      </c>
      <c r="C9" s="51">
        <v>0.25</v>
      </c>
      <c r="D9" s="7">
        <f>SUMIFS(ModelData!AZ:AZ,ModelData!AY:AY,'Route Start Time'!B9)</f>
        <v>0</v>
      </c>
      <c r="E9" s="23" t="e">
        <f t="shared" si="0"/>
        <v>#DIV/0!</v>
      </c>
      <c r="G9" s="17" t="s">
        <v>136</v>
      </c>
      <c r="H9" s="114">
        <f>SUMIFS(ModelData!BE:BE,ModelData!BD:BD,'Route Start Time'!G9)</f>
        <v>0</v>
      </c>
      <c r="I9" s="113" t="e">
        <f>H9/$H$10</f>
        <v>#DIV/0!</v>
      </c>
      <c r="J9" s="82">
        <v>16130.261</v>
      </c>
      <c r="K9" s="87">
        <f t="shared" si="1"/>
        <v>7.2583065212056527E-2</v>
      </c>
      <c r="L9" s="87" t="e">
        <f t="shared" si="2"/>
        <v>#DIV/0!</v>
      </c>
    </row>
    <row r="10" spans="2:12" x14ac:dyDescent="0.5">
      <c r="B10" s="10">
        <v>8</v>
      </c>
      <c r="C10" s="51">
        <v>0.27083333333333298</v>
      </c>
      <c r="D10" s="7">
        <f>SUMIFS(ModelData!AZ:AZ,ModelData!AY:AY,'Route Start Time'!B10)</f>
        <v>0</v>
      </c>
      <c r="E10" s="23" t="e">
        <f t="shared" si="0"/>
        <v>#DIV/0!</v>
      </c>
      <c r="G10" s="17" t="s">
        <v>27</v>
      </c>
      <c r="H10" s="115">
        <f>SUM(H5:H9)</f>
        <v>0</v>
      </c>
      <c r="I10" s="89" t="e">
        <f>SUM(I5:I9)</f>
        <v>#DIV/0!</v>
      </c>
      <c r="J10" s="85">
        <f>SUM(J5:J9)</f>
        <v>222231.74169999998</v>
      </c>
      <c r="K10" s="89">
        <f t="shared" si="1"/>
        <v>1</v>
      </c>
      <c r="L10" s="89" t="e">
        <f t="shared" si="2"/>
        <v>#DIV/0!</v>
      </c>
    </row>
    <row r="11" spans="2:12" x14ac:dyDescent="0.5">
      <c r="B11" s="10">
        <v>9</v>
      </c>
      <c r="C11" s="51">
        <v>0.29166666666666702</v>
      </c>
      <c r="D11" s="7">
        <f>SUMIFS(ModelData!AZ:AZ,ModelData!AY:AY,'Route Start Time'!B11)</f>
        <v>0</v>
      </c>
      <c r="E11" s="23" t="e">
        <f t="shared" si="0"/>
        <v>#DIV/0!</v>
      </c>
    </row>
    <row r="12" spans="2:12" x14ac:dyDescent="0.5">
      <c r="B12" s="10">
        <v>10</v>
      </c>
      <c r="C12" s="51">
        <v>0.3125</v>
      </c>
      <c r="D12" s="7">
        <f>SUMIFS(ModelData!AZ:AZ,ModelData!AY:AY,'Route Start Time'!B12)</f>
        <v>0</v>
      </c>
      <c r="E12" s="23" t="e">
        <f t="shared" si="0"/>
        <v>#DIV/0!</v>
      </c>
    </row>
    <row r="13" spans="2:12" x14ac:dyDescent="0.5">
      <c r="B13" s="10">
        <v>11</v>
      </c>
      <c r="C13" s="51">
        <v>0.33333333333333298</v>
      </c>
      <c r="D13" s="7">
        <f>SUMIFS(ModelData!AZ:AZ,ModelData!AY:AY,'Route Start Time'!B13)</f>
        <v>0</v>
      </c>
      <c r="E13" s="23" t="e">
        <f t="shared" si="0"/>
        <v>#DIV/0!</v>
      </c>
    </row>
    <row r="14" spans="2:12" x14ac:dyDescent="0.5">
      <c r="B14" s="10">
        <v>12</v>
      </c>
      <c r="C14" s="51">
        <v>0.35416666666666702</v>
      </c>
      <c r="D14" s="7">
        <f>SUMIFS(ModelData!AZ:AZ,ModelData!AY:AY,'Route Start Time'!B14)</f>
        <v>0</v>
      </c>
      <c r="E14" s="23" t="e">
        <f t="shared" si="0"/>
        <v>#DIV/0!</v>
      </c>
      <c r="G14" s="117" t="s">
        <v>137</v>
      </c>
    </row>
    <row r="15" spans="2:12" x14ac:dyDescent="0.5">
      <c r="B15" s="10">
        <v>13</v>
      </c>
      <c r="C15" s="51">
        <v>0.375</v>
      </c>
      <c r="D15" s="7">
        <f>SUMIFS(ModelData!AZ:AZ,ModelData!AY:AY,'Route Start Time'!B15)</f>
        <v>0</v>
      </c>
      <c r="E15" s="23" t="e">
        <f t="shared" si="0"/>
        <v>#DIV/0!</v>
      </c>
      <c r="H15" s="136" t="s">
        <v>2</v>
      </c>
      <c r="I15" s="136"/>
      <c r="J15" s="137" t="s">
        <v>3</v>
      </c>
      <c r="K15" s="137"/>
    </row>
    <row r="16" spans="2:12" x14ac:dyDescent="0.5">
      <c r="B16" s="10">
        <v>14</v>
      </c>
      <c r="C16" s="51">
        <v>0.39583333333333298</v>
      </c>
      <c r="D16" s="7">
        <f>SUMIFS(ModelData!AZ:AZ,ModelData!AY:AY,'Route Start Time'!B16)</f>
        <v>0</v>
      </c>
      <c r="E16" s="23" t="e">
        <f t="shared" si="0"/>
        <v>#DIV/0!</v>
      </c>
      <c r="G16" s="17" t="s">
        <v>127</v>
      </c>
      <c r="H16" s="118" t="s">
        <v>128</v>
      </c>
      <c r="I16" s="119" t="s">
        <v>129</v>
      </c>
      <c r="J16" s="120" t="s">
        <v>130</v>
      </c>
      <c r="K16" s="119" t="s">
        <v>131</v>
      </c>
      <c r="L16" s="84" t="s">
        <v>4</v>
      </c>
    </row>
    <row r="17" spans="2:12" x14ac:dyDescent="0.5">
      <c r="B17" s="10">
        <v>15</v>
      </c>
      <c r="C17" s="51">
        <v>0.41666666666666702</v>
      </c>
      <c r="D17" s="7">
        <f>SUMIFS(ModelData!AZ:AZ,ModelData!AY:AY,'Route Start Time'!B17)</f>
        <v>0</v>
      </c>
      <c r="E17" s="23" t="e">
        <f t="shared" si="0"/>
        <v>#DIV/0!</v>
      </c>
      <c r="G17" s="17" t="s">
        <v>132</v>
      </c>
      <c r="H17" s="114" t="e">
        <f>VLOOKUP(G17,ModelData!EB:EC,2,FALSE)</f>
        <v>#N/A</v>
      </c>
      <c r="I17" s="116" t="e">
        <f>H17/$H$22</f>
        <v>#N/A</v>
      </c>
      <c r="J17" s="82" t="e">
        <f>VLOOKUP(G17,SurveyData!EB:EC,2,FALSE)</f>
        <v>#N/A</v>
      </c>
      <c r="K17" s="103" t="e">
        <f>J17/$J$22</f>
        <v>#N/A</v>
      </c>
      <c r="L17" s="87" t="e">
        <f t="shared" ref="L17:L22" si="3">I17-K17</f>
        <v>#N/A</v>
      </c>
    </row>
    <row r="18" spans="2:12" x14ac:dyDescent="0.5">
      <c r="B18" s="10">
        <v>16</v>
      </c>
      <c r="C18" s="51">
        <v>0.4375</v>
      </c>
      <c r="D18" s="7">
        <f>SUMIFS(ModelData!AZ:AZ,ModelData!AY:AY,'Route Start Time'!B18)</f>
        <v>0</v>
      </c>
      <c r="E18" s="23" t="e">
        <f t="shared" si="0"/>
        <v>#DIV/0!</v>
      </c>
      <c r="G18" s="17" t="s">
        <v>133</v>
      </c>
      <c r="H18" s="114" t="e">
        <f>VLOOKUP(G18,ModelData!EB:EC,2,FALSE)</f>
        <v>#N/A</v>
      </c>
      <c r="I18" s="116" t="e">
        <f t="shared" ref="I18:I22" si="4">H18/$H$22</f>
        <v>#N/A</v>
      </c>
      <c r="J18" s="82" t="e">
        <f>VLOOKUP(G18,SurveyData!EB:EC,2,FALSE)</f>
        <v>#N/A</v>
      </c>
      <c r="K18" s="103" t="e">
        <f t="shared" ref="K18:K22" si="5">J18/$J$22</f>
        <v>#N/A</v>
      </c>
      <c r="L18" s="87" t="e">
        <f t="shared" si="3"/>
        <v>#N/A</v>
      </c>
    </row>
    <row r="19" spans="2:12" x14ac:dyDescent="0.5">
      <c r="B19" s="10">
        <v>17</v>
      </c>
      <c r="C19" s="51">
        <v>0.45833333333333298</v>
      </c>
      <c r="D19" s="7">
        <f>SUMIFS(ModelData!AZ:AZ,ModelData!AY:AY,'Route Start Time'!B19)</f>
        <v>0</v>
      </c>
      <c r="E19" s="23" t="e">
        <f t="shared" si="0"/>
        <v>#DIV/0!</v>
      </c>
      <c r="G19" s="17" t="s">
        <v>134</v>
      </c>
      <c r="H19" s="114" t="e">
        <f>VLOOKUP(G19,ModelData!EB:EC,2,FALSE)</f>
        <v>#N/A</v>
      </c>
      <c r="I19" s="116" t="e">
        <f t="shared" si="4"/>
        <v>#N/A</v>
      </c>
      <c r="J19" s="82" t="e">
        <f>VLOOKUP(G19,SurveyData!EB:EC,2,FALSE)</f>
        <v>#N/A</v>
      </c>
      <c r="K19" s="103" t="e">
        <f t="shared" si="5"/>
        <v>#N/A</v>
      </c>
      <c r="L19" s="87" t="e">
        <f t="shared" si="3"/>
        <v>#N/A</v>
      </c>
    </row>
    <row r="20" spans="2:12" x14ac:dyDescent="0.5">
      <c r="B20" s="10">
        <v>18</v>
      </c>
      <c r="C20" s="51">
        <v>0.47916666666666702</v>
      </c>
      <c r="D20" s="7">
        <f>SUMIFS(ModelData!AZ:AZ,ModelData!AY:AY,'Route Start Time'!B20)</f>
        <v>0</v>
      </c>
      <c r="E20" s="23" t="e">
        <f t="shared" si="0"/>
        <v>#DIV/0!</v>
      </c>
      <c r="G20" s="17" t="s">
        <v>135</v>
      </c>
      <c r="H20" s="114" t="e">
        <f>VLOOKUP(G20,ModelData!EB:EC,2,FALSE)</f>
        <v>#N/A</v>
      </c>
      <c r="I20" s="116" t="e">
        <f t="shared" si="4"/>
        <v>#N/A</v>
      </c>
      <c r="J20" s="82" t="e">
        <f>VLOOKUP(G20,SurveyData!EB:EC,2,FALSE)</f>
        <v>#N/A</v>
      </c>
      <c r="K20" s="103" t="e">
        <f t="shared" si="5"/>
        <v>#N/A</v>
      </c>
      <c r="L20" s="87" t="e">
        <f t="shared" si="3"/>
        <v>#N/A</v>
      </c>
    </row>
    <row r="21" spans="2:12" x14ac:dyDescent="0.5">
      <c r="B21" s="10">
        <v>19</v>
      </c>
      <c r="C21" s="51">
        <v>0.5</v>
      </c>
      <c r="D21" s="7">
        <f>SUMIFS(ModelData!AZ:AZ,ModelData!AY:AY,'Route Start Time'!B21)</f>
        <v>0</v>
      </c>
      <c r="E21" s="23" t="e">
        <f t="shared" si="0"/>
        <v>#DIV/0!</v>
      </c>
      <c r="G21" s="17" t="s">
        <v>136</v>
      </c>
      <c r="H21" s="114" t="e">
        <f>VLOOKUP(G21,ModelData!EB:EC,2,FALSE)</f>
        <v>#N/A</v>
      </c>
      <c r="I21" s="116" t="e">
        <f t="shared" si="4"/>
        <v>#N/A</v>
      </c>
      <c r="J21" s="82" t="e">
        <f>VLOOKUP(G21,SurveyData!EB:EC,2,FALSE)</f>
        <v>#N/A</v>
      </c>
      <c r="K21" s="103" t="e">
        <f t="shared" si="5"/>
        <v>#N/A</v>
      </c>
      <c r="L21" s="87" t="e">
        <f t="shared" si="3"/>
        <v>#N/A</v>
      </c>
    </row>
    <row r="22" spans="2:12" x14ac:dyDescent="0.5">
      <c r="B22" s="10">
        <v>20</v>
      </c>
      <c r="C22" s="51">
        <v>0.52083333333333304</v>
      </c>
      <c r="D22" s="7">
        <f>SUMIFS(ModelData!AZ:AZ,ModelData!AY:AY,'Route Start Time'!B22)</f>
        <v>0</v>
      </c>
      <c r="E22" s="23" t="e">
        <f t="shared" si="0"/>
        <v>#DIV/0!</v>
      </c>
      <c r="G22" s="17" t="s">
        <v>27</v>
      </c>
      <c r="H22" s="115" t="e">
        <f>SUM(H17:H21)</f>
        <v>#N/A</v>
      </c>
      <c r="I22" s="121" t="e">
        <f t="shared" si="4"/>
        <v>#N/A</v>
      </c>
      <c r="J22" s="85" t="e">
        <f>SUM(J17:J21)</f>
        <v>#N/A</v>
      </c>
      <c r="K22" s="122" t="e">
        <f t="shared" si="5"/>
        <v>#N/A</v>
      </c>
      <c r="L22" s="89" t="e">
        <f t="shared" si="3"/>
        <v>#N/A</v>
      </c>
    </row>
    <row r="23" spans="2:12" x14ac:dyDescent="0.5">
      <c r="B23" s="10">
        <v>21</v>
      </c>
      <c r="C23" s="51">
        <v>0.54166666666666696</v>
      </c>
      <c r="D23" s="7">
        <f>SUMIFS(ModelData!AZ:AZ,ModelData!AY:AY,'Route Start Time'!B23)</f>
        <v>0</v>
      </c>
      <c r="E23" s="23" t="e">
        <f t="shared" si="0"/>
        <v>#DIV/0!</v>
      </c>
    </row>
    <row r="24" spans="2:12" x14ac:dyDescent="0.5">
      <c r="B24" s="10">
        <v>22</v>
      </c>
      <c r="C24" s="51">
        <v>0.5625</v>
      </c>
      <c r="D24" s="7">
        <f>SUMIFS(ModelData!AZ:AZ,ModelData!AY:AY,'Route Start Time'!B24)</f>
        <v>0</v>
      </c>
      <c r="E24" s="23" t="e">
        <f t="shared" si="0"/>
        <v>#DIV/0!</v>
      </c>
      <c r="H24"/>
    </row>
    <row r="25" spans="2:12" x14ac:dyDescent="0.5">
      <c r="B25" s="10">
        <v>23</v>
      </c>
      <c r="C25" s="51">
        <v>0.58333333333333304</v>
      </c>
      <c r="D25" s="7">
        <f>SUMIFS(ModelData!AZ:AZ,ModelData!AY:AY,'Route Start Time'!B25)</f>
        <v>0</v>
      </c>
      <c r="E25" s="23" t="e">
        <f t="shared" si="0"/>
        <v>#DIV/0!</v>
      </c>
      <c r="H25"/>
      <c r="J25" s="64"/>
      <c r="K25" s="76"/>
    </row>
    <row r="26" spans="2:12" x14ac:dyDescent="0.5">
      <c r="B26" s="10">
        <v>24</v>
      </c>
      <c r="C26" s="51">
        <v>0.60416666666666696</v>
      </c>
      <c r="D26" s="7">
        <f>SUMIFS(ModelData!AZ:AZ,ModelData!AY:AY,'Route Start Time'!B26)</f>
        <v>0</v>
      </c>
      <c r="E26" s="23" t="e">
        <f t="shared" si="0"/>
        <v>#DIV/0!</v>
      </c>
      <c r="H26"/>
      <c r="J26" s="64"/>
      <c r="K26" s="64"/>
    </row>
    <row r="27" spans="2:12" x14ac:dyDescent="0.5">
      <c r="B27" s="10">
        <v>25</v>
      </c>
      <c r="C27" s="51">
        <v>0.625</v>
      </c>
      <c r="D27" s="7">
        <f>SUMIFS(ModelData!AZ:AZ,ModelData!AY:AY,'Route Start Time'!B27)</f>
        <v>0</v>
      </c>
      <c r="E27" s="23" t="e">
        <f t="shared" si="0"/>
        <v>#DIV/0!</v>
      </c>
      <c r="H27"/>
      <c r="J27" s="64"/>
      <c r="K27" s="76"/>
    </row>
    <row r="28" spans="2:12" x14ac:dyDescent="0.5">
      <c r="B28" s="10">
        <v>26</v>
      </c>
      <c r="C28" s="51">
        <v>0.64583333333333304</v>
      </c>
      <c r="D28" s="7">
        <f>SUMIFS(ModelData!AZ:AZ,ModelData!AY:AY,'Route Start Time'!B28)</f>
        <v>0</v>
      </c>
      <c r="E28" s="23" t="e">
        <f t="shared" si="0"/>
        <v>#DIV/0!</v>
      </c>
      <c r="H28"/>
      <c r="J28" s="64"/>
      <c r="K28" s="76"/>
    </row>
    <row r="29" spans="2:12" x14ac:dyDescent="0.5">
      <c r="B29" s="10">
        <v>27</v>
      </c>
      <c r="C29" s="51">
        <v>0.66666666666666696</v>
      </c>
      <c r="D29" s="7">
        <f>SUMIFS(ModelData!AZ:AZ,ModelData!AY:AY,'Route Start Time'!B29)</f>
        <v>0</v>
      </c>
      <c r="E29" s="23" t="e">
        <f t="shared" si="0"/>
        <v>#DIV/0!</v>
      </c>
      <c r="H29"/>
      <c r="J29" s="64"/>
      <c r="K29" s="76"/>
    </row>
    <row r="30" spans="2:12" x14ac:dyDescent="0.5">
      <c r="B30" s="10">
        <v>28</v>
      </c>
      <c r="C30" s="51">
        <v>0.6875</v>
      </c>
      <c r="D30" s="7">
        <f>SUMIFS(ModelData!AZ:AZ,ModelData!AY:AY,'Route Start Time'!B30)</f>
        <v>0</v>
      </c>
      <c r="E30" s="23" t="e">
        <f t="shared" si="0"/>
        <v>#DIV/0!</v>
      </c>
      <c r="H30"/>
    </row>
    <row r="31" spans="2:12" x14ac:dyDescent="0.5">
      <c r="B31" s="10">
        <v>29</v>
      </c>
      <c r="C31" s="51">
        <v>0.70833333333333304</v>
      </c>
      <c r="D31" s="7">
        <f>SUMIFS(ModelData!AZ:AZ,ModelData!AY:AY,'Route Start Time'!B31)</f>
        <v>0</v>
      </c>
      <c r="E31" s="23" t="e">
        <f t="shared" si="0"/>
        <v>#DIV/0!</v>
      </c>
    </row>
    <row r="32" spans="2:12" x14ac:dyDescent="0.5">
      <c r="B32" s="10">
        <v>30</v>
      </c>
      <c r="C32" s="51">
        <v>0.72916666666666696</v>
      </c>
      <c r="D32" s="7">
        <f>SUMIFS(ModelData!AZ:AZ,ModelData!AY:AY,'Route Start Time'!B32)</f>
        <v>0</v>
      </c>
      <c r="E32" s="23" t="e">
        <f t="shared" si="0"/>
        <v>#DIV/0!</v>
      </c>
    </row>
    <row r="33" spans="2:5" x14ac:dyDescent="0.5">
      <c r="B33" s="10">
        <v>31</v>
      </c>
      <c r="C33" s="51">
        <v>0.75</v>
      </c>
      <c r="D33" s="7">
        <f>SUMIFS(ModelData!AZ:AZ,ModelData!AY:AY,'Route Start Time'!B33)</f>
        <v>0</v>
      </c>
      <c r="E33" s="23" t="e">
        <f t="shared" si="0"/>
        <v>#DIV/0!</v>
      </c>
    </row>
    <row r="34" spans="2:5" x14ac:dyDescent="0.5">
      <c r="B34" s="10">
        <v>32</v>
      </c>
      <c r="C34" s="51">
        <v>0.77083333333333304</v>
      </c>
      <c r="D34" s="7">
        <f>SUMIFS(ModelData!AZ:AZ,ModelData!AY:AY,'Route Start Time'!B34)</f>
        <v>0</v>
      </c>
      <c r="E34" s="23" t="e">
        <f t="shared" si="0"/>
        <v>#DIV/0!</v>
      </c>
    </row>
    <row r="35" spans="2:5" x14ac:dyDescent="0.5">
      <c r="B35" s="10">
        <v>33</v>
      </c>
      <c r="C35" s="51">
        <v>0.79166666666666696</v>
      </c>
      <c r="D35" s="7">
        <f>SUMIFS(ModelData!AZ:AZ,ModelData!AY:AY,'Route Start Time'!B35)</f>
        <v>0</v>
      </c>
      <c r="E35" s="23" t="e">
        <f t="shared" si="0"/>
        <v>#DIV/0!</v>
      </c>
    </row>
    <row r="36" spans="2:5" x14ac:dyDescent="0.5">
      <c r="B36" s="10">
        <v>34</v>
      </c>
      <c r="C36" s="51">
        <v>0.8125</v>
      </c>
      <c r="D36" s="7">
        <f>SUMIFS(ModelData!AZ:AZ,ModelData!AY:AY,'Route Start Time'!B36)</f>
        <v>0</v>
      </c>
      <c r="E36" s="23" t="e">
        <f t="shared" si="0"/>
        <v>#DIV/0!</v>
      </c>
    </row>
    <row r="37" spans="2:5" x14ac:dyDescent="0.5">
      <c r="B37" s="10">
        <v>35</v>
      </c>
      <c r="C37" s="51">
        <v>0.83333333333333304</v>
      </c>
      <c r="D37" s="7">
        <f>SUMIFS(ModelData!AZ:AZ,ModelData!AY:AY,'Route Start Time'!B37)</f>
        <v>0</v>
      </c>
      <c r="E37" s="23" t="e">
        <f t="shared" si="0"/>
        <v>#DIV/0!</v>
      </c>
    </row>
    <row r="38" spans="2:5" x14ac:dyDescent="0.5">
      <c r="B38" s="10">
        <v>36</v>
      </c>
      <c r="C38" s="51">
        <v>0.85416666666666696</v>
      </c>
      <c r="D38" s="7">
        <f>SUMIFS(ModelData!AZ:AZ,ModelData!AY:AY,'Route Start Time'!B38)</f>
        <v>0</v>
      </c>
      <c r="E38" s="23" t="e">
        <f t="shared" si="0"/>
        <v>#DIV/0!</v>
      </c>
    </row>
    <row r="39" spans="2:5" x14ac:dyDescent="0.5">
      <c r="B39" s="10">
        <v>37</v>
      </c>
      <c r="C39" s="51">
        <v>0.875</v>
      </c>
      <c r="D39" s="7">
        <f>SUMIFS(ModelData!AZ:AZ,ModelData!AY:AY,'Route Start Time'!B39)</f>
        <v>0</v>
      </c>
      <c r="E39" s="23" t="e">
        <f t="shared" si="0"/>
        <v>#DIV/0!</v>
      </c>
    </row>
    <row r="40" spans="2:5" x14ac:dyDescent="0.5">
      <c r="B40" s="10">
        <v>38</v>
      </c>
      <c r="C40" s="51">
        <v>0.89583333333333304</v>
      </c>
      <c r="D40" s="7">
        <f>SUMIFS(ModelData!AZ:AZ,ModelData!AY:AY,'Route Start Time'!B40)</f>
        <v>0</v>
      </c>
      <c r="E40" s="23" t="e">
        <f t="shared" si="0"/>
        <v>#DIV/0!</v>
      </c>
    </row>
    <row r="41" spans="2:5" x14ac:dyDescent="0.5">
      <c r="B41" s="10">
        <v>39</v>
      </c>
      <c r="C41" s="51">
        <v>0.91666666666666696</v>
      </c>
      <c r="D41" s="7">
        <f>SUMIFS(ModelData!AZ:AZ,ModelData!AY:AY,'Route Start Time'!B41)</f>
        <v>0</v>
      </c>
      <c r="E41" s="23" t="e">
        <f t="shared" si="0"/>
        <v>#DIV/0!</v>
      </c>
    </row>
    <row r="42" spans="2:5" x14ac:dyDescent="0.5">
      <c r="B42" s="10">
        <v>40</v>
      </c>
      <c r="C42" s="51">
        <v>0.9375</v>
      </c>
      <c r="D42" s="7">
        <f>SUMIFS(ModelData!AZ:AZ,ModelData!AY:AY,'Route Start Time'!B42)</f>
        <v>0</v>
      </c>
      <c r="E42" s="23" t="e">
        <f t="shared" si="0"/>
        <v>#DIV/0!</v>
      </c>
    </row>
    <row r="43" spans="2:5" x14ac:dyDescent="0.5">
      <c r="B43" s="10">
        <v>41</v>
      </c>
      <c r="C43" s="51">
        <v>0.95833333333333304</v>
      </c>
      <c r="D43" s="7">
        <f>SUMIFS(ModelData!AZ:AZ,ModelData!AY:AY,'Route Start Time'!B43)</f>
        <v>0</v>
      </c>
      <c r="E43" s="23" t="e">
        <f t="shared" si="0"/>
        <v>#DIV/0!</v>
      </c>
    </row>
    <row r="44" spans="2:5" x14ac:dyDescent="0.5">
      <c r="B44" s="10">
        <v>42</v>
      </c>
      <c r="C44" s="51">
        <v>0.97916666666666696</v>
      </c>
      <c r="D44" s="7">
        <f>SUMIFS(ModelData!AZ:AZ,ModelData!AY:AY,'Route Start Time'!B44)</f>
        <v>0</v>
      </c>
      <c r="E44" s="23" t="e">
        <f t="shared" si="0"/>
        <v>#DIV/0!</v>
      </c>
    </row>
    <row r="45" spans="2:5" x14ac:dyDescent="0.5">
      <c r="B45" s="10">
        <v>43</v>
      </c>
      <c r="C45" s="51">
        <v>0</v>
      </c>
      <c r="D45" s="7">
        <f>SUMIFS(ModelData!AZ:AZ,ModelData!AY:AY,'Route Start Time'!B45)</f>
        <v>0</v>
      </c>
      <c r="E45" s="23" t="e">
        <f t="shared" si="0"/>
        <v>#DIV/0!</v>
      </c>
    </row>
    <row r="46" spans="2:5" x14ac:dyDescent="0.5">
      <c r="B46" s="10">
        <v>44</v>
      </c>
      <c r="C46" s="51">
        <v>2.0833333333333332E-2</v>
      </c>
      <c r="D46" s="7">
        <f>SUMIFS(ModelData!AZ:AZ,ModelData!AY:AY,'Route Start Time'!B46)</f>
        <v>0</v>
      </c>
      <c r="E46" s="23" t="e">
        <f t="shared" si="0"/>
        <v>#DIV/0!</v>
      </c>
    </row>
    <row r="47" spans="2:5" x14ac:dyDescent="0.5">
      <c r="B47" s="10">
        <v>45</v>
      </c>
      <c r="C47" s="51">
        <v>4.1666666666666664E-2</v>
      </c>
      <c r="D47" s="7">
        <f>SUMIFS(ModelData!AZ:AZ,ModelData!AY:AY,'Route Start Time'!B47)</f>
        <v>0</v>
      </c>
      <c r="E47" s="23" t="e">
        <f t="shared" si="0"/>
        <v>#DIV/0!</v>
      </c>
    </row>
    <row r="48" spans="2:5" x14ac:dyDescent="0.5">
      <c r="B48" s="10">
        <v>46</v>
      </c>
      <c r="C48" s="51">
        <v>6.25E-2</v>
      </c>
      <c r="D48" s="7">
        <f>SUMIFS(ModelData!AZ:AZ,ModelData!AY:AY,'Route Start Time'!B48)</f>
        <v>0</v>
      </c>
      <c r="E48" s="23" t="e">
        <f t="shared" si="0"/>
        <v>#DIV/0!</v>
      </c>
    </row>
    <row r="49" spans="2:5" x14ac:dyDescent="0.5">
      <c r="B49" s="10">
        <v>47</v>
      </c>
      <c r="C49" s="51">
        <v>8.3333333333333301E-2</v>
      </c>
      <c r="D49" s="7">
        <f>SUMIFS(ModelData!AZ:AZ,ModelData!AY:AY,'Route Start Time'!B49)</f>
        <v>0</v>
      </c>
      <c r="E49" s="23" t="e">
        <f t="shared" si="0"/>
        <v>#DIV/0!</v>
      </c>
    </row>
    <row r="50" spans="2:5" x14ac:dyDescent="0.5">
      <c r="B50" s="10">
        <v>48</v>
      </c>
      <c r="C50" s="51">
        <v>0.104166666666667</v>
      </c>
      <c r="D50" s="7">
        <f>SUMIFS(ModelData!AZ:AZ,ModelData!AY:AY,'Route Start Time'!B50)</f>
        <v>0</v>
      </c>
      <c r="E50" s="23" t="e">
        <f t="shared" si="0"/>
        <v>#DIV/0!</v>
      </c>
    </row>
    <row r="51" spans="2:5" x14ac:dyDescent="0.5">
      <c r="B51" s="17"/>
      <c r="C51" s="17" t="s">
        <v>27</v>
      </c>
      <c r="D51" s="18">
        <f>SUM(D3:D50)</f>
        <v>0</v>
      </c>
      <c r="E51" s="55" t="e">
        <f>SUM(E3:E50)</f>
        <v>#DIV/0!</v>
      </c>
    </row>
  </sheetData>
  <mergeCells count="4">
    <mergeCell ref="H3:I3"/>
    <mergeCell ref="J3:K3"/>
    <mergeCell ref="H15:I15"/>
    <mergeCell ref="J15:K15"/>
  </mergeCells>
  <conditionalFormatting sqref="E3:E50">
    <cfRule type="dataBar" priority="3">
      <dataBar>
        <cfvo type="min"/>
        <cfvo type="max"/>
        <color rgb="FF63C384"/>
      </dataBar>
      <extLst>
        <ext xmlns:x14="http://schemas.microsoft.com/office/spreadsheetml/2009/9/main" uri="{B025F937-C7B1-47D3-B67F-A62EFF666E3E}">
          <x14:id>{3A952EA0-A751-4F9C-A059-82F13942FEBB}</x14:id>
        </ext>
      </extLst>
    </cfRule>
  </conditionalFormatting>
  <conditionalFormatting sqref="L5:L9">
    <cfRule type="colorScale" priority="2">
      <colorScale>
        <cfvo type="min"/>
        <cfvo type="percentile" val="50"/>
        <cfvo type="max"/>
        <color rgb="FFF8696B"/>
        <color rgb="FFFCFCFF"/>
        <color rgb="FF5A8AC6"/>
      </colorScale>
    </cfRule>
  </conditionalFormatting>
  <conditionalFormatting sqref="L17:L21">
    <cfRule type="colorScale" priority="1">
      <colorScale>
        <cfvo type="min"/>
        <cfvo type="percentile" val="50"/>
        <cfvo type="max"/>
        <color rgb="FFF8696B"/>
        <color rgb="FFFCFCFF"/>
        <color rgb="FF5A8AC6"/>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A952EA0-A751-4F9C-A059-82F13942FEBB}">
            <x14:dataBar minLength="0" maxLength="100" border="1" negativeBarBorderColorSameAsPositive="0">
              <x14:cfvo type="autoMin"/>
              <x14:cfvo type="autoMax"/>
              <x14:borderColor rgb="FF63C384"/>
              <x14:negativeFillColor rgb="FFFF0000"/>
              <x14:negativeBorderColor rgb="FFFF0000"/>
              <x14:axisColor rgb="FF000000"/>
            </x14:dataBar>
          </x14:cfRule>
          <xm:sqref>E3:E50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5B7A-48A3-4F61-A6E1-E20001707717}">
  <dimension ref="B3:H33"/>
  <sheetViews>
    <sheetView topLeftCell="A7" workbookViewId="0">
      <selection activeCell="K34" sqref="K34"/>
    </sheetView>
  </sheetViews>
  <sheetFormatPr defaultRowHeight="14.35" x14ac:dyDescent="0.5"/>
  <cols>
    <col min="2" max="2" width="15.76171875" style="24" bestFit="1" customWidth="1"/>
    <col min="3" max="3" width="20.234375" style="24" bestFit="1" customWidth="1"/>
    <col min="4" max="5" width="11.76171875" bestFit="1" customWidth="1"/>
    <col min="6" max="6" width="12.41015625" bestFit="1" customWidth="1"/>
    <col min="8" max="8" width="12.41015625" bestFit="1" customWidth="1"/>
  </cols>
  <sheetData>
    <row r="3" spans="2:8" x14ac:dyDescent="0.5">
      <c r="B3" s="27" t="s">
        <v>138</v>
      </c>
      <c r="C3" s="27"/>
      <c r="D3" s="133" t="s">
        <v>139</v>
      </c>
      <c r="E3" s="133"/>
      <c r="F3" s="133" t="s">
        <v>140</v>
      </c>
      <c r="G3" s="133"/>
      <c r="H3" s="27"/>
    </row>
    <row r="4" spans="2:8" x14ac:dyDescent="0.5">
      <c r="B4" s="27" t="s">
        <v>141</v>
      </c>
      <c r="C4" s="27" t="s">
        <v>142</v>
      </c>
      <c r="D4" s="27" t="s">
        <v>2</v>
      </c>
      <c r="E4" s="27" t="s">
        <v>3</v>
      </c>
      <c r="F4" s="27" t="s">
        <v>2</v>
      </c>
      <c r="G4" s="27" t="s">
        <v>3</v>
      </c>
      <c r="H4" s="27" t="s">
        <v>21</v>
      </c>
    </row>
    <row r="5" spans="2:8" x14ac:dyDescent="0.5">
      <c r="B5" s="17" t="s">
        <v>143</v>
      </c>
      <c r="C5" s="17" t="s">
        <v>144</v>
      </c>
      <c r="D5" s="7">
        <f>SUMIFS(ModelData!BP:BP,ModelData!BN:BN,'Route OriginationTerminal'!B5)</f>
        <v>0</v>
      </c>
      <c r="E5" s="7">
        <f>SUMIFS(SurveyData!BP:BP,SurveyData!BN:BN,'Route OriginationTerminal'!C5)</f>
        <v>0</v>
      </c>
      <c r="F5" s="15" t="e">
        <f>D5/$D$9</f>
        <v>#DIV/0!</v>
      </c>
      <c r="G5" s="15" t="e">
        <f>E5/$E$9</f>
        <v>#DIV/0!</v>
      </c>
      <c r="H5" s="23" t="e">
        <f>F5-G5</f>
        <v>#DIV/0!</v>
      </c>
    </row>
    <row r="6" spans="2:8" x14ac:dyDescent="0.5">
      <c r="B6" s="17" t="s">
        <v>145</v>
      </c>
      <c r="C6" s="17" t="s">
        <v>146</v>
      </c>
      <c r="D6" s="7">
        <f>SUMIFS(ModelData!BP:BP,ModelData!BN:BN,'Route OriginationTerminal'!B6)</f>
        <v>0</v>
      </c>
      <c r="E6" s="7">
        <f>SUMIFS(SurveyData!BP:BP,SurveyData!BN:BN,'Route OriginationTerminal'!C6)</f>
        <v>0</v>
      </c>
      <c r="F6" s="15" t="e">
        <f>D6/$D$9</f>
        <v>#DIV/0!</v>
      </c>
      <c r="G6" s="15" t="e">
        <f>E6/$E$9</f>
        <v>#DIV/0!</v>
      </c>
      <c r="H6" s="23" t="e">
        <f t="shared" ref="H6:H8" si="0">F6-G6</f>
        <v>#DIV/0!</v>
      </c>
    </row>
    <row r="7" spans="2:8" x14ac:dyDescent="0.5">
      <c r="B7" s="17" t="s">
        <v>147</v>
      </c>
      <c r="C7" s="17" t="s">
        <v>115</v>
      </c>
      <c r="D7" s="7">
        <f>SUMIFS(ModelData!BP:BP,ModelData!BN:BN,'Route OriginationTerminal'!B7)</f>
        <v>0</v>
      </c>
      <c r="E7" s="7">
        <f>SUMIFS(SurveyData!BP:BP,SurveyData!BN:BN,'Route OriginationTerminal'!C7)</f>
        <v>0</v>
      </c>
      <c r="F7" s="15" t="e">
        <f>D7/$D$9</f>
        <v>#DIV/0!</v>
      </c>
      <c r="G7" s="15" t="e">
        <f>E7/$E$9</f>
        <v>#DIV/0!</v>
      </c>
      <c r="H7" s="23" t="e">
        <f t="shared" si="0"/>
        <v>#DIV/0!</v>
      </c>
    </row>
    <row r="8" spans="2:8" x14ac:dyDescent="0.5">
      <c r="B8" s="17" t="s">
        <v>148</v>
      </c>
      <c r="C8" s="17" t="s">
        <v>149</v>
      </c>
      <c r="D8" s="7">
        <f>SUMIFS(ModelData!BP:BP,ModelData!BN:BN,'Route OriginationTerminal'!B8)</f>
        <v>0</v>
      </c>
      <c r="E8" s="7">
        <f>SUMIFS(SurveyData!BP:BP,SurveyData!BN:BN,'Route OriginationTerminal'!C8)</f>
        <v>0</v>
      </c>
      <c r="F8" s="15" t="e">
        <f>D8/$D$9</f>
        <v>#DIV/0!</v>
      </c>
      <c r="G8" s="15" t="e">
        <f>E8/$E$9</f>
        <v>#DIV/0!</v>
      </c>
      <c r="H8" s="23" t="e">
        <f t="shared" si="0"/>
        <v>#DIV/0!</v>
      </c>
    </row>
    <row r="9" spans="2:8" x14ac:dyDescent="0.5">
      <c r="B9" s="17"/>
      <c r="C9" s="17" t="s">
        <v>27</v>
      </c>
      <c r="D9" s="7">
        <f>SUM(D5:D8)</f>
        <v>0</v>
      </c>
      <c r="E9" s="7">
        <f>SUM(E5:E8)</f>
        <v>0</v>
      </c>
      <c r="F9" s="10"/>
      <c r="G9" s="10"/>
      <c r="H9" s="10"/>
    </row>
    <row r="11" spans="2:8" x14ac:dyDescent="0.5">
      <c r="B11" s="27" t="s">
        <v>150</v>
      </c>
      <c r="C11" s="27"/>
      <c r="D11" s="133" t="s">
        <v>139</v>
      </c>
      <c r="E11" s="133"/>
      <c r="F11" s="27"/>
    </row>
    <row r="12" spans="2:8" x14ac:dyDescent="0.5">
      <c r="B12" s="27" t="s">
        <v>141</v>
      </c>
      <c r="C12" s="27" t="s">
        <v>142</v>
      </c>
      <c r="D12" s="27" t="s">
        <v>2</v>
      </c>
      <c r="E12" s="27" t="s">
        <v>3</v>
      </c>
      <c r="F12" s="27" t="s">
        <v>21</v>
      </c>
    </row>
    <row r="13" spans="2:8" x14ac:dyDescent="0.5">
      <c r="B13" s="17" t="s">
        <v>145</v>
      </c>
      <c r="C13" s="17" t="s">
        <v>146</v>
      </c>
      <c r="D13" s="62">
        <f>SUMIFS(ModelData!BY:BY,ModelData!BX:BX,'Route OriginationTerminal'!B13)</f>
        <v>0</v>
      </c>
      <c r="E13" s="62">
        <f>SUMIFS(SurveyData!BY:BY,SurveyData!BX:BX,'Route OriginationTerminal'!C13)</f>
        <v>0</v>
      </c>
      <c r="F13" s="23" t="e">
        <f t="shared" ref="F13:F15" si="1">D13/E13-1</f>
        <v>#DIV/0!</v>
      </c>
    </row>
    <row r="14" spans="2:8" x14ac:dyDescent="0.5">
      <c r="B14" s="17" t="s">
        <v>147</v>
      </c>
      <c r="C14" s="17" t="s">
        <v>115</v>
      </c>
      <c r="D14" s="62">
        <f>SUMIFS(ModelData!BY:BY,ModelData!BX:BX,'Route OriginationTerminal'!B14)</f>
        <v>0</v>
      </c>
      <c r="E14" s="62">
        <f>SUMIFS(SurveyData!BY:BY,SurveyData!BX:BX,'Route OriginationTerminal'!C14)</f>
        <v>0</v>
      </c>
      <c r="F14" s="23" t="e">
        <f t="shared" si="1"/>
        <v>#DIV/0!</v>
      </c>
    </row>
    <row r="15" spans="2:8" x14ac:dyDescent="0.5">
      <c r="B15" s="17" t="s">
        <v>148</v>
      </c>
      <c r="C15" s="17" t="s">
        <v>149</v>
      </c>
      <c r="D15" s="62">
        <f>SUMIFS(ModelData!BY:BY,ModelData!BX:BX,'Route OriginationTerminal'!B15)</f>
        <v>0</v>
      </c>
      <c r="E15" s="62">
        <f>SUMIFS(SurveyData!BY:BY,SurveyData!BX:BX,'Route OriginationTerminal'!C15)</f>
        <v>0</v>
      </c>
      <c r="F15" s="23" t="e">
        <f t="shared" si="1"/>
        <v>#DIV/0!</v>
      </c>
    </row>
    <row r="19" spans="2:8" x14ac:dyDescent="0.5">
      <c r="B19" s="27" t="s">
        <v>151</v>
      </c>
      <c r="C19" s="27"/>
      <c r="D19" s="29"/>
      <c r="E19" s="29"/>
      <c r="F19" s="29"/>
      <c r="G19" s="29"/>
      <c r="H19" s="29"/>
    </row>
    <row r="20" spans="2:8" x14ac:dyDescent="0.5">
      <c r="B20" s="27" t="s">
        <v>141</v>
      </c>
      <c r="C20" s="27" t="s">
        <v>142</v>
      </c>
      <c r="D20" s="27" t="s">
        <v>2</v>
      </c>
      <c r="E20" s="27" t="s">
        <v>3</v>
      </c>
      <c r="F20" s="27" t="s">
        <v>2</v>
      </c>
      <c r="G20" s="27" t="s">
        <v>3</v>
      </c>
      <c r="H20" s="27" t="s">
        <v>21</v>
      </c>
    </row>
    <row r="21" spans="2:8" x14ac:dyDescent="0.5">
      <c r="B21" s="17" t="s">
        <v>143</v>
      </c>
      <c r="C21" s="17" t="s">
        <v>144</v>
      </c>
      <c r="D21" s="7">
        <f>SUMIFS(ModelData!CF:CF,ModelData!CD:CD,'Route OriginationTerminal'!B21)</f>
        <v>0</v>
      </c>
      <c r="E21" s="7">
        <f>SUMIFS(SurveyData!CF:CF,SurveyData!CD:CD,'Route OriginationTerminal'!C21)</f>
        <v>0</v>
      </c>
      <c r="F21" s="15" t="e">
        <f>D21/$D$25</f>
        <v>#DIV/0!</v>
      </c>
      <c r="G21" s="15" t="e">
        <f>E21/$E$25</f>
        <v>#DIV/0!</v>
      </c>
      <c r="H21" s="23" t="e">
        <f>F21-G21</f>
        <v>#DIV/0!</v>
      </c>
    </row>
    <row r="22" spans="2:8" x14ac:dyDescent="0.5">
      <c r="B22" s="17" t="s">
        <v>145</v>
      </c>
      <c r="C22" s="17" t="s">
        <v>146</v>
      </c>
      <c r="D22" s="7">
        <f>SUMIFS(ModelData!CF:CF,ModelData!CD:CD,'Route OriginationTerminal'!B22)</f>
        <v>0</v>
      </c>
      <c r="E22" s="7">
        <f>SUMIFS(SurveyData!CF:CF,SurveyData!CD:CD,'Route OriginationTerminal'!C22)</f>
        <v>0</v>
      </c>
      <c r="F22" s="15" t="e">
        <f>D22/$D$25</f>
        <v>#DIV/0!</v>
      </c>
      <c r="G22" s="15" t="e">
        <f>E22/$E$25</f>
        <v>#DIV/0!</v>
      </c>
      <c r="H22" s="23" t="e">
        <f t="shared" ref="H22:H24" si="2">F22-G22</f>
        <v>#DIV/0!</v>
      </c>
    </row>
    <row r="23" spans="2:8" x14ac:dyDescent="0.5">
      <c r="B23" s="17" t="s">
        <v>147</v>
      </c>
      <c r="C23" s="17" t="s">
        <v>115</v>
      </c>
      <c r="D23" s="7">
        <f>SUMIFS(ModelData!CF:CF,ModelData!CD:CD,'Route OriginationTerminal'!B23)</f>
        <v>0</v>
      </c>
      <c r="E23" s="7">
        <f>SUMIFS(SurveyData!CF:CF,SurveyData!CD:CD,'Route OriginationTerminal'!C23)</f>
        <v>0</v>
      </c>
      <c r="F23" s="15" t="e">
        <f>D23/$D$25</f>
        <v>#DIV/0!</v>
      </c>
      <c r="G23" s="15" t="e">
        <f>E23/$E$25</f>
        <v>#DIV/0!</v>
      </c>
      <c r="H23" s="23" t="e">
        <f t="shared" si="2"/>
        <v>#DIV/0!</v>
      </c>
    </row>
    <row r="24" spans="2:8" x14ac:dyDescent="0.5">
      <c r="B24" s="17" t="s">
        <v>148</v>
      </c>
      <c r="C24" s="17" t="s">
        <v>149</v>
      </c>
      <c r="D24" s="7">
        <f>SUMIFS(ModelData!CF:CF,ModelData!CD:CD,'Route OriginationTerminal'!B24)</f>
        <v>0</v>
      </c>
      <c r="E24" s="7">
        <f>SUMIFS(SurveyData!CF:CF,SurveyData!CD:CD,'Route OriginationTerminal'!C24)</f>
        <v>0</v>
      </c>
      <c r="F24" s="15" t="e">
        <f>D24/$D$25</f>
        <v>#DIV/0!</v>
      </c>
      <c r="G24" s="15" t="e">
        <f>E24/$E$25</f>
        <v>#DIV/0!</v>
      </c>
      <c r="H24" s="23" t="e">
        <f t="shared" si="2"/>
        <v>#DIV/0!</v>
      </c>
    </row>
    <row r="25" spans="2:8" x14ac:dyDescent="0.5">
      <c r="B25" s="17"/>
      <c r="C25" s="17" t="s">
        <v>27</v>
      </c>
      <c r="D25" s="7">
        <f>SUM(D21:D24)</f>
        <v>0</v>
      </c>
      <c r="E25" s="7">
        <f>SUM(E21:E24)</f>
        <v>0</v>
      </c>
      <c r="F25" s="10"/>
      <c r="G25" s="10"/>
      <c r="H25" s="10"/>
    </row>
    <row r="28" spans="2:8" x14ac:dyDescent="0.5">
      <c r="B28" s="27" t="s">
        <v>152</v>
      </c>
      <c r="C28" s="27"/>
      <c r="D28" s="29"/>
      <c r="E28" s="29"/>
      <c r="F28" s="29"/>
    </row>
    <row r="29" spans="2:8" x14ac:dyDescent="0.5">
      <c r="B29" s="27" t="s">
        <v>153</v>
      </c>
      <c r="C29" s="27"/>
      <c r="D29" s="133" t="s">
        <v>139</v>
      </c>
      <c r="E29" s="133"/>
      <c r="F29" s="27"/>
    </row>
    <row r="30" spans="2:8" x14ac:dyDescent="0.5">
      <c r="B30" s="27" t="s">
        <v>141</v>
      </c>
      <c r="C30" s="27" t="s">
        <v>142</v>
      </c>
      <c r="D30" s="27" t="s">
        <v>2</v>
      </c>
      <c r="E30" s="27" t="s">
        <v>3</v>
      </c>
      <c r="F30" s="27" t="s">
        <v>21</v>
      </c>
    </row>
    <row r="31" spans="2:8" x14ac:dyDescent="0.5">
      <c r="B31" s="17" t="s">
        <v>145</v>
      </c>
      <c r="C31" s="17" t="s">
        <v>146</v>
      </c>
      <c r="D31" s="62">
        <f>SUMIFS(ModelData!CO:CO,ModelData!CN:CN,'Route OriginationTerminal'!B31)</f>
        <v>0</v>
      </c>
      <c r="E31" s="62">
        <f>SUMIFS(SurveyData!CO:CO, SurveyData!CN:CN,'Route OriginationTerminal'!C31)</f>
        <v>0</v>
      </c>
      <c r="F31" s="23" t="e">
        <f>D31/E31-1</f>
        <v>#DIV/0!</v>
      </c>
    </row>
    <row r="32" spans="2:8" x14ac:dyDescent="0.5">
      <c r="B32" s="17" t="s">
        <v>147</v>
      </c>
      <c r="C32" s="17" t="s">
        <v>115</v>
      </c>
      <c r="D32" s="62">
        <f>SUMIFS(ModelData!CO:CO,ModelData!CN:CN,'Route OriginationTerminal'!B32)</f>
        <v>0</v>
      </c>
      <c r="E32" s="62">
        <f>SUMIFS(SurveyData!CO:CO, SurveyData!CN:CN,'Route OriginationTerminal'!C32)</f>
        <v>0</v>
      </c>
      <c r="F32" s="23" t="e">
        <f t="shared" ref="F32:F33" si="3">D32/E32-1</f>
        <v>#DIV/0!</v>
      </c>
    </row>
    <row r="33" spans="2:6" x14ac:dyDescent="0.5">
      <c r="B33" s="17" t="s">
        <v>148</v>
      </c>
      <c r="C33" s="17" t="s">
        <v>149</v>
      </c>
      <c r="D33" s="62">
        <f>SUMIFS(ModelData!CO:CO,ModelData!CN:CN,'Route OriginationTerminal'!B33)</f>
        <v>0</v>
      </c>
      <c r="E33" s="62">
        <f>SUMIFS(SurveyData!CO:CO, SurveyData!CN:CN,'Route OriginationTerminal'!C33)</f>
        <v>0</v>
      </c>
      <c r="F33" s="23" t="e">
        <f t="shared" si="3"/>
        <v>#DIV/0!</v>
      </c>
    </row>
  </sheetData>
  <mergeCells count="4">
    <mergeCell ref="D3:E3"/>
    <mergeCell ref="D11:E11"/>
    <mergeCell ref="F3:G3"/>
    <mergeCell ref="D29:E29"/>
  </mergeCells>
  <conditionalFormatting sqref="F13:F15">
    <cfRule type="colorScale" priority="10">
      <colorScale>
        <cfvo type="min"/>
        <cfvo type="percentile" val="50"/>
        <cfvo type="max"/>
        <color rgb="FFF8696B"/>
        <color rgb="FFFCFCFF"/>
        <color rgb="FF5A8AC6"/>
      </colorScale>
    </cfRule>
  </conditionalFormatting>
  <conditionalFormatting sqref="F31:F33">
    <cfRule type="colorScale" priority="6">
      <colorScale>
        <cfvo type="min"/>
        <cfvo type="percentile" val="50"/>
        <cfvo type="max"/>
        <color rgb="FFF8696B"/>
        <color rgb="FFFCFCFF"/>
        <color rgb="FF5A8AC6"/>
      </colorScale>
    </cfRule>
  </conditionalFormatting>
  <conditionalFormatting sqref="H5:H8">
    <cfRule type="colorScale" priority="9">
      <colorScale>
        <cfvo type="min"/>
        <cfvo type="percentile" val="50"/>
        <cfvo type="max"/>
        <color rgb="FFF8696B"/>
        <color rgb="FFFCFCFF"/>
        <color rgb="FF5A8AC6"/>
      </colorScale>
    </cfRule>
  </conditionalFormatting>
  <conditionalFormatting sqref="H21:H2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BF9A-0163-4E4A-AE3D-66EE1A5478C9}">
  <dimension ref="A1:AK82"/>
  <sheetViews>
    <sheetView topLeftCell="N48" workbookViewId="0">
      <selection activeCell="AF55" sqref="AF55"/>
    </sheetView>
  </sheetViews>
  <sheetFormatPr defaultRowHeight="14.35" x14ac:dyDescent="0.5"/>
  <cols>
    <col min="1" max="1" width="17.41015625" customWidth="1"/>
    <col min="2" max="2" width="17.76171875" customWidth="1"/>
    <col min="3" max="3" width="17.41015625" customWidth="1"/>
    <col min="4" max="4" width="10.41015625" bestFit="1" customWidth="1"/>
    <col min="5" max="5" width="13.76171875" customWidth="1"/>
    <col min="6" max="6" width="10.87890625" bestFit="1" customWidth="1"/>
    <col min="7" max="7" width="9.3515625" bestFit="1" customWidth="1"/>
    <col min="8" max="8" width="11.41015625" bestFit="1" customWidth="1"/>
    <col min="9" max="9" width="9" bestFit="1" customWidth="1"/>
    <col min="10" max="11" width="11.41015625" bestFit="1" customWidth="1"/>
    <col min="12" max="12" width="10.76171875" bestFit="1" customWidth="1"/>
    <col min="14" max="14" width="17.234375" customWidth="1"/>
    <col min="28" max="28" width="18.234375" customWidth="1"/>
    <col min="29" max="29" width="11.76171875" bestFit="1" customWidth="1"/>
    <col min="30" max="30" width="12.41015625" bestFit="1" customWidth="1"/>
    <col min="31" max="31" width="13.76171875" bestFit="1" customWidth="1"/>
    <col min="32" max="32" width="12.76171875" bestFit="1" customWidth="1"/>
    <col min="33" max="33" width="10.41015625" bestFit="1" customWidth="1"/>
  </cols>
  <sheetData>
    <row r="1" spans="1:33" ht="23.35" x14ac:dyDescent="0.8">
      <c r="A1" s="138" t="s">
        <v>154</v>
      </c>
      <c r="B1" s="64"/>
      <c r="C1" s="140" t="s">
        <v>155</v>
      </c>
      <c r="D1" s="140"/>
      <c r="E1" s="140"/>
      <c r="F1" s="140"/>
      <c r="G1" s="140"/>
      <c r="H1" s="140"/>
      <c r="I1" s="140"/>
      <c r="J1" s="140"/>
      <c r="K1" s="140"/>
      <c r="L1" s="140"/>
      <c r="M1" s="140"/>
      <c r="N1" s="140"/>
      <c r="O1" s="140"/>
      <c r="P1" s="140"/>
      <c r="Q1" s="140"/>
      <c r="R1" s="140"/>
      <c r="S1" s="140"/>
      <c r="T1" s="140"/>
      <c r="U1" s="140"/>
      <c r="V1" s="140"/>
      <c r="W1" s="140"/>
      <c r="AB1" s="93" t="s">
        <v>156</v>
      </c>
    </row>
    <row r="2" spans="1:33" ht="15" hidden="1" customHeight="1" x14ac:dyDescent="0.5">
      <c r="A2" s="138"/>
      <c r="B2" s="64"/>
      <c r="C2" s="64"/>
      <c r="D2" s="64">
        <v>2</v>
      </c>
      <c r="E2" s="64">
        <v>3</v>
      </c>
      <c r="F2" s="64">
        <v>4</v>
      </c>
      <c r="G2" s="64">
        <v>5</v>
      </c>
      <c r="H2" s="64">
        <v>6</v>
      </c>
      <c r="I2" s="64">
        <v>7</v>
      </c>
      <c r="J2" s="64">
        <v>8</v>
      </c>
      <c r="K2" s="64">
        <v>9</v>
      </c>
      <c r="L2" s="64"/>
      <c r="M2" s="64"/>
      <c r="N2" s="64"/>
      <c r="O2" s="64"/>
      <c r="P2" s="64"/>
      <c r="Q2" s="64"/>
      <c r="R2" s="64"/>
      <c r="S2" s="64"/>
      <c r="T2" s="64"/>
      <c r="U2" s="64"/>
      <c r="V2" s="64"/>
      <c r="W2" s="64"/>
    </row>
    <row r="3" spans="1:33" ht="57.35" x14ac:dyDescent="0.5">
      <c r="A3" s="138"/>
      <c r="B3" s="139" t="s">
        <v>157</v>
      </c>
      <c r="C3" s="109" t="s">
        <v>158</v>
      </c>
      <c r="D3" s="63" t="s">
        <v>144</v>
      </c>
      <c r="E3" s="63" t="s">
        <v>159</v>
      </c>
      <c r="F3" s="63" t="s">
        <v>160</v>
      </c>
      <c r="G3" s="63" t="s">
        <v>161</v>
      </c>
      <c r="H3" s="63" t="s">
        <v>162</v>
      </c>
      <c r="I3" s="63" t="s">
        <v>163</v>
      </c>
      <c r="J3" s="63" t="s">
        <v>6</v>
      </c>
      <c r="K3" s="63" t="s">
        <v>164</v>
      </c>
      <c r="L3" s="66" t="s">
        <v>27</v>
      </c>
      <c r="M3" s="64"/>
      <c r="N3" s="110" t="s">
        <v>158</v>
      </c>
      <c r="O3" s="63" t="s">
        <v>144</v>
      </c>
      <c r="P3" s="63" t="s">
        <v>159</v>
      </c>
      <c r="Q3" s="63" t="s">
        <v>160</v>
      </c>
      <c r="R3" s="63" t="s">
        <v>161</v>
      </c>
      <c r="S3" s="63" t="s">
        <v>162</v>
      </c>
      <c r="T3" s="63" t="s">
        <v>163</v>
      </c>
      <c r="U3" s="63" t="s">
        <v>6</v>
      </c>
      <c r="V3" s="63" t="s">
        <v>164</v>
      </c>
      <c r="W3" s="66" t="s">
        <v>27</v>
      </c>
      <c r="AB3" s="84" t="s">
        <v>127</v>
      </c>
      <c r="AC3" s="84" t="s">
        <v>2</v>
      </c>
      <c r="AD3" s="84" t="s">
        <v>165</v>
      </c>
      <c r="AE3" s="84" t="s">
        <v>3</v>
      </c>
      <c r="AF3" s="84" t="s">
        <v>166</v>
      </c>
      <c r="AG3" s="84" t="s">
        <v>4</v>
      </c>
    </row>
    <row r="4" spans="1:33" x14ac:dyDescent="0.5">
      <c r="A4" s="138"/>
      <c r="B4" s="139"/>
      <c r="C4" s="68" t="s">
        <v>144</v>
      </c>
      <c r="D4" s="128" t="e">
        <f>VLOOKUP($C4,SurveyData!$CS:$DA,D$2,FALSE)</f>
        <v>#N/A</v>
      </c>
      <c r="E4" s="128" t="e">
        <f>VLOOKUP($C4,SurveyData!$CS:$DA,E$2,FALSE)</f>
        <v>#N/A</v>
      </c>
      <c r="F4" s="128" t="e">
        <f>VLOOKUP($C4,SurveyData!$CS:$DA,F$2,FALSE)</f>
        <v>#N/A</v>
      </c>
      <c r="G4" s="128" t="e">
        <f>VLOOKUP($C4,SurveyData!$CS:$DA,G$2,FALSE)</f>
        <v>#N/A</v>
      </c>
      <c r="H4" s="128" t="e">
        <f>VLOOKUP($C4,SurveyData!$CS:$DA,H$2,FALSE)</f>
        <v>#N/A</v>
      </c>
      <c r="I4" s="128" t="e">
        <f>VLOOKUP($C4,SurveyData!$CS:$DA,I$2,FALSE)</f>
        <v>#N/A</v>
      </c>
      <c r="J4" s="128" t="e">
        <f>VLOOKUP($C4,SurveyData!$CS:$DA,J$2,FALSE)</f>
        <v>#N/A</v>
      </c>
      <c r="K4" s="128" t="e">
        <f>VLOOKUP($C4,SurveyData!$CS:$DA,K$2,FALSE)</f>
        <v>#N/A</v>
      </c>
      <c r="L4" s="70" t="e">
        <f>SUM(D4:K4)</f>
        <v>#N/A</v>
      </c>
      <c r="M4" s="64"/>
      <c r="N4" s="71" t="s">
        <v>144</v>
      </c>
      <c r="O4" s="72">
        <f>IFERROR(D4/$L$12,0)</f>
        <v>0</v>
      </c>
      <c r="P4" s="72">
        <f t="shared" ref="P4:W4" si="0">IFERROR(E4/$L$12,0)</f>
        <v>0</v>
      </c>
      <c r="Q4" s="72">
        <f t="shared" si="0"/>
        <v>0</v>
      </c>
      <c r="R4" s="72">
        <f t="shared" si="0"/>
        <v>0</v>
      </c>
      <c r="S4" s="72">
        <f t="shared" si="0"/>
        <v>0</v>
      </c>
      <c r="T4" s="72">
        <f t="shared" si="0"/>
        <v>0</v>
      </c>
      <c r="U4" s="72">
        <f t="shared" si="0"/>
        <v>0</v>
      </c>
      <c r="V4" s="72">
        <f t="shared" si="0"/>
        <v>0</v>
      </c>
      <c r="W4" s="72">
        <f t="shared" si="0"/>
        <v>0</v>
      </c>
      <c r="AB4" s="84" t="s">
        <v>132</v>
      </c>
      <c r="AC4" s="82" t="e">
        <f>VLOOKUP(AB4,ModelData!DD:DE,2,FALSE)</f>
        <v>#N/A</v>
      </c>
      <c r="AD4" s="87" t="e">
        <f>AC4/$AC$9</f>
        <v>#N/A</v>
      </c>
      <c r="AE4" s="83" t="e">
        <f>VLOOKUP(AB4,SurveyData!DD:DE,2,FALSE)</f>
        <v>#N/A</v>
      </c>
      <c r="AF4" s="87" t="e">
        <f>AE4/$AE$9</f>
        <v>#N/A</v>
      </c>
      <c r="AG4" s="88" t="e">
        <f>AD4-AF4</f>
        <v>#N/A</v>
      </c>
    </row>
    <row r="5" spans="1:33" x14ac:dyDescent="0.5">
      <c r="A5" s="138"/>
      <c r="B5" s="139"/>
      <c r="C5" s="68" t="s">
        <v>159</v>
      </c>
      <c r="D5" s="128" t="e">
        <f>VLOOKUP($C5,SurveyData!$CS:$DA,D$2,FALSE)</f>
        <v>#N/A</v>
      </c>
      <c r="E5" s="128" t="e">
        <f>VLOOKUP($C5,SurveyData!$CS:$DA,E$2,FALSE)</f>
        <v>#N/A</v>
      </c>
      <c r="F5" s="128" t="e">
        <f>VLOOKUP($C5,SurveyData!$CS:$DA,F$2,FALSE)</f>
        <v>#N/A</v>
      </c>
      <c r="G5" s="128" t="e">
        <f>VLOOKUP($C5,SurveyData!$CS:$DA,G$2,FALSE)</f>
        <v>#N/A</v>
      </c>
      <c r="H5" s="128" t="e">
        <f>VLOOKUP($C5,SurveyData!$CS:$DA,H$2,FALSE)</f>
        <v>#N/A</v>
      </c>
      <c r="I5" s="128" t="e">
        <f>VLOOKUP($C5,SurveyData!$CS:$DA,I$2,FALSE)</f>
        <v>#N/A</v>
      </c>
      <c r="J5" s="128" t="e">
        <f>VLOOKUP($C5,SurveyData!$CS:$DA,J$2,FALSE)</f>
        <v>#N/A</v>
      </c>
      <c r="K5" s="128" t="e">
        <f>VLOOKUP($C5,SurveyData!$CS:$DA,K$2,FALSE)</f>
        <v>#N/A</v>
      </c>
      <c r="L5" s="70" t="e">
        <f t="shared" ref="L5:L10" si="1">SUM(D5:K5)</f>
        <v>#N/A</v>
      </c>
      <c r="M5" s="64"/>
      <c r="N5" s="71" t="s">
        <v>159</v>
      </c>
      <c r="O5" s="72">
        <f t="shared" ref="O5:O12" si="2">IFERROR(D5/$L$12,0)</f>
        <v>0</v>
      </c>
      <c r="P5" s="72">
        <f t="shared" ref="P5:P12" si="3">IFERROR(E5/$L$12,0)</f>
        <v>0</v>
      </c>
      <c r="Q5" s="72">
        <f t="shared" ref="Q5:Q12" si="4">IFERROR(F5/$L$12,0)</f>
        <v>0</v>
      </c>
      <c r="R5" s="72">
        <f t="shared" ref="R5:R12" si="5">IFERROR(G5/$L$12,0)</f>
        <v>0</v>
      </c>
      <c r="S5" s="72">
        <f t="shared" ref="S5:S12" si="6">IFERROR(H5/$L$12,0)</f>
        <v>0</v>
      </c>
      <c r="T5" s="72">
        <f t="shared" ref="T5:T12" si="7">IFERROR(I5/$L$12,0)</f>
        <v>0</v>
      </c>
      <c r="U5" s="72">
        <f t="shared" ref="U5:U12" si="8">IFERROR(J5/$L$12,0)</f>
        <v>0</v>
      </c>
      <c r="V5" s="72">
        <f t="shared" ref="V5:V12" si="9">IFERROR(K5/$L$12,0)</f>
        <v>0</v>
      </c>
      <c r="W5" s="72">
        <f t="shared" ref="W5:W12" si="10">IFERROR(L5/$L$12,0)</f>
        <v>0</v>
      </c>
      <c r="AB5" s="84" t="s">
        <v>133</v>
      </c>
      <c r="AC5" s="82" t="e">
        <f>VLOOKUP(AB5,ModelData!DD:DE,2,FALSE)</f>
        <v>#N/A</v>
      </c>
      <c r="AD5" s="87" t="e">
        <f t="shared" ref="AD5:AD9" si="11">AC5/$AC$9</f>
        <v>#N/A</v>
      </c>
      <c r="AE5" s="83" t="e">
        <f>VLOOKUP(AB5,SurveyData!DD:DE,2,FALSE)</f>
        <v>#N/A</v>
      </c>
      <c r="AF5" s="87" t="e">
        <f t="shared" ref="AF5:AF9" si="12">AE5/$AE$9</f>
        <v>#N/A</v>
      </c>
      <c r="AG5" s="88" t="e">
        <f t="shared" ref="AG5:AG8" si="13">AD5-AF5</f>
        <v>#N/A</v>
      </c>
    </row>
    <row r="6" spans="1:33" x14ac:dyDescent="0.5">
      <c r="A6" s="138"/>
      <c r="B6" s="139"/>
      <c r="C6" s="68" t="s">
        <v>160</v>
      </c>
      <c r="D6" s="128" t="e">
        <f>VLOOKUP($C6,SurveyData!$CS:$DA,D$2,FALSE)</f>
        <v>#N/A</v>
      </c>
      <c r="E6" s="128" t="e">
        <f>VLOOKUP($C6,SurveyData!$CS:$DA,E$2,FALSE)</f>
        <v>#N/A</v>
      </c>
      <c r="F6" s="128" t="e">
        <f>VLOOKUP($C6,SurveyData!$CS:$DA,F$2,FALSE)</f>
        <v>#N/A</v>
      </c>
      <c r="G6" s="128" t="e">
        <f>VLOOKUP($C6,SurveyData!$CS:$DA,G$2,FALSE)</f>
        <v>#N/A</v>
      </c>
      <c r="H6" s="128" t="e">
        <f>VLOOKUP($C6,SurveyData!$CS:$DA,H$2,FALSE)</f>
        <v>#N/A</v>
      </c>
      <c r="I6" s="128" t="e">
        <f>VLOOKUP($C6,SurveyData!$CS:$DA,I$2,FALSE)</f>
        <v>#N/A</v>
      </c>
      <c r="J6" s="128" t="e">
        <f>VLOOKUP($C6,SurveyData!$CS:$DA,J$2,FALSE)</f>
        <v>#N/A</v>
      </c>
      <c r="K6" s="128" t="e">
        <f>VLOOKUP($C6,SurveyData!$CS:$DA,K$2,FALSE)</f>
        <v>#N/A</v>
      </c>
      <c r="L6" s="70" t="e">
        <f t="shared" si="1"/>
        <v>#N/A</v>
      </c>
      <c r="M6" s="64"/>
      <c r="N6" s="71" t="s">
        <v>160</v>
      </c>
      <c r="O6" s="72">
        <f t="shared" si="2"/>
        <v>0</v>
      </c>
      <c r="P6" s="72">
        <f t="shared" si="3"/>
        <v>0</v>
      </c>
      <c r="Q6" s="72">
        <f t="shared" si="4"/>
        <v>0</v>
      </c>
      <c r="R6" s="72">
        <f t="shared" si="5"/>
        <v>0</v>
      </c>
      <c r="S6" s="72">
        <f t="shared" si="6"/>
        <v>0</v>
      </c>
      <c r="T6" s="72">
        <f t="shared" si="7"/>
        <v>0</v>
      </c>
      <c r="U6" s="72">
        <f t="shared" si="8"/>
        <v>0</v>
      </c>
      <c r="V6" s="72">
        <f t="shared" si="9"/>
        <v>0</v>
      </c>
      <c r="W6" s="72">
        <f t="shared" si="10"/>
        <v>0</v>
      </c>
      <c r="AB6" s="84" t="s">
        <v>134</v>
      </c>
      <c r="AC6" s="82" t="e">
        <f>VLOOKUP(AB6,ModelData!DD:DE,2,FALSE)</f>
        <v>#N/A</v>
      </c>
      <c r="AD6" s="87" t="e">
        <f t="shared" si="11"/>
        <v>#N/A</v>
      </c>
      <c r="AE6" s="83" t="e">
        <f>VLOOKUP(AB6,SurveyData!DD:DE,2,FALSE)</f>
        <v>#N/A</v>
      </c>
      <c r="AF6" s="87" t="e">
        <f t="shared" si="12"/>
        <v>#N/A</v>
      </c>
      <c r="AG6" s="88" t="e">
        <f t="shared" si="13"/>
        <v>#N/A</v>
      </c>
    </row>
    <row r="7" spans="1:33" x14ac:dyDescent="0.5">
      <c r="A7" s="138"/>
      <c r="B7" s="139"/>
      <c r="C7" s="68" t="s">
        <v>161</v>
      </c>
      <c r="D7" s="128" t="e">
        <f>VLOOKUP($C7,SurveyData!$CS:$DA,D$2,FALSE)</f>
        <v>#N/A</v>
      </c>
      <c r="E7" s="128" t="e">
        <f>VLOOKUP($C7,SurveyData!$CS:$DA,E$2,FALSE)</f>
        <v>#N/A</v>
      </c>
      <c r="F7" s="128" t="e">
        <f>VLOOKUP($C7,SurveyData!$CS:$DA,F$2,FALSE)</f>
        <v>#N/A</v>
      </c>
      <c r="G7" s="128" t="e">
        <f>VLOOKUP($C7,SurveyData!$CS:$DA,G$2,FALSE)</f>
        <v>#N/A</v>
      </c>
      <c r="H7" s="128" t="e">
        <f>VLOOKUP($C7,SurveyData!$CS:$DA,H$2,FALSE)</f>
        <v>#N/A</v>
      </c>
      <c r="I7" s="128" t="e">
        <f>VLOOKUP($C7,SurveyData!$CS:$DA,I$2,FALSE)</f>
        <v>#N/A</v>
      </c>
      <c r="J7" s="128" t="e">
        <f>VLOOKUP($C7,SurveyData!$CS:$DA,J$2,FALSE)</f>
        <v>#N/A</v>
      </c>
      <c r="K7" s="128" t="e">
        <f>VLOOKUP($C7,SurveyData!$CS:$DA,K$2,FALSE)</f>
        <v>#N/A</v>
      </c>
      <c r="L7" s="70" t="e">
        <f t="shared" si="1"/>
        <v>#N/A</v>
      </c>
      <c r="M7" s="64"/>
      <c r="N7" s="71" t="s">
        <v>161</v>
      </c>
      <c r="O7" s="72">
        <f t="shared" si="2"/>
        <v>0</v>
      </c>
      <c r="P7" s="72">
        <f t="shared" si="3"/>
        <v>0</v>
      </c>
      <c r="Q7" s="72">
        <f t="shared" si="4"/>
        <v>0</v>
      </c>
      <c r="R7" s="72">
        <f t="shared" si="5"/>
        <v>0</v>
      </c>
      <c r="S7" s="72">
        <f t="shared" si="6"/>
        <v>0</v>
      </c>
      <c r="T7" s="72">
        <f t="shared" si="7"/>
        <v>0</v>
      </c>
      <c r="U7" s="72">
        <f t="shared" si="8"/>
        <v>0</v>
      </c>
      <c r="V7" s="72">
        <f t="shared" si="9"/>
        <v>0</v>
      </c>
      <c r="W7" s="72">
        <f t="shared" si="10"/>
        <v>0</v>
      </c>
      <c r="AB7" s="84" t="s">
        <v>135</v>
      </c>
      <c r="AC7" s="82" t="e">
        <f>VLOOKUP(AB7,ModelData!DD:DE,2,FALSE)</f>
        <v>#N/A</v>
      </c>
      <c r="AD7" s="87" t="e">
        <f t="shared" si="11"/>
        <v>#N/A</v>
      </c>
      <c r="AE7" s="83" t="e">
        <f>VLOOKUP(AB7,SurveyData!DD:DE,2,FALSE)</f>
        <v>#N/A</v>
      </c>
      <c r="AF7" s="87" t="e">
        <f t="shared" si="12"/>
        <v>#N/A</v>
      </c>
      <c r="AG7" s="88" t="e">
        <f t="shared" si="13"/>
        <v>#N/A</v>
      </c>
    </row>
    <row r="8" spans="1:33" x14ac:dyDescent="0.5">
      <c r="A8" s="138"/>
      <c r="B8" s="139"/>
      <c r="C8" s="68" t="s">
        <v>162</v>
      </c>
      <c r="D8" s="128" t="e">
        <f>VLOOKUP($C8,SurveyData!$CS:$DA,D$2,FALSE)</f>
        <v>#N/A</v>
      </c>
      <c r="E8" s="128" t="e">
        <f>VLOOKUP($C8,SurveyData!$CS:$DA,E$2,FALSE)</f>
        <v>#N/A</v>
      </c>
      <c r="F8" s="128" t="e">
        <f>VLOOKUP($C8,SurveyData!$CS:$DA,F$2,FALSE)</f>
        <v>#N/A</v>
      </c>
      <c r="G8" s="128" t="e">
        <f>VLOOKUP($C8,SurveyData!$CS:$DA,G$2,FALSE)</f>
        <v>#N/A</v>
      </c>
      <c r="H8" s="128" t="e">
        <f>VLOOKUP($C8,SurveyData!$CS:$DA,H$2,FALSE)</f>
        <v>#N/A</v>
      </c>
      <c r="I8" s="128" t="e">
        <f>VLOOKUP($C8,SurveyData!$CS:$DA,I$2,FALSE)</f>
        <v>#N/A</v>
      </c>
      <c r="J8" s="128" t="e">
        <f>VLOOKUP($C8,SurveyData!$CS:$DA,J$2,FALSE)</f>
        <v>#N/A</v>
      </c>
      <c r="K8" s="128" t="e">
        <f>VLOOKUP($C8,SurveyData!$CS:$DA,K$2,FALSE)</f>
        <v>#N/A</v>
      </c>
      <c r="L8" s="70" t="e">
        <f t="shared" si="1"/>
        <v>#N/A</v>
      </c>
      <c r="M8" s="64"/>
      <c r="N8" s="71" t="s">
        <v>162</v>
      </c>
      <c r="O8" s="72">
        <f t="shared" si="2"/>
        <v>0</v>
      </c>
      <c r="P8" s="72">
        <f t="shared" si="3"/>
        <v>0</v>
      </c>
      <c r="Q8" s="72">
        <f t="shared" si="4"/>
        <v>0</v>
      </c>
      <c r="R8" s="72">
        <f t="shared" si="5"/>
        <v>0</v>
      </c>
      <c r="S8" s="72">
        <f t="shared" si="6"/>
        <v>0</v>
      </c>
      <c r="T8" s="72">
        <f t="shared" si="7"/>
        <v>0</v>
      </c>
      <c r="U8" s="72">
        <f t="shared" si="8"/>
        <v>0</v>
      </c>
      <c r="V8" s="72">
        <f t="shared" si="9"/>
        <v>0</v>
      </c>
      <c r="W8" s="72">
        <f t="shared" si="10"/>
        <v>0</v>
      </c>
      <c r="AB8" s="84" t="s">
        <v>136</v>
      </c>
      <c r="AC8" s="82" t="e">
        <f>VLOOKUP(AB8,ModelData!DD:DE,2,FALSE)</f>
        <v>#N/A</v>
      </c>
      <c r="AD8" s="87" t="e">
        <f t="shared" si="11"/>
        <v>#N/A</v>
      </c>
      <c r="AE8" s="83" t="e">
        <f>VLOOKUP(AB8,SurveyData!DD:DE,2,FALSE)</f>
        <v>#N/A</v>
      </c>
      <c r="AF8" s="87" t="e">
        <f t="shared" si="12"/>
        <v>#N/A</v>
      </c>
      <c r="AG8" s="88" t="e">
        <f t="shared" si="13"/>
        <v>#N/A</v>
      </c>
    </row>
    <row r="9" spans="1:33" x14ac:dyDescent="0.5">
      <c r="A9" s="138"/>
      <c r="B9" s="139"/>
      <c r="C9" s="68" t="s">
        <v>163</v>
      </c>
      <c r="D9" s="128" t="e">
        <f>VLOOKUP($C9,SurveyData!$CS:$DA,D$2,FALSE)</f>
        <v>#N/A</v>
      </c>
      <c r="E9" s="128" t="e">
        <f>VLOOKUP($C9,SurveyData!$CS:$DA,E$2,FALSE)</f>
        <v>#N/A</v>
      </c>
      <c r="F9" s="128" t="e">
        <f>VLOOKUP($C9,SurveyData!$CS:$DA,F$2,FALSE)</f>
        <v>#N/A</v>
      </c>
      <c r="G9" s="128" t="e">
        <f>VLOOKUP($C9,SurveyData!$CS:$DA,G$2,FALSE)</f>
        <v>#N/A</v>
      </c>
      <c r="H9" s="128" t="e">
        <f>VLOOKUP($C9,SurveyData!$CS:$DA,H$2,FALSE)</f>
        <v>#N/A</v>
      </c>
      <c r="I9" s="128" t="e">
        <f>VLOOKUP($C9,SurveyData!$CS:$DA,I$2,FALSE)</f>
        <v>#N/A</v>
      </c>
      <c r="J9" s="128" t="e">
        <f>VLOOKUP($C9,SurveyData!$CS:$DA,J$2,FALSE)</f>
        <v>#N/A</v>
      </c>
      <c r="K9" s="128" t="e">
        <f>VLOOKUP($C9,SurveyData!$CS:$DA,K$2,FALSE)</f>
        <v>#N/A</v>
      </c>
      <c r="L9" s="70" t="e">
        <f t="shared" si="1"/>
        <v>#N/A</v>
      </c>
      <c r="M9" s="64"/>
      <c r="N9" s="71" t="s">
        <v>167</v>
      </c>
      <c r="O9" s="72">
        <f t="shared" si="2"/>
        <v>0</v>
      </c>
      <c r="P9" s="72">
        <f t="shared" si="3"/>
        <v>0</v>
      </c>
      <c r="Q9" s="72">
        <f t="shared" si="4"/>
        <v>0</v>
      </c>
      <c r="R9" s="72">
        <f t="shared" si="5"/>
        <v>0</v>
      </c>
      <c r="S9" s="72">
        <f t="shared" si="6"/>
        <v>0</v>
      </c>
      <c r="T9" s="72">
        <f t="shared" si="7"/>
        <v>0</v>
      </c>
      <c r="U9" s="72">
        <f t="shared" si="8"/>
        <v>0</v>
      </c>
      <c r="V9" s="72">
        <f t="shared" si="9"/>
        <v>0</v>
      </c>
      <c r="W9" s="72">
        <f t="shared" si="10"/>
        <v>0</v>
      </c>
      <c r="AB9" s="84" t="s">
        <v>27</v>
      </c>
      <c r="AC9" s="85" t="e">
        <f>SUM(AC4:AC8)</f>
        <v>#N/A</v>
      </c>
      <c r="AD9" s="89" t="e">
        <f t="shared" si="11"/>
        <v>#N/A</v>
      </c>
      <c r="AE9" s="85" t="e">
        <f>SUM(AE4:AE8)</f>
        <v>#N/A</v>
      </c>
      <c r="AF9" s="89" t="e">
        <f t="shared" si="12"/>
        <v>#N/A</v>
      </c>
      <c r="AG9" s="84"/>
    </row>
    <row r="10" spans="1:33" x14ac:dyDescent="0.5">
      <c r="A10" s="138"/>
      <c r="B10" s="139"/>
      <c r="C10" s="68" t="s">
        <v>6</v>
      </c>
      <c r="D10" s="128" t="e">
        <f>VLOOKUP($C10,SurveyData!$CS:$DA,D$2,FALSE)</f>
        <v>#N/A</v>
      </c>
      <c r="E10" s="128" t="e">
        <f>VLOOKUP($C10,SurveyData!$CS:$DA,E$2,FALSE)</f>
        <v>#N/A</v>
      </c>
      <c r="F10" s="128" t="e">
        <f>VLOOKUP($C10,SurveyData!$CS:$DA,F$2,FALSE)</f>
        <v>#N/A</v>
      </c>
      <c r="G10" s="128" t="e">
        <f>VLOOKUP($C10,SurveyData!$CS:$DA,G$2,FALSE)</f>
        <v>#N/A</v>
      </c>
      <c r="H10" s="128" t="e">
        <f>VLOOKUP($C10,SurveyData!$CS:$DA,H$2,FALSE)</f>
        <v>#N/A</v>
      </c>
      <c r="I10" s="128" t="e">
        <f>VLOOKUP($C10,SurveyData!$CS:$DA,I$2,FALSE)</f>
        <v>#N/A</v>
      </c>
      <c r="J10" s="128" t="e">
        <f>VLOOKUP($C10,SurveyData!$CS:$DA,J$2,FALSE)</f>
        <v>#N/A</v>
      </c>
      <c r="K10" s="128" t="e">
        <f>VLOOKUP($C10,SurveyData!$CS:$DA,K$2,FALSE)</f>
        <v>#N/A</v>
      </c>
      <c r="L10" s="70" t="e">
        <f t="shared" si="1"/>
        <v>#N/A</v>
      </c>
      <c r="M10" s="64"/>
      <c r="N10" s="71" t="s">
        <v>164</v>
      </c>
      <c r="O10" s="72">
        <f t="shared" si="2"/>
        <v>0</v>
      </c>
      <c r="P10" s="72">
        <f t="shared" si="3"/>
        <v>0</v>
      </c>
      <c r="Q10" s="72">
        <f t="shared" si="4"/>
        <v>0</v>
      </c>
      <c r="R10" s="72">
        <f t="shared" si="5"/>
        <v>0</v>
      </c>
      <c r="S10" s="72">
        <f t="shared" si="6"/>
        <v>0</v>
      </c>
      <c r="T10" s="72">
        <f t="shared" si="7"/>
        <v>0</v>
      </c>
      <c r="U10" s="72">
        <f t="shared" si="8"/>
        <v>0</v>
      </c>
      <c r="V10" s="72">
        <f t="shared" si="9"/>
        <v>0</v>
      </c>
      <c r="W10" s="72">
        <f t="shared" si="10"/>
        <v>0</v>
      </c>
    </row>
    <row r="11" spans="1:33" x14ac:dyDescent="0.5">
      <c r="A11" s="138"/>
      <c r="B11" s="139"/>
      <c r="C11" s="68" t="s">
        <v>164</v>
      </c>
      <c r="D11" s="128" t="e">
        <f>VLOOKUP($C11,SurveyData!$CS:$DA,D$2,FALSE)</f>
        <v>#N/A</v>
      </c>
      <c r="E11" s="128" t="e">
        <f>VLOOKUP($C11,SurveyData!$CS:$DA,E$2,FALSE)</f>
        <v>#N/A</v>
      </c>
      <c r="F11" s="128" t="e">
        <f>VLOOKUP($C11,SurveyData!$CS:$DA,F$2,FALSE)</f>
        <v>#N/A</v>
      </c>
      <c r="G11" s="128" t="e">
        <f>VLOOKUP($C11,SurveyData!$CS:$DA,G$2,FALSE)</f>
        <v>#N/A</v>
      </c>
      <c r="H11" s="128" t="e">
        <f>VLOOKUP($C11,SurveyData!$CS:$DA,H$2,FALSE)</f>
        <v>#N/A</v>
      </c>
      <c r="I11" s="128" t="e">
        <f>VLOOKUP($C11,SurveyData!$CS:$DA,I$2,FALSE)</f>
        <v>#N/A</v>
      </c>
      <c r="J11" s="128" t="e">
        <f>VLOOKUP($C11,SurveyData!$CS:$DA,J$2,FALSE)</f>
        <v>#N/A</v>
      </c>
      <c r="K11" s="128" t="e">
        <f>VLOOKUP($C11,SurveyData!$CS:$DA,K$2,FALSE)</f>
        <v>#N/A</v>
      </c>
      <c r="L11" s="77" t="s">
        <v>168</v>
      </c>
      <c r="M11" s="64"/>
      <c r="N11" s="71" t="s">
        <v>163</v>
      </c>
      <c r="O11" s="72">
        <f t="shared" si="2"/>
        <v>0</v>
      </c>
      <c r="P11" s="72">
        <f t="shared" si="3"/>
        <v>0</v>
      </c>
      <c r="Q11" s="72">
        <f t="shared" si="4"/>
        <v>0</v>
      </c>
      <c r="R11" s="72">
        <f t="shared" si="5"/>
        <v>0</v>
      </c>
      <c r="S11" s="72">
        <f t="shared" si="6"/>
        <v>0</v>
      </c>
      <c r="T11" s="72">
        <f t="shared" si="7"/>
        <v>0</v>
      </c>
      <c r="U11" s="72">
        <f t="shared" si="8"/>
        <v>0</v>
      </c>
      <c r="V11" s="72">
        <f t="shared" si="9"/>
        <v>0</v>
      </c>
      <c r="W11" s="72">
        <f t="shared" si="10"/>
        <v>0</v>
      </c>
    </row>
    <row r="12" spans="1:33" x14ac:dyDescent="0.5">
      <c r="A12" s="138"/>
      <c r="B12" s="139"/>
      <c r="C12" s="66" t="s">
        <v>27</v>
      </c>
      <c r="D12" s="70" t="e">
        <f>SUM(D4:D11)</f>
        <v>#N/A</v>
      </c>
      <c r="E12" s="70" t="e">
        <f t="shared" ref="E12:K12" si="14">SUM(E4:E11)</f>
        <v>#N/A</v>
      </c>
      <c r="F12" s="70" t="e">
        <f t="shared" si="14"/>
        <v>#N/A</v>
      </c>
      <c r="G12" s="70" t="e">
        <f t="shared" si="14"/>
        <v>#N/A</v>
      </c>
      <c r="H12" s="70" t="e">
        <f t="shared" si="14"/>
        <v>#N/A</v>
      </c>
      <c r="I12" s="70" t="e">
        <f t="shared" si="14"/>
        <v>#N/A</v>
      </c>
      <c r="J12" s="70" t="e">
        <f t="shared" si="14"/>
        <v>#N/A</v>
      </c>
      <c r="K12" s="70" t="e">
        <f t="shared" si="14"/>
        <v>#N/A</v>
      </c>
      <c r="L12" s="70" t="e">
        <f>SUM(D12:K12)</f>
        <v>#N/A</v>
      </c>
      <c r="M12" s="64"/>
      <c r="N12" s="71" t="s">
        <v>27</v>
      </c>
      <c r="O12" s="72">
        <f t="shared" si="2"/>
        <v>0</v>
      </c>
      <c r="P12" s="72">
        <f t="shared" si="3"/>
        <v>0</v>
      </c>
      <c r="Q12" s="72">
        <f t="shared" si="4"/>
        <v>0</v>
      </c>
      <c r="R12" s="72">
        <f t="shared" si="5"/>
        <v>0</v>
      </c>
      <c r="S12" s="72">
        <f t="shared" si="6"/>
        <v>0</v>
      </c>
      <c r="T12" s="72">
        <f t="shared" si="7"/>
        <v>0</v>
      </c>
      <c r="U12" s="72">
        <f t="shared" si="8"/>
        <v>0</v>
      </c>
      <c r="V12" s="72">
        <f t="shared" si="9"/>
        <v>0</v>
      </c>
      <c r="W12" s="72">
        <f t="shared" si="10"/>
        <v>0</v>
      </c>
    </row>
    <row r="13" spans="1:33" x14ac:dyDescent="0.5">
      <c r="A13" s="138"/>
      <c r="B13" s="64"/>
      <c r="C13" s="64"/>
      <c r="D13" s="64"/>
      <c r="E13" s="64"/>
      <c r="F13" s="64"/>
      <c r="G13" s="64"/>
      <c r="H13" s="64"/>
      <c r="I13" s="64"/>
      <c r="J13" s="64"/>
      <c r="K13" s="64"/>
      <c r="L13" s="64"/>
      <c r="M13" s="64"/>
      <c r="N13" s="64"/>
      <c r="O13" s="64"/>
      <c r="P13" s="64"/>
      <c r="Q13" s="64"/>
      <c r="R13" s="64"/>
      <c r="S13" s="64"/>
      <c r="T13" s="64"/>
      <c r="U13" s="64"/>
      <c r="V13" s="64"/>
      <c r="W13" s="64"/>
    </row>
    <row r="14" spans="1:33" x14ac:dyDescent="0.5">
      <c r="A14" s="138"/>
      <c r="B14" s="64"/>
      <c r="C14" s="64"/>
      <c r="D14" s="64"/>
      <c r="E14" s="64"/>
      <c r="F14" s="64"/>
      <c r="G14" s="64"/>
      <c r="H14" s="64"/>
      <c r="I14" s="64"/>
      <c r="J14" s="64"/>
      <c r="K14" s="64"/>
      <c r="L14" s="64"/>
      <c r="M14" s="64"/>
      <c r="N14" s="64"/>
      <c r="O14" s="64"/>
      <c r="P14" s="64"/>
      <c r="Q14" s="64"/>
      <c r="R14" s="64"/>
      <c r="S14" s="64"/>
      <c r="T14" s="64"/>
      <c r="U14" s="64"/>
      <c r="V14" s="64"/>
      <c r="W14" s="64"/>
    </row>
    <row r="15" spans="1:33" x14ac:dyDescent="0.5">
      <c r="A15" s="138"/>
      <c r="B15" s="64"/>
      <c r="C15" s="64"/>
      <c r="D15" s="64"/>
      <c r="E15" s="64"/>
      <c r="F15" s="64"/>
      <c r="G15" s="64"/>
      <c r="H15" s="64"/>
      <c r="I15" s="64"/>
      <c r="J15" s="64"/>
      <c r="K15" s="64"/>
      <c r="L15" s="64"/>
      <c r="M15" s="64"/>
      <c r="N15" s="64"/>
      <c r="O15" s="64"/>
      <c r="P15" s="64"/>
      <c r="Q15" s="64"/>
      <c r="R15" s="64"/>
      <c r="S15" s="64"/>
      <c r="T15" s="64"/>
      <c r="U15" s="64"/>
      <c r="V15" s="64"/>
      <c r="W15" s="64"/>
    </row>
    <row r="16" spans="1:33" ht="57.35" x14ac:dyDescent="0.5">
      <c r="A16" s="138"/>
      <c r="B16" s="139" t="s">
        <v>169</v>
      </c>
      <c r="C16" s="109" t="s">
        <v>158</v>
      </c>
      <c r="D16" s="63" t="s">
        <v>143</v>
      </c>
      <c r="E16" s="63" t="s">
        <v>170</v>
      </c>
      <c r="F16" s="63" t="s">
        <v>171</v>
      </c>
      <c r="G16" s="63" t="s">
        <v>172</v>
      </c>
      <c r="H16" s="63" t="s">
        <v>173</v>
      </c>
      <c r="I16" s="63" t="s">
        <v>174</v>
      </c>
      <c r="J16" s="63" t="s">
        <v>175</v>
      </c>
      <c r="K16" s="63" t="s">
        <v>176</v>
      </c>
      <c r="L16" s="66" t="s">
        <v>27</v>
      </c>
      <c r="M16" s="64"/>
      <c r="N16" s="110" t="s">
        <v>158</v>
      </c>
      <c r="O16" s="63" t="s">
        <v>143</v>
      </c>
      <c r="P16" s="63" t="s">
        <v>170</v>
      </c>
      <c r="Q16" s="63" t="s">
        <v>171</v>
      </c>
      <c r="R16" s="63" t="s">
        <v>172</v>
      </c>
      <c r="S16" s="63" t="s">
        <v>173</v>
      </c>
      <c r="T16" s="63" t="s">
        <v>174</v>
      </c>
      <c r="U16" s="63" t="s">
        <v>175</v>
      </c>
      <c r="V16" s="63" t="s">
        <v>176</v>
      </c>
      <c r="W16" s="66" t="s">
        <v>27</v>
      </c>
    </row>
    <row r="17" spans="1:23" x14ac:dyDescent="0.5">
      <c r="A17" s="138"/>
      <c r="B17" s="139"/>
      <c r="C17" s="68" t="s">
        <v>143</v>
      </c>
      <c r="D17" s="69" t="e">
        <f>VLOOKUP($C17,ModelData!$CS:$DA,D$2,FALSE)</f>
        <v>#N/A</v>
      </c>
      <c r="E17" s="69" t="e">
        <f>VLOOKUP($C17,ModelData!$CS:$DA,E$2,FALSE)</f>
        <v>#N/A</v>
      </c>
      <c r="F17" s="69" t="e">
        <f>VLOOKUP($C17,ModelData!$CS:$DA,F$2,FALSE)</f>
        <v>#N/A</v>
      </c>
      <c r="G17" s="69" t="e">
        <f>VLOOKUP($C17,ModelData!$CS:$DA,G$2,FALSE)</f>
        <v>#N/A</v>
      </c>
      <c r="H17" s="69" t="e">
        <f>VLOOKUP($C17,ModelData!$CS:$DA,H$2,FALSE)</f>
        <v>#N/A</v>
      </c>
      <c r="I17" s="69" t="e">
        <f>VLOOKUP($C17,ModelData!$CS:$DA,I$2,FALSE)</f>
        <v>#N/A</v>
      </c>
      <c r="J17" s="69" t="e">
        <f>VLOOKUP($C17,ModelData!$CS:$DA,J$2,FALSE)</f>
        <v>#N/A</v>
      </c>
      <c r="K17" s="69" t="e">
        <f>VLOOKUP($C17,ModelData!$CS:$DA,K$2,FALSE)</f>
        <v>#N/A</v>
      </c>
      <c r="L17" s="70" t="e">
        <f>SUM(D17:K17)</f>
        <v>#N/A</v>
      </c>
      <c r="M17" s="64"/>
      <c r="N17" s="68" t="s">
        <v>143</v>
      </c>
      <c r="O17" s="73">
        <f>IFERROR(D17/$L$25,0)</f>
        <v>0</v>
      </c>
      <c r="P17" s="73">
        <f t="shared" ref="P17:W17" si="15">IFERROR(E17/$L$25,0)</f>
        <v>0</v>
      </c>
      <c r="Q17" s="73">
        <f t="shared" si="15"/>
        <v>0</v>
      </c>
      <c r="R17" s="73">
        <f t="shared" si="15"/>
        <v>0</v>
      </c>
      <c r="S17" s="73">
        <f t="shared" si="15"/>
        <v>0</v>
      </c>
      <c r="T17" s="73">
        <f t="shared" si="15"/>
        <v>0</v>
      </c>
      <c r="U17" s="73">
        <f t="shared" si="15"/>
        <v>0</v>
      </c>
      <c r="V17" s="73">
        <f t="shared" si="15"/>
        <v>0</v>
      </c>
      <c r="W17" s="73">
        <f t="shared" si="15"/>
        <v>0</v>
      </c>
    </row>
    <row r="18" spans="1:23" x14ac:dyDescent="0.5">
      <c r="A18" s="138"/>
      <c r="B18" s="139"/>
      <c r="C18" s="68" t="s">
        <v>170</v>
      </c>
      <c r="D18" s="69" t="e">
        <f>VLOOKUP($C18,ModelData!$CS:$DA,D$2,FALSE)</f>
        <v>#N/A</v>
      </c>
      <c r="E18" s="69" t="e">
        <f>VLOOKUP($C18,ModelData!$CS:$DA,E$2,FALSE)</f>
        <v>#N/A</v>
      </c>
      <c r="F18" s="69" t="e">
        <f>VLOOKUP($C18,ModelData!$CS:$DA,F$2,FALSE)</f>
        <v>#N/A</v>
      </c>
      <c r="G18" s="69" t="e">
        <f>VLOOKUP($C18,ModelData!$CS:$DA,G$2,FALSE)</f>
        <v>#N/A</v>
      </c>
      <c r="H18" s="69" t="e">
        <f>VLOOKUP($C18,ModelData!$CS:$DA,H$2,FALSE)</f>
        <v>#N/A</v>
      </c>
      <c r="I18" s="69" t="e">
        <f>VLOOKUP($C18,ModelData!$CS:$DA,I$2,FALSE)</f>
        <v>#N/A</v>
      </c>
      <c r="J18" s="69" t="e">
        <f>VLOOKUP($C18,ModelData!$CS:$DA,J$2,FALSE)</f>
        <v>#N/A</v>
      </c>
      <c r="K18" s="69" t="e">
        <f>VLOOKUP($C18,ModelData!$CS:$DA,K$2,FALSE)</f>
        <v>#N/A</v>
      </c>
      <c r="L18" s="70" t="e">
        <f t="shared" ref="L18:L25" si="16">SUM(D18:K18)</f>
        <v>#N/A</v>
      </c>
      <c r="M18" s="64"/>
      <c r="N18" s="68" t="s">
        <v>170</v>
      </c>
      <c r="O18" s="73">
        <f t="shared" ref="O18:O25" si="17">IFERROR(D18/$L$25,0)</f>
        <v>0</v>
      </c>
      <c r="P18" s="73">
        <f t="shared" ref="P18:P25" si="18">IFERROR(E18/$L$25,0)</f>
        <v>0</v>
      </c>
      <c r="Q18" s="73">
        <f t="shared" ref="Q18:Q25" si="19">IFERROR(F18/$L$25,0)</f>
        <v>0</v>
      </c>
      <c r="R18" s="73">
        <f t="shared" ref="R18:R25" si="20">IFERROR(G18/$L$25,0)</f>
        <v>0</v>
      </c>
      <c r="S18" s="73">
        <f t="shared" ref="S18:S25" si="21">IFERROR(H18/$L$25,0)</f>
        <v>0</v>
      </c>
      <c r="T18" s="73">
        <f t="shared" ref="T18:T25" si="22">IFERROR(I18/$L$25,0)</f>
        <v>0</v>
      </c>
      <c r="U18" s="73">
        <f t="shared" ref="U18:U25" si="23">IFERROR(J18/$L$25,0)</f>
        <v>0</v>
      </c>
      <c r="V18" s="73">
        <f t="shared" ref="V18:V25" si="24">IFERROR(K18/$L$25,0)</f>
        <v>0</v>
      </c>
      <c r="W18" s="73">
        <f t="shared" ref="W18:W25" si="25">IFERROR(L18/$L$25,0)</f>
        <v>0</v>
      </c>
    </row>
    <row r="19" spans="1:23" x14ac:dyDescent="0.5">
      <c r="A19" s="138"/>
      <c r="B19" s="139"/>
      <c r="C19" s="68" t="s">
        <v>171</v>
      </c>
      <c r="D19" s="69" t="e">
        <f>VLOOKUP($C19,ModelData!$CS:$DA,D$2,FALSE)</f>
        <v>#N/A</v>
      </c>
      <c r="E19" s="69" t="e">
        <f>VLOOKUP($C19,ModelData!$CS:$DA,E$2,FALSE)</f>
        <v>#N/A</v>
      </c>
      <c r="F19" s="69" t="e">
        <f>VLOOKUP($C19,ModelData!$CS:$DA,F$2,FALSE)</f>
        <v>#N/A</v>
      </c>
      <c r="G19" s="69" t="e">
        <f>VLOOKUP($C19,ModelData!$CS:$DA,G$2,FALSE)</f>
        <v>#N/A</v>
      </c>
      <c r="H19" s="69" t="e">
        <f>VLOOKUP($C19,ModelData!$CS:$DA,H$2,FALSE)</f>
        <v>#N/A</v>
      </c>
      <c r="I19" s="69" t="e">
        <f>VLOOKUP($C19,ModelData!$CS:$DA,I$2,FALSE)</f>
        <v>#N/A</v>
      </c>
      <c r="J19" s="69" t="e">
        <f>VLOOKUP($C19,ModelData!$CS:$DA,J$2,FALSE)</f>
        <v>#N/A</v>
      </c>
      <c r="K19" s="69" t="e">
        <f>VLOOKUP($C19,ModelData!$CS:$DA,K$2,FALSE)</f>
        <v>#N/A</v>
      </c>
      <c r="L19" s="70" t="e">
        <f t="shared" si="16"/>
        <v>#N/A</v>
      </c>
      <c r="M19" s="64"/>
      <c r="N19" s="68" t="s">
        <v>171</v>
      </c>
      <c r="O19" s="73">
        <f t="shared" si="17"/>
        <v>0</v>
      </c>
      <c r="P19" s="73">
        <f t="shared" si="18"/>
        <v>0</v>
      </c>
      <c r="Q19" s="73">
        <f t="shared" si="19"/>
        <v>0</v>
      </c>
      <c r="R19" s="73">
        <f t="shared" si="20"/>
        <v>0</v>
      </c>
      <c r="S19" s="73">
        <f t="shared" si="21"/>
        <v>0</v>
      </c>
      <c r="T19" s="73">
        <f t="shared" si="22"/>
        <v>0</v>
      </c>
      <c r="U19" s="73">
        <f t="shared" si="23"/>
        <v>0</v>
      </c>
      <c r="V19" s="73">
        <f t="shared" si="24"/>
        <v>0</v>
      </c>
      <c r="W19" s="73">
        <f t="shared" si="25"/>
        <v>0</v>
      </c>
    </row>
    <row r="20" spans="1:23" x14ac:dyDescent="0.5">
      <c r="A20" s="138"/>
      <c r="B20" s="139"/>
      <c r="C20" s="68" t="s">
        <v>172</v>
      </c>
      <c r="D20" s="69" t="e">
        <f>VLOOKUP($C20,ModelData!$CS:$DA,D$2,FALSE)</f>
        <v>#N/A</v>
      </c>
      <c r="E20" s="69" t="e">
        <f>VLOOKUP($C20,ModelData!$CS:$DA,E$2,FALSE)</f>
        <v>#N/A</v>
      </c>
      <c r="F20" s="69" t="e">
        <f>VLOOKUP($C20,ModelData!$CS:$DA,F$2,FALSE)</f>
        <v>#N/A</v>
      </c>
      <c r="G20" s="69" t="e">
        <f>VLOOKUP($C20,ModelData!$CS:$DA,G$2,FALSE)</f>
        <v>#N/A</v>
      </c>
      <c r="H20" s="69" t="e">
        <f>VLOOKUP($C20,ModelData!$CS:$DA,H$2,FALSE)</f>
        <v>#N/A</v>
      </c>
      <c r="I20" s="69" t="e">
        <f>VLOOKUP($C20,ModelData!$CS:$DA,I$2,FALSE)</f>
        <v>#N/A</v>
      </c>
      <c r="J20" s="69" t="e">
        <f>VLOOKUP($C20,ModelData!$CS:$DA,J$2,FALSE)</f>
        <v>#N/A</v>
      </c>
      <c r="K20" s="69" t="e">
        <f>VLOOKUP($C20,ModelData!$CS:$DA,K$2,FALSE)</f>
        <v>#N/A</v>
      </c>
      <c r="L20" s="70" t="e">
        <f t="shared" si="16"/>
        <v>#N/A</v>
      </c>
      <c r="M20" s="64"/>
      <c r="N20" s="68" t="s">
        <v>172</v>
      </c>
      <c r="O20" s="73">
        <f t="shared" si="17"/>
        <v>0</v>
      </c>
      <c r="P20" s="73">
        <f t="shared" si="18"/>
        <v>0</v>
      </c>
      <c r="Q20" s="73">
        <f t="shared" si="19"/>
        <v>0</v>
      </c>
      <c r="R20" s="73">
        <f t="shared" si="20"/>
        <v>0</v>
      </c>
      <c r="S20" s="73">
        <f t="shared" si="21"/>
        <v>0</v>
      </c>
      <c r="T20" s="73">
        <f t="shared" si="22"/>
        <v>0</v>
      </c>
      <c r="U20" s="73">
        <f t="shared" si="23"/>
        <v>0</v>
      </c>
      <c r="V20" s="73">
        <f t="shared" si="24"/>
        <v>0</v>
      </c>
      <c r="W20" s="73">
        <f t="shared" si="25"/>
        <v>0</v>
      </c>
    </row>
    <row r="21" spans="1:23" x14ac:dyDescent="0.5">
      <c r="A21" s="138"/>
      <c r="B21" s="139"/>
      <c r="C21" s="68" t="s">
        <v>173</v>
      </c>
      <c r="D21" s="69" t="e">
        <f>VLOOKUP($C21,ModelData!$CS:$DA,D$2,FALSE)</f>
        <v>#N/A</v>
      </c>
      <c r="E21" s="69" t="e">
        <f>VLOOKUP($C21,ModelData!$CS:$DA,E$2,FALSE)</f>
        <v>#N/A</v>
      </c>
      <c r="F21" s="69" t="e">
        <f>VLOOKUP($C21,ModelData!$CS:$DA,F$2,FALSE)</f>
        <v>#N/A</v>
      </c>
      <c r="G21" s="69" t="e">
        <f>VLOOKUP($C21,ModelData!$CS:$DA,G$2,FALSE)</f>
        <v>#N/A</v>
      </c>
      <c r="H21" s="69" t="e">
        <f>VLOOKUP($C21,ModelData!$CS:$DA,H$2,FALSE)</f>
        <v>#N/A</v>
      </c>
      <c r="I21" s="69" t="e">
        <f>VLOOKUP($C21,ModelData!$CS:$DA,I$2,FALSE)</f>
        <v>#N/A</v>
      </c>
      <c r="J21" s="69" t="e">
        <f>VLOOKUP($C21,ModelData!$CS:$DA,J$2,FALSE)</f>
        <v>#N/A</v>
      </c>
      <c r="K21" s="69" t="e">
        <f>VLOOKUP($C21,ModelData!$CS:$DA,K$2,FALSE)</f>
        <v>#N/A</v>
      </c>
      <c r="L21" s="70" t="e">
        <f t="shared" si="16"/>
        <v>#N/A</v>
      </c>
      <c r="M21" s="64"/>
      <c r="N21" s="68" t="s">
        <v>173</v>
      </c>
      <c r="O21" s="73">
        <f t="shared" si="17"/>
        <v>0</v>
      </c>
      <c r="P21" s="73">
        <f t="shared" si="18"/>
        <v>0</v>
      </c>
      <c r="Q21" s="73">
        <f t="shared" si="19"/>
        <v>0</v>
      </c>
      <c r="R21" s="73">
        <f t="shared" si="20"/>
        <v>0</v>
      </c>
      <c r="S21" s="73">
        <f t="shared" si="21"/>
        <v>0</v>
      </c>
      <c r="T21" s="73">
        <f t="shared" si="22"/>
        <v>0</v>
      </c>
      <c r="U21" s="73">
        <f t="shared" si="23"/>
        <v>0</v>
      </c>
      <c r="V21" s="73">
        <f t="shared" si="24"/>
        <v>0</v>
      </c>
      <c r="W21" s="73">
        <f t="shared" si="25"/>
        <v>0</v>
      </c>
    </row>
    <row r="22" spans="1:23" x14ac:dyDescent="0.5">
      <c r="A22" s="138"/>
      <c r="B22" s="139"/>
      <c r="C22" s="68" t="s">
        <v>174</v>
      </c>
      <c r="D22" s="69" t="e">
        <f>VLOOKUP($C22,ModelData!$CS:$DA,D$2,FALSE)</f>
        <v>#N/A</v>
      </c>
      <c r="E22" s="69" t="e">
        <f>VLOOKUP($C22,ModelData!$CS:$DA,E$2,FALSE)</f>
        <v>#N/A</v>
      </c>
      <c r="F22" s="69" t="e">
        <f>VLOOKUP($C22,ModelData!$CS:$DA,F$2,FALSE)</f>
        <v>#N/A</v>
      </c>
      <c r="G22" s="69" t="e">
        <f>VLOOKUP($C22,ModelData!$CS:$DA,G$2,FALSE)</f>
        <v>#N/A</v>
      </c>
      <c r="H22" s="69" t="e">
        <f>VLOOKUP($C22,ModelData!$CS:$DA,H$2,FALSE)</f>
        <v>#N/A</v>
      </c>
      <c r="I22" s="69" t="e">
        <f>VLOOKUP($C22,ModelData!$CS:$DA,I$2,FALSE)</f>
        <v>#N/A</v>
      </c>
      <c r="J22" s="69" t="e">
        <f>VLOOKUP($C22,ModelData!$CS:$DA,J$2,FALSE)</f>
        <v>#N/A</v>
      </c>
      <c r="K22" s="69" t="e">
        <f>VLOOKUP($C22,ModelData!$CS:$DA,K$2,FALSE)</f>
        <v>#N/A</v>
      </c>
      <c r="L22" s="70" t="e">
        <f t="shared" si="16"/>
        <v>#N/A</v>
      </c>
      <c r="M22" s="64"/>
      <c r="N22" s="68" t="s">
        <v>174</v>
      </c>
      <c r="O22" s="73">
        <f t="shared" si="17"/>
        <v>0</v>
      </c>
      <c r="P22" s="73">
        <f t="shared" si="18"/>
        <v>0</v>
      </c>
      <c r="Q22" s="73">
        <f t="shared" si="19"/>
        <v>0</v>
      </c>
      <c r="R22" s="73">
        <f t="shared" si="20"/>
        <v>0</v>
      </c>
      <c r="S22" s="73">
        <f t="shared" si="21"/>
        <v>0</v>
      </c>
      <c r="T22" s="73">
        <f t="shared" si="22"/>
        <v>0</v>
      </c>
      <c r="U22" s="73">
        <f t="shared" si="23"/>
        <v>0</v>
      </c>
      <c r="V22" s="73">
        <f t="shared" si="24"/>
        <v>0</v>
      </c>
      <c r="W22" s="73">
        <f t="shared" si="25"/>
        <v>0</v>
      </c>
    </row>
    <row r="23" spans="1:23" x14ac:dyDescent="0.5">
      <c r="A23" s="138"/>
      <c r="B23" s="139"/>
      <c r="C23" s="68" t="s">
        <v>175</v>
      </c>
      <c r="D23" s="69" t="e">
        <f>VLOOKUP($C23,ModelData!$CS:$DA,D$2,FALSE)</f>
        <v>#N/A</v>
      </c>
      <c r="E23" s="69" t="e">
        <f>VLOOKUP($C23,ModelData!$CS:$DA,E$2,FALSE)</f>
        <v>#N/A</v>
      </c>
      <c r="F23" s="69" t="e">
        <f>VLOOKUP($C23,ModelData!$CS:$DA,F$2,FALSE)</f>
        <v>#N/A</v>
      </c>
      <c r="G23" s="69" t="e">
        <f>VLOOKUP($C23,ModelData!$CS:$DA,G$2,FALSE)</f>
        <v>#N/A</v>
      </c>
      <c r="H23" s="69" t="e">
        <f>VLOOKUP($C23,ModelData!$CS:$DA,H$2,FALSE)</f>
        <v>#N/A</v>
      </c>
      <c r="I23" s="69" t="e">
        <f>VLOOKUP($C23,ModelData!$CS:$DA,I$2,FALSE)</f>
        <v>#N/A</v>
      </c>
      <c r="J23" s="69" t="e">
        <f>VLOOKUP($C23,ModelData!$CS:$DA,J$2,FALSE)</f>
        <v>#N/A</v>
      </c>
      <c r="K23" s="69" t="e">
        <f>VLOOKUP($C23,ModelData!$CS:$DA,K$2,FALSE)</f>
        <v>#N/A</v>
      </c>
      <c r="L23" s="70" t="e">
        <f t="shared" si="16"/>
        <v>#N/A</v>
      </c>
      <c r="M23" s="64"/>
      <c r="N23" s="68" t="s">
        <v>175</v>
      </c>
      <c r="O23" s="73">
        <f t="shared" si="17"/>
        <v>0</v>
      </c>
      <c r="P23" s="73">
        <f t="shared" si="18"/>
        <v>0</v>
      </c>
      <c r="Q23" s="73">
        <f t="shared" si="19"/>
        <v>0</v>
      </c>
      <c r="R23" s="73">
        <f t="shared" si="20"/>
        <v>0</v>
      </c>
      <c r="S23" s="73">
        <f t="shared" si="21"/>
        <v>0</v>
      </c>
      <c r="T23" s="73">
        <f t="shared" si="22"/>
        <v>0</v>
      </c>
      <c r="U23" s="73">
        <f t="shared" si="23"/>
        <v>0</v>
      </c>
      <c r="V23" s="73">
        <f t="shared" si="24"/>
        <v>0</v>
      </c>
      <c r="W23" s="73">
        <f t="shared" si="25"/>
        <v>0</v>
      </c>
    </row>
    <row r="24" spans="1:23" x14ac:dyDescent="0.5">
      <c r="A24" s="138"/>
      <c r="B24" s="139"/>
      <c r="C24" s="68" t="s">
        <v>176</v>
      </c>
      <c r="D24" s="69" t="e">
        <f>VLOOKUP($C24,ModelData!$CS:$DA,D$2,FALSE)</f>
        <v>#N/A</v>
      </c>
      <c r="E24" s="69" t="e">
        <f>VLOOKUP($C24,ModelData!$CS:$DA,E$2,FALSE)</f>
        <v>#N/A</v>
      </c>
      <c r="F24" s="69" t="e">
        <f>VLOOKUP($C24,ModelData!$CS:$DA,F$2,FALSE)</f>
        <v>#N/A</v>
      </c>
      <c r="G24" s="69" t="e">
        <f>VLOOKUP($C24,ModelData!$CS:$DA,G$2,FALSE)</f>
        <v>#N/A</v>
      </c>
      <c r="H24" s="69" t="e">
        <f>VLOOKUP($C24,ModelData!$CS:$DA,H$2,FALSE)</f>
        <v>#N/A</v>
      </c>
      <c r="I24" s="69" t="e">
        <f>VLOOKUP($C24,ModelData!$CS:$DA,I$2,FALSE)</f>
        <v>#N/A</v>
      </c>
      <c r="J24" s="69" t="e">
        <f>VLOOKUP($C24,ModelData!$CS:$DA,J$2,FALSE)</f>
        <v>#N/A</v>
      </c>
      <c r="K24" s="69" t="e">
        <f>VLOOKUP($C24,ModelData!$CS:$DA,K$2,FALSE)</f>
        <v>#N/A</v>
      </c>
      <c r="L24" s="70" t="e">
        <f t="shared" si="16"/>
        <v>#N/A</v>
      </c>
      <c r="M24" s="64"/>
      <c r="N24" s="68" t="s">
        <v>176</v>
      </c>
      <c r="O24" s="73">
        <f t="shared" si="17"/>
        <v>0</v>
      </c>
      <c r="P24" s="73">
        <f t="shared" si="18"/>
        <v>0</v>
      </c>
      <c r="Q24" s="73">
        <f t="shared" si="19"/>
        <v>0</v>
      </c>
      <c r="R24" s="73">
        <f t="shared" si="20"/>
        <v>0</v>
      </c>
      <c r="S24" s="73">
        <f t="shared" si="21"/>
        <v>0</v>
      </c>
      <c r="T24" s="73">
        <f t="shared" si="22"/>
        <v>0</v>
      </c>
      <c r="U24" s="73">
        <f t="shared" si="23"/>
        <v>0</v>
      </c>
      <c r="V24" s="73">
        <f t="shared" si="24"/>
        <v>0</v>
      </c>
      <c r="W24" s="73">
        <f t="shared" si="25"/>
        <v>0</v>
      </c>
    </row>
    <row r="25" spans="1:23" x14ac:dyDescent="0.5">
      <c r="A25" s="138"/>
      <c r="B25" s="139"/>
      <c r="C25" s="66" t="s">
        <v>27</v>
      </c>
      <c r="D25" s="70" t="e">
        <f>SUM(D17:D24)</f>
        <v>#N/A</v>
      </c>
      <c r="E25" s="70" t="e">
        <f t="shared" ref="E25:K25" si="26">SUM(E17:E24)</f>
        <v>#N/A</v>
      </c>
      <c r="F25" s="70" t="e">
        <f t="shared" si="26"/>
        <v>#N/A</v>
      </c>
      <c r="G25" s="70" t="e">
        <f t="shared" si="26"/>
        <v>#N/A</v>
      </c>
      <c r="H25" s="70" t="e">
        <f t="shared" si="26"/>
        <v>#N/A</v>
      </c>
      <c r="I25" s="70" t="e">
        <f t="shared" si="26"/>
        <v>#N/A</v>
      </c>
      <c r="J25" s="70" t="e">
        <f t="shared" si="26"/>
        <v>#N/A</v>
      </c>
      <c r="K25" s="70" t="e">
        <f t="shared" si="26"/>
        <v>#N/A</v>
      </c>
      <c r="L25" s="70" t="e">
        <f t="shared" si="16"/>
        <v>#N/A</v>
      </c>
      <c r="M25" s="64"/>
      <c r="N25" s="74" t="s">
        <v>27</v>
      </c>
      <c r="O25" s="73">
        <f t="shared" si="17"/>
        <v>0</v>
      </c>
      <c r="P25" s="73">
        <f t="shared" si="18"/>
        <v>0</v>
      </c>
      <c r="Q25" s="73">
        <f t="shared" si="19"/>
        <v>0</v>
      </c>
      <c r="R25" s="73">
        <f t="shared" si="20"/>
        <v>0</v>
      </c>
      <c r="S25" s="73">
        <f t="shared" si="21"/>
        <v>0</v>
      </c>
      <c r="T25" s="73">
        <f t="shared" si="22"/>
        <v>0</v>
      </c>
      <c r="U25" s="73">
        <f t="shared" si="23"/>
        <v>0</v>
      </c>
      <c r="V25" s="73">
        <f t="shared" si="24"/>
        <v>0</v>
      </c>
      <c r="W25" s="73">
        <f t="shared" si="25"/>
        <v>0</v>
      </c>
    </row>
    <row r="26" spans="1:23" x14ac:dyDescent="0.5">
      <c r="A26" s="138"/>
      <c r="B26" s="64"/>
      <c r="C26" s="64"/>
      <c r="D26" s="64"/>
      <c r="E26" s="64"/>
      <c r="F26" s="64"/>
      <c r="G26" s="64"/>
      <c r="H26" s="64"/>
      <c r="I26" s="64"/>
      <c r="J26" s="64"/>
      <c r="K26" s="64"/>
      <c r="L26" s="64"/>
      <c r="M26" s="64"/>
      <c r="N26" s="64"/>
      <c r="O26" s="64"/>
      <c r="P26" s="64"/>
      <c r="Q26" s="64"/>
      <c r="R26" s="64"/>
      <c r="S26" s="64"/>
      <c r="T26" s="64"/>
      <c r="U26" s="64"/>
      <c r="V26" s="64"/>
      <c r="W26" s="64"/>
    </row>
    <row r="27" spans="1:23" x14ac:dyDescent="0.5">
      <c r="A27" s="138"/>
      <c r="B27" s="64"/>
      <c r="C27" s="64"/>
      <c r="D27" s="64"/>
      <c r="E27" s="64"/>
      <c r="F27" s="64"/>
      <c r="G27" s="64"/>
      <c r="H27" s="64"/>
      <c r="I27" s="64"/>
      <c r="J27" s="64"/>
      <c r="K27" s="64"/>
      <c r="L27" s="64"/>
      <c r="M27" s="64"/>
      <c r="N27" s="64"/>
      <c r="O27" s="64"/>
      <c r="P27" s="64"/>
      <c r="Q27" s="64"/>
      <c r="R27" s="64"/>
      <c r="S27" s="64"/>
      <c r="T27" s="64"/>
      <c r="U27" s="64"/>
      <c r="V27" s="64"/>
      <c r="W27" s="64"/>
    </row>
    <row r="28" spans="1:23" x14ac:dyDescent="0.5">
      <c r="A28" s="138"/>
      <c r="B28" s="64"/>
      <c r="C28" s="64"/>
      <c r="D28" s="64"/>
      <c r="E28" s="64"/>
      <c r="F28" s="64"/>
      <c r="G28" s="64"/>
      <c r="H28" s="75"/>
      <c r="I28" s="64"/>
      <c r="J28" s="64"/>
      <c r="K28" s="64"/>
      <c r="L28" s="64"/>
      <c r="M28" s="64"/>
      <c r="N28" s="64"/>
      <c r="O28" s="64"/>
      <c r="P28" s="64"/>
      <c r="Q28" s="64"/>
      <c r="R28" s="64"/>
      <c r="S28" s="64"/>
      <c r="T28" s="64"/>
      <c r="U28" s="64"/>
      <c r="V28" s="64"/>
      <c r="W28" s="64"/>
    </row>
    <row r="29" spans="1:23" ht="57.35" x14ac:dyDescent="0.5">
      <c r="A29" s="138"/>
      <c r="B29" s="64"/>
      <c r="C29" s="64"/>
      <c r="D29" s="64"/>
      <c r="E29" s="64"/>
      <c r="F29" s="64"/>
      <c r="G29" s="64"/>
      <c r="H29" s="75"/>
      <c r="I29" s="64"/>
      <c r="J29" s="64"/>
      <c r="K29" s="64"/>
      <c r="L29" s="141"/>
      <c r="M29" s="64"/>
      <c r="N29" s="111" t="s">
        <v>158</v>
      </c>
      <c r="O29" s="78" t="s">
        <v>143</v>
      </c>
      <c r="P29" s="78" t="s">
        <v>170</v>
      </c>
      <c r="Q29" s="78" t="s">
        <v>171</v>
      </c>
      <c r="R29" s="78" t="s">
        <v>172</v>
      </c>
      <c r="S29" s="78" t="s">
        <v>173</v>
      </c>
      <c r="T29" s="78" t="s">
        <v>174</v>
      </c>
      <c r="U29" s="78" t="s">
        <v>175</v>
      </c>
      <c r="V29" s="78" t="s">
        <v>176</v>
      </c>
      <c r="W29" s="79" t="s">
        <v>27</v>
      </c>
    </row>
    <row r="30" spans="1:23" x14ac:dyDescent="0.5">
      <c r="A30" s="138"/>
      <c r="B30" s="64"/>
      <c r="C30" s="64"/>
      <c r="D30" s="64"/>
      <c r="E30" s="64"/>
      <c r="F30" s="64"/>
      <c r="G30" s="64"/>
      <c r="H30" s="64"/>
      <c r="I30" s="64"/>
      <c r="J30" s="64"/>
      <c r="K30" s="64"/>
      <c r="L30" s="141"/>
      <c r="M30" s="64"/>
      <c r="N30" s="79" t="s">
        <v>143</v>
      </c>
      <c r="O30" s="81">
        <f>O17-O4</f>
        <v>0</v>
      </c>
      <c r="P30" s="81">
        <f t="shared" ref="P30:W30" si="27">P17-P4</f>
        <v>0</v>
      </c>
      <c r="Q30" s="81">
        <f t="shared" si="27"/>
        <v>0</v>
      </c>
      <c r="R30" s="81">
        <f t="shared" si="27"/>
        <v>0</v>
      </c>
      <c r="S30" s="81">
        <f t="shared" si="27"/>
        <v>0</v>
      </c>
      <c r="T30" s="81">
        <f t="shared" si="27"/>
        <v>0</v>
      </c>
      <c r="U30" s="81">
        <f t="shared" si="27"/>
        <v>0</v>
      </c>
      <c r="V30" s="81">
        <f t="shared" si="27"/>
        <v>0</v>
      </c>
      <c r="W30" s="81">
        <f t="shared" si="27"/>
        <v>0</v>
      </c>
    </row>
    <row r="31" spans="1:23" x14ac:dyDescent="0.5">
      <c r="A31" s="138"/>
      <c r="B31" s="64"/>
      <c r="C31" s="64"/>
      <c r="D31" s="64"/>
      <c r="E31" s="64"/>
      <c r="F31" s="64"/>
      <c r="G31" s="64"/>
      <c r="H31" s="64"/>
      <c r="I31" s="64"/>
      <c r="J31" s="64"/>
      <c r="K31" s="64"/>
      <c r="L31" s="141"/>
      <c r="M31" s="64"/>
      <c r="N31" s="79" t="s">
        <v>170</v>
      </c>
      <c r="O31" s="81">
        <f t="shared" ref="O31:W31" si="28">O18-O5</f>
        <v>0</v>
      </c>
      <c r="P31" s="81">
        <f t="shared" si="28"/>
        <v>0</v>
      </c>
      <c r="Q31" s="81">
        <f t="shared" si="28"/>
        <v>0</v>
      </c>
      <c r="R31" s="81">
        <f t="shared" si="28"/>
        <v>0</v>
      </c>
      <c r="S31" s="81">
        <f t="shared" si="28"/>
        <v>0</v>
      </c>
      <c r="T31" s="81">
        <f t="shared" si="28"/>
        <v>0</v>
      </c>
      <c r="U31" s="81">
        <f t="shared" si="28"/>
        <v>0</v>
      </c>
      <c r="V31" s="81">
        <f t="shared" si="28"/>
        <v>0</v>
      </c>
      <c r="W31" s="81">
        <f t="shared" si="28"/>
        <v>0</v>
      </c>
    </row>
    <row r="32" spans="1:23" x14ac:dyDescent="0.5">
      <c r="A32" s="138"/>
      <c r="B32" s="64"/>
      <c r="C32" s="64"/>
      <c r="D32" s="64"/>
      <c r="E32" s="64"/>
      <c r="F32" s="64"/>
      <c r="G32" s="64"/>
      <c r="H32" s="64"/>
      <c r="I32" s="64"/>
      <c r="J32" s="64"/>
      <c r="K32" s="75"/>
      <c r="L32" s="141"/>
      <c r="M32" s="64"/>
      <c r="N32" s="79" t="s">
        <v>171</v>
      </c>
      <c r="O32" s="81">
        <f t="shared" ref="O32:W32" si="29">O19-O6</f>
        <v>0</v>
      </c>
      <c r="P32" s="81">
        <f t="shared" si="29"/>
        <v>0</v>
      </c>
      <c r="Q32" s="81">
        <f t="shared" si="29"/>
        <v>0</v>
      </c>
      <c r="R32" s="81">
        <f t="shared" si="29"/>
        <v>0</v>
      </c>
      <c r="S32" s="81">
        <f t="shared" si="29"/>
        <v>0</v>
      </c>
      <c r="T32" s="81">
        <f t="shared" si="29"/>
        <v>0</v>
      </c>
      <c r="U32" s="81">
        <f t="shared" si="29"/>
        <v>0</v>
      </c>
      <c r="V32" s="81">
        <f t="shared" si="29"/>
        <v>0</v>
      </c>
      <c r="W32" s="81">
        <f t="shared" si="29"/>
        <v>0</v>
      </c>
    </row>
    <row r="33" spans="1:33" x14ac:dyDescent="0.5">
      <c r="A33" s="138"/>
      <c r="B33" s="64"/>
      <c r="C33" s="64"/>
      <c r="D33" s="64"/>
      <c r="E33" s="64"/>
      <c r="F33" s="64"/>
      <c r="G33" s="64"/>
      <c r="H33" s="76"/>
      <c r="I33" s="64"/>
      <c r="J33" s="64"/>
      <c r="K33" s="64"/>
      <c r="L33" s="141"/>
      <c r="M33" s="64"/>
      <c r="N33" s="79" t="s">
        <v>172</v>
      </c>
      <c r="O33" s="81">
        <f t="shared" ref="O33:W33" si="30">O20-O7</f>
        <v>0</v>
      </c>
      <c r="P33" s="81">
        <f t="shared" si="30"/>
        <v>0</v>
      </c>
      <c r="Q33" s="81">
        <f t="shared" si="30"/>
        <v>0</v>
      </c>
      <c r="R33" s="81">
        <f t="shared" si="30"/>
        <v>0</v>
      </c>
      <c r="S33" s="81">
        <f t="shared" si="30"/>
        <v>0</v>
      </c>
      <c r="T33" s="81">
        <f t="shared" si="30"/>
        <v>0</v>
      </c>
      <c r="U33" s="81">
        <f t="shared" si="30"/>
        <v>0</v>
      </c>
      <c r="V33" s="81">
        <f t="shared" si="30"/>
        <v>0</v>
      </c>
      <c r="W33" s="81">
        <f t="shared" si="30"/>
        <v>0</v>
      </c>
    </row>
    <row r="34" spans="1:33" x14ac:dyDescent="0.5">
      <c r="A34" s="138"/>
      <c r="B34" s="64"/>
      <c r="C34" s="64"/>
      <c r="D34" s="64"/>
      <c r="E34" s="64"/>
      <c r="F34" s="64"/>
      <c r="G34" s="64"/>
      <c r="H34" s="64"/>
      <c r="I34" s="64"/>
      <c r="J34" s="64"/>
      <c r="K34" s="64"/>
      <c r="L34" s="141"/>
      <c r="M34" s="64"/>
      <c r="N34" s="79" t="s">
        <v>173</v>
      </c>
      <c r="O34" s="81">
        <f t="shared" ref="O34:W34" si="31">O21-O8</f>
        <v>0</v>
      </c>
      <c r="P34" s="81">
        <f t="shared" si="31"/>
        <v>0</v>
      </c>
      <c r="Q34" s="81">
        <f t="shared" si="31"/>
        <v>0</v>
      </c>
      <c r="R34" s="81">
        <f t="shared" si="31"/>
        <v>0</v>
      </c>
      <c r="S34" s="81">
        <f t="shared" si="31"/>
        <v>0</v>
      </c>
      <c r="T34" s="81">
        <f t="shared" si="31"/>
        <v>0</v>
      </c>
      <c r="U34" s="81">
        <f t="shared" si="31"/>
        <v>0</v>
      </c>
      <c r="V34" s="81">
        <f t="shared" si="31"/>
        <v>0</v>
      </c>
      <c r="W34" s="81">
        <f t="shared" si="31"/>
        <v>0</v>
      </c>
    </row>
    <row r="35" spans="1:33" x14ac:dyDescent="0.5">
      <c r="A35" s="138"/>
      <c r="B35" s="64"/>
      <c r="C35" s="64"/>
      <c r="D35" s="64"/>
      <c r="E35" s="64"/>
      <c r="F35" s="64"/>
      <c r="G35" s="64"/>
      <c r="H35" s="64"/>
      <c r="I35" s="64"/>
      <c r="J35" s="64"/>
      <c r="K35" s="64"/>
      <c r="L35" s="141"/>
      <c r="M35" s="64"/>
      <c r="N35" s="79" t="s">
        <v>174</v>
      </c>
      <c r="O35" s="81">
        <f t="shared" ref="O35:W35" si="32">O22-O9</f>
        <v>0</v>
      </c>
      <c r="P35" s="81">
        <f t="shared" si="32"/>
        <v>0</v>
      </c>
      <c r="Q35" s="81">
        <f t="shared" si="32"/>
        <v>0</v>
      </c>
      <c r="R35" s="81">
        <f t="shared" si="32"/>
        <v>0</v>
      </c>
      <c r="S35" s="81">
        <f t="shared" si="32"/>
        <v>0</v>
      </c>
      <c r="T35" s="81">
        <f t="shared" si="32"/>
        <v>0</v>
      </c>
      <c r="U35" s="81">
        <f t="shared" si="32"/>
        <v>0</v>
      </c>
      <c r="V35" s="81">
        <f t="shared" si="32"/>
        <v>0</v>
      </c>
      <c r="W35" s="81">
        <f t="shared" si="32"/>
        <v>0</v>
      </c>
    </row>
    <row r="36" spans="1:33" x14ac:dyDescent="0.5">
      <c r="A36" s="138"/>
      <c r="B36" s="64"/>
      <c r="C36" s="64"/>
      <c r="D36" s="64"/>
      <c r="E36" s="64"/>
      <c r="F36" s="64"/>
      <c r="G36" s="64"/>
      <c r="H36" s="64"/>
      <c r="I36" s="64"/>
      <c r="J36" s="64"/>
      <c r="K36" s="64"/>
      <c r="L36" s="141"/>
      <c r="M36" s="64"/>
      <c r="N36" s="79" t="s">
        <v>175</v>
      </c>
      <c r="O36" s="81">
        <f t="shared" ref="O36:W36" si="33">O23-O10</f>
        <v>0</v>
      </c>
      <c r="P36" s="81">
        <f t="shared" si="33"/>
        <v>0</v>
      </c>
      <c r="Q36" s="81">
        <f t="shared" si="33"/>
        <v>0</v>
      </c>
      <c r="R36" s="81">
        <f t="shared" si="33"/>
        <v>0</v>
      </c>
      <c r="S36" s="81">
        <f t="shared" si="33"/>
        <v>0</v>
      </c>
      <c r="T36" s="81">
        <f t="shared" si="33"/>
        <v>0</v>
      </c>
      <c r="U36" s="81">
        <f t="shared" si="33"/>
        <v>0</v>
      </c>
      <c r="V36" s="81">
        <f t="shared" si="33"/>
        <v>0</v>
      </c>
      <c r="W36" s="81">
        <f t="shared" si="33"/>
        <v>0</v>
      </c>
    </row>
    <row r="37" spans="1:33" x14ac:dyDescent="0.5">
      <c r="A37" s="138"/>
      <c r="B37" s="64"/>
      <c r="C37" s="64"/>
      <c r="D37" s="64"/>
      <c r="E37" s="64"/>
      <c r="F37" s="64"/>
      <c r="G37" s="64"/>
      <c r="H37" s="64"/>
      <c r="I37" s="64"/>
      <c r="J37" s="64"/>
      <c r="K37" s="64"/>
      <c r="L37" s="141"/>
      <c r="M37" s="64"/>
      <c r="N37" s="79" t="s">
        <v>176</v>
      </c>
      <c r="O37" s="81">
        <f t="shared" ref="O37:W37" si="34">O24-O11</f>
        <v>0</v>
      </c>
      <c r="P37" s="81">
        <f t="shared" si="34"/>
        <v>0</v>
      </c>
      <c r="Q37" s="81">
        <f t="shared" si="34"/>
        <v>0</v>
      </c>
      <c r="R37" s="81">
        <f t="shared" si="34"/>
        <v>0</v>
      </c>
      <c r="S37" s="81">
        <f t="shared" si="34"/>
        <v>0</v>
      </c>
      <c r="T37" s="81">
        <f t="shared" si="34"/>
        <v>0</v>
      </c>
      <c r="U37" s="81">
        <f t="shared" si="34"/>
        <v>0</v>
      </c>
      <c r="V37" s="81">
        <f t="shared" si="34"/>
        <v>0</v>
      </c>
      <c r="W37" s="81">
        <f t="shared" si="34"/>
        <v>0</v>
      </c>
    </row>
    <row r="38" spans="1:33" x14ac:dyDescent="0.5">
      <c r="A38" s="138"/>
      <c r="B38" s="64"/>
      <c r="C38" s="64"/>
      <c r="D38" s="64"/>
      <c r="E38" s="64"/>
      <c r="F38" s="64"/>
      <c r="G38" s="64"/>
      <c r="H38" s="64"/>
      <c r="I38" s="64"/>
      <c r="J38" s="64"/>
      <c r="K38" s="64"/>
      <c r="L38" s="141"/>
      <c r="M38" s="64"/>
      <c r="N38" s="79" t="s">
        <v>27</v>
      </c>
      <c r="O38" s="81">
        <f t="shared" ref="O38:W38" si="35">O25-O12</f>
        <v>0</v>
      </c>
      <c r="P38" s="81">
        <f t="shared" si="35"/>
        <v>0</v>
      </c>
      <c r="Q38" s="81">
        <f t="shared" si="35"/>
        <v>0</v>
      </c>
      <c r="R38" s="81">
        <f t="shared" si="35"/>
        <v>0</v>
      </c>
      <c r="S38" s="81">
        <f t="shared" si="35"/>
        <v>0</v>
      </c>
      <c r="T38" s="81">
        <f t="shared" si="35"/>
        <v>0</v>
      </c>
      <c r="U38" s="81">
        <f t="shared" si="35"/>
        <v>0</v>
      </c>
      <c r="V38" s="81">
        <f t="shared" si="35"/>
        <v>0</v>
      </c>
      <c r="W38" s="81">
        <f t="shared" si="35"/>
        <v>0</v>
      </c>
    </row>
    <row r="43" spans="1:33" ht="23.35" x14ac:dyDescent="0.8">
      <c r="B43" s="64"/>
      <c r="C43" s="140" t="s">
        <v>177</v>
      </c>
      <c r="D43" s="140"/>
      <c r="E43" s="140"/>
      <c r="F43" s="140"/>
      <c r="G43" s="140"/>
      <c r="H43" s="140"/>
      <c r="I43" s="140"/>
      <c r="J43" s="140"/>
      <c r="K43" s="140"/>
      <c r="L43" s="140"/>
      <c r="M43" s="140"/>
      <c r="N43" s="140"/>
      <c r="O43" s="140"/>
      <c r="P43" s="140"/>
      <c r="Q43" s="140"/>
      <c r="R43" s="140"/>
      <c r="S43" s="140"/>
      <c r="T43" s="140"/>
      <c r="U43" s="140"/>
      <c r="V43" s="140"/>
      <c r="W43" s="140"/>
      <c r="AB43" s="93" t="s">
        <v>156</v>
      </c>
    </row>
    <row r="44" spans="1:33" x14ac:dyDescent="0.5">
      <c r="D44">
        <v>2</v>
      </c>
      <c r="E44">
        <v>3</v>
      </c>
      <c r="F44">
        <v>4</v>
      </c>
      <c r="G44">
        <v>5</v>
      </c>
      <c r="H44">
        <v>6</v>
      </c>
      <c r="I44">
        <v>7</v>
      </c>
      <c r="J44">
        <v>8</v>
      </c>
      <c r="K44">
        <v>9</v>
      </c>
    </row>
    <row r="45" spans="1:33" ht="57.35" x14ac:dyDescent="0.5">
      <c r="A45" s="138" t="s">
        <v>178</v>
      </c>
      <c r="B45" s="139" t="s">
        <v>3</v>
      </c>
      <c r="C45" s="112" t="s">
        <v>158</v>
      </c>
      <c r="D45" s="97" t="s">
        <v>144</v>
      </c>
      <c r="E45" s="97" t="s">
        <v>159</v>
      </c>
      <c r="F45" s="97" t="s">
        <v>160</v>
      </c>
      <c r="G45" s="97" t="s">
        <v>161</v>
      </c>
      <c r="H45" s="97" t="s">
        <v>162</v>
      </c>
      <c r="I45" s="97" t="s">
        <v>163</v>
      </c>
      <c r="J45" s="97" t="s">
        <v>6</v>
      </c>
      <c r="K45" s="97" t="s">
        <v>164</v>
      </c>
      <c r="L45" s="97" t="s">
        <v>27</v>
      </c>
      <c r="M45" s="64"/>
      <c r="N45" s="112" t="s">
        <v>158</v>
      </c>
      <c r="O45" s="97" t="s">
        <v>144</v>
      </c>
      <c r="P45" s="97" t="s">
        <v>159</v>
      </c>
      <c r="Q45" s="97" t="s">
        <v>160</v>
      </c>
      <c r="R45" s="97" t="s">
        <v>161</v>
      </c>
      <c r="S45" s="97" t="s">
        <v>162</v>
      </c>
      <c r="T45" s="97" t="s">
        <v>163</v>
      </c>
      <c r="U45" s="97" t="s">
        <v>6</v>
      </c>
      <c r="V45" s="97" t="s">
        <v>164</v>
      </c>
      <c r="W45" s="97" t="s">
        <v>27</v>
      </c>
      <c r="AB45" s="84" t="s">
        <v>127</v>
      </c>
      <c r="AC45" s="84" t="s">
        <v>2</v>
      </c>
      <c r="AD45" s="84" t="s">
        <v>165</v>
      </c>
      <c r="AE45" s="104" t="s">
        <v>3</v>
      </c>
      <c r="AF45" s="84" t="s">
        <v>166</v>
      </c>
      <c r="AG45" s="84" t="s">
        <v>4</v>
      </c>
    </row>
    <row r="46" spans="1:33" x14ac:dyDescent="0.5">
      <c r="A46" s="138"/>
      <c r="B46" s="139"/>
      <c r="C46" s="69" t="s">
        <v>144</v>
      </c>
      <c r="D46" s="100" t="e">
        <f>VLOOKUP($C46,SurveyData!$DQ:$DY,D$44,FALSE)</f>
        <v>#N/A</v>
      </c>
      <c r="E46" s="100" t="e">
        <f>VLOOKUP($C46,SurveyData!$DQ:$DY,E$44,FALSE)</f>
        <v>#N/A</v>
      </c>
      <c r="F46" s="100" t="e">
        <f>VLOOKUP($C46,SurveyData!$DQ:$DY,F$44,FALSE)</f>
        <v>#N/A</v>
      </c>
      <c r="G46" s="100" t="e">
        <f>VLOOKUP($C46,SurveyData!$DQ:$DY,G$44,FALSE)</f>
        <v>#N/A</v>
      </c>
      <c r="H46" s="100" t="e">
        <f>VLOOKUP($C46,SurveyData!$DQ:$DY,H$44,FALSE)</f>
        <v>#N/A</v>
      </c>
      <c r="I46" s="100" t="e">
        <f>VLOOKUP($C46,SurveyData!$DQ:$DY,I$44,FALSE)</f>
        <v>#N/A</v>
      </c>
      <c r="J46" s="100" t="e">
        <f>VLOOKUP($C46,SurveyData!$DQ:$DY,J$44,FALSE)</f>
        <v>#N/A</v>
      </c>
      <c r="K46" s="100" t="e">
        <f>VLOOKUP($C46,SurveyData!$DQ:$DY,K$44,FALSE)</f>
        <v>#N/A</v>
      </c>
      <c r="L46" s="99">
        <v>750</v>
      </c>
      <c r="M46" s="64"/>
      <c r="N46" s="69" t="s">
        <v>144</v>
      </c>
      <c r="O46" s="72">
        <f>IFERROR(D46/$L$54,0)</f>
        <v>0</v>
      </c>
      <c r="P46" s="72">
        <f t="shared" ref="P46:W54" si="36">IFERROR(E46/$L$54,0)</f>
        <v>0</v>
      </c>
      <c r="Q46" s="72">
        <f t="shared" si="36"/>
        <v>0</v>
      </c>
      <c r="R46" s="72">
        <f t="shared" si="36"/>
        <v>0</v>
      </c>
      <c r="S46" s="72">
        <f t="shared" si="36"/>
        <v>0</v>
      </c>
      <c r="T46" s="72">
        <f t="shared" si="36"/>
        <v>0</v>
      </c>
      <c r="U46" s="72">
        <f t="shared" si="36"/>
        <v>0</v>
      </c>
      <c r="V46" s="72">
        <f t="shared" si="36"/>
        <v>0</v>
      </c>
      <c r="W46" s="72">
        <f t="shared" si="36"/>
        <v>0</v>
      </c>
      <c r="AB46" s="84" t="s">
        <v>132</v>
      </c>
      <c r="AC46" s="82" t="e">
        <f>VLOOKUP(AB46,ModelData!EO:EP,2,FALSE)</f>
        <v>#N/A</v>
      </c>
      <c r="AD46" s="102" t="e">
        <f>AC46/$AC$51</f>
        <v>#N/A</v>
      </c>
      <c r="AE46" s="83" t="e">
        <f>VLOOKUP(AB46,SurveyData!EO:EP,2,FALSE)</f>
        <v>#N/A</v>
      </c>
      <c r="AF46" s="103" t="e">
        <f>AE46/$AE$51</f>
        <v>#N/A</v>
      </c>
      <c r="AG46" s="88" t="e">
        <f>AD46-AF46</f>
        <v>#N/A</v>
      </c>
    </row>
    <row r="47" spans="1:33" x14ac:dyDescent="0.5">
      <c r="A47" s="138"/>
      <c r="B47" s="139"/>
      <c r="C47" s="69" t="s">
        <v>159</v>
      </c>
      <c r="D47" s="100" t="e">
        <f>VLOOKUP($C47,SurveyData!$DQ:$DY,D$44,FALSE)</f>
        <v>#N/A</v>
      </c>
      <c r="E47" s="100" t="e">
        <f>VLOOKUP($C47,SurveyData!$DQ:$DY,E$44,FALSE)</f>
        <v>#N/A</v>
      </c>
      <c r="F47" s="100" t="e">
        <f>VLOOKUP($C47,SurveyData!$DQ:$DY,F$44,FALSE)</f>
        <v>#N/A</v>
      </c>
      <c r="G47" s="100" t="e">
        <f>VLOOKUP($C47,SurveyData!$DQ:$DY,G$44,FALSE)</f>
        <v>#N/A</v>
      </c>
      <c r="H47" s="100" t="e">
        <f>VLOOKUP($C47,SurveyData!$DQ:$DY,H$44,FALSE)</f>
        <v>#N/A</v>
      </c>
      <c r="I47" s="100" t="e">
        <f>VLOOKUP($C47,SurveyData!$DQ:$DY,I$44,FALSE)</f>
        <v>#N/A</v>
      </c>
      <c r="J47" s="100" t="e">
        <f>VLOOKUP($C47,SurveyData!$DQ:$DY,J$44,FALSE)</f>
        <v>#N/A</v>
      </c>
      <c r="K47" s="100" t="e">
        <f>VLOOKUP($C47,SurveyData!$DQ:$DY,K$44,FALSE)</f>
        <v>#N/A</v>
      </c>
      <c r="L47" s="99" t="e">
        <f>SUM(D47:K47)</f>
        <v>#N/A</v>
      </c>
      <c r="M47" s="64"/>
      <c r="N47" s="69" t="s">
        <v>159</v>
      </c>
      <c r="O47" s="72">
        <f t="shared" ref="O47:O54" si="37">IFERROR(D47/$L$54,0)</f>
        <v>0</v>
      </c>
      <c r="P47" s="72">
        <f t="shared" si="36"/>
        <v>0</v>
      </c>
      <c r="Q47" s="72">
        <f t="shared" si="36"/>
        <v>0</v>
      </c>
      <c r="R47" s="72">
        <f t="shared" si="36"/>
        <v>0</v>
      </c>
      <c r="S47" s="72">
        <f t="shared" si="36"/>
        <v>0</v>
      </c>
      <c r="T47" s="72">
        <f t="shared" si="36"/>
        <v>0</v>
      </c>
      <c r="U47" s="72">
        <f t="shared" si="36"/>
        <v>0</v>
      </c>
      <c r="V47" s="72">
        <f t="shared" si="36"/>
        <v>0</v>
      </c>
      <c r="W47" s="72">
        <f t="shared" si="36"/>
        <v>0</v>
      </c>
      <c r="AB47" s="84" t="s">
        <v>133</v>
      </c>
      <c r="AC47" s="82" t="e">
        <f>VLOOKUP(AB47,ModelData!EO:EP,2,FALSE)</f>
        <v>#N/A</v>
      </c>
      <c r="AD47" s="102" t="e">
        <f t="shared" ref="AD47:AD50" si="38">AC47/$AC$51</f>
        <v>#N/A</v>
      </c>
      <c r="AE47" s="83" t="e">
        <f>VLOOKUP(AB47,SurveyData!EO:EP,2,FALSE)</f>
        <v>#N/A</v>
      </c>
      <c r="AF47" s="103" t="e">
        <f t="shared" ref="AF47:AF50" si="39">AE47/$AE$51</f>
        <v>#N/A</v>
      </c>
      <c r="AG47" s="88" t="e">
        <f t="shared" ref="AG47:AG50" si="40">AD47-AF47</f>
        <v>#N/A</v>
      </c>
    </row>
    <row r="48" spans="1:33" x14ac:dyDescent="0.5">
      <c r="A48" s="138"/>
      <c r="B48" s="139"/>
      <c r="C48" s="69" t="s">
        <v>160</v>
      </c>
      <c r="D48" s="100" t="e">
        <f>VLOOKUP($C48,SurveyData!$DQ:$DY,D$44,FALSE)</f>
        <v>#N/A</v>
      </c>
      <c r="E48" s="100" t="e">
        <f>VLOOKUP($C48,SurveyData!$DQ:$DY,E$44,FALSE)</f>
        <v>#N/A</v>
      </c>
      <c r="F48" s="100" t="e">
        <f>VLOOKUP($C48,SurveyData!$DQ:$DY,F$44,FALSE)</f>
        <v>#N/A</v>
      </c>
      <c r="G48" s="100" t="e">
        <f>VLOOKUP($C48,SurveyData!$DQ:$DY,G$44,FALSE)</f>
        <v>#N/A</v>
      </c>
      <c r="H48" s="100" t="e">
        <f>VLOOKUP($C48,SurveyData!$DQ:$DY,H$44,FALSE)</f>
        <v>#N/A</v>
      </c>
      <c r="I48" s="100" t="e">
        <f>VLOOKUP($C48,SurveyData!$DQ:$DY,I$44,FALSE)</f>
        <v>#N/A</v>
      </c>
      <c r="J48" s="100" t="e">
        <f>VLOOKUP($C48,SurveyData!$DQ:$DY,J$44,FALSE)</f>
        <v>#N/A</v>
      </c>
      <c r="K48" s="100" t="e">
        <f>VLOOKUP($C48,SurveyData!$DQ:$DY,K$44,FALSE)</f>
        <v>#N/A</v>
      </c>
      <c r="L48" s="99" t="e">
        <f t="shared" ref="L48:L53" si="41">SUM(D48:K48)</f>
        <v>#N/A</v>
      </c>
      <c r="M48" s="64"/>
      <c r="N48" s="69" t="s">
        <v>160</v>
      </c>
      <c r="O48" s="72">
        <f t="shared" si="37"/>
        <v>0</v>
      </c>
      <c r="P48" s="72">
        <f t="shared" si="36"/>
        <v>0</v>
      </c>
      <c r="Q48" s="72">
        <f t="shared" si="36"/>
        <v>0</v>
      </c>
      <c r="R48" s="72">
        <f t="shared" si="36"/>
        <v>0</v>
      </c>
      <c r="S48" s="72">
        <f t="shared" si="36"/>
        <v>0</v>
      </c>
      <c r="T48" s="72">
        <f t="shared" si="36"/>
        <v>0</v>
      </c>
      <c r="U48" s="72">
        <f t="shared" si="36"/>
        <v>0</v>
      </c>
      <c r="V48" s="72">
        <f t="shared" si="36"/>
        <v>0</v>
      </c>
      <c r="W48" s="72">
        <f t="shared" si="36"/>
        <v>0</v>
      </c>
      <c r="AB48" s="84" t="s">
        <v>134</v>
      </c>
      <c r="AC48" s="82" t="e">
        <f>VLOOKUP(AB48,ModelData!EO:EP,2,FALSE)</f>
        <v>#N/A</v>
      </c>
      <c r="AD48" s="102" t="e">
        <f t="shared" si="38"/>
        <v>#N/A</v>
      </c>
      <c r="AE48" s="83" t="e">
        <f>VLOOKUP(AB48,SurveyData!EO:EP,2,FALSE)</f>
        <v>#N/A</v>
      </c>
      <c r="AF48" s="103" t="e">
        <f t="shared" si="39"/>
        <v>#N/A</v>
      </c>
      <c r="AG48" s="88" t="e">
        <f t="shared" si="40"/>
        <v>#N/A</v>
      </c>
    </row>
    <row r="49" spans="1:37" x14ac:dyDescent="0.5">
      <c r="A49" s="138"/>
      <c r="B49" s="139"/>
      <c r="C49" s="69" t="s">
        <v>161</v>
      </c>
      <c r="D49" s="100" t="e">
        <f>VLOOKUP($C49,SurveyData!$DQ:$DY,D$44,FALSE)</f>
        <v>#N/A</v>
      </c>
      <c r="E49" s="100" t="e">
        <f>VLOOKUP($C49,SurveyData!$DQ:$DY,E$44,FALSE)</f>
        <v>#N/A</v>
      </c>
      <c r="F49" s="100" t="e">
        <f>VLOOKUP($C49,SurveyData!$DQ:$DY,F$44,FALSE)</f>
        <v>#N/A</v>
      </c>
      <c r="G49" s="100" t="e">
        <f>VLOOKUP($C49,SurveyData!$DQ:$DY,G$44,FALSE)</f>
        <v>#N/A</v>
      </c>
      <c r="H49" s="100" t="e">
        <f>VLOOKUP($C49,SurveyData!$DQ:$DY,H$44,FALSE)</f>
        <v>#N/A</v>
      </c>
      <c r="I49" s="100" t="e">
        <f>VLOOKUP($C49,SurveyData!$DQ:$DY,I$44,FALSE)</f>
        <v>#N/A</v>
      </c>
      <c r="J49" s="100" t="e">
        <f>VLOOKUP($C49,SurveyData!$DQ:$DY,J$44,FALSE)</f>
        <v>#N/A</v>
      </c>
      <c r="K49" s="100" t="e">
        <f>VLOOKUP($C49,SurveyData!$DQ:$DY,K$44,FALSE)</f>
        <v>#N/A</v>
      </c>
      <c r="L49" s="99" t="e">
        <f t="shared" si="41"/>
        <v>#N/A</v>
      </c>
      <c r="M49" s="64"/>
      <c r="N49" s="69" t="s">
        <v>161</v>
      </c>
      <c r="O49" s="72">
        <f t="shared" si="37"/>
        <v>0</v>
      </c>
      <c r="P49" s="72">
        <f t="shared" si="36"/>
        <v>0</v>
      </c>
      <c r="Q49" s="72">
        <f t="shared" si="36"/>
        <v>0</v>
      </c>
      <c r="R49" s="72">
        <f t="shared" si="36"/>
        <v>0</v>
      </c>
      <c r="S49" s="72">
        <f t="shared" si="36"/>
        <v>0</v>
      </c>
      <c r="T49" s="72">
        <f t="shared" si="36"/>
        <v>0</v>
      </c>
      <c r="U49" s="72">
        <f t="shared" si="36"/>
        <v>0</v>
      </c>
      <c r="V49" s="72">
        <f t="shared" si="36"/>
        <v>0</v>
      </c>
      <c r="W49" s="72">
        <f t="shared" si="36"/>
        <v>0</v>
      </c>
      <c r="AB49" s="84" t="s">
        <v>135</v>
      </c>
      <c r="AC49" s="82" t="e">
        <f>VLOOKUP(AB49,ModelData!EO:EP,2,FALSE)</f>
        <v>#N/A</v>
      </c>
      <c r="AD49" s="102" t="e">
        <f t="shared" si="38"/>
        <v>#N/A</v>
      </c>
      <c r="AE49" s="83" t="e">
        <f>VLOOKUP(AB49,SurveyData!EO:EP,2,FALSE)</f>
        <v>#N/A</v>
      </c>
      <c r="AF49" s="103" t="e">
        <f t="shared" si="39"/>
        <v>#N/A</v>
      </c>
      <c r="AG49" s="88" t="e">
        <f>AD49-AF49</f>
        <v>#N/A</v>
      </c>
    </row>
    <row r="50" spans="1:37" x14ac:dyDescent="0.5">
      <c r="A50" s="138"/>
      <c r="B50" s="139"/>
      <c r="C50" s="69" t="s">
        <v>162</v>
      </c>
      <c r="D50" s="100" t="e">
        <f>VLOOKUP($C50,SurveyData!$DQ:$DY,D$44,FALSE)</f>
        <v>#N/A</v>
      </c>
      <c r="E50" s="100" t="e">
        <f>VLOOKUP($C50,SurveyData!$DQ:$DY,E$44,FALSE)</f>
        <v>#N/A</v>
      </c>
      <c r="F50" s="100" t="e">
        <f>VLOOKUP($C50,SurveyData!$DQ:$DY,F$44,FALSE)</f>
        <v>#N/A</v>
      </c>
      <c r="G50" s="100" t="e">
        <f>VLOOKUP($C50,SurveyData!$DQ:$DY,G$44,FALSE)</f>
        <v>#N/A</v>
      </c>
      <c r="H50" s="100" t="e">
        <f>VLOOKUP($C50,SurveyData!$DQ:$DY,H$44,FALSE)</f>
        <v>#N/A</v>
      </c>
      <c r="I50" s="100" t="e">
        <f>VLOOKUP($C50,SurveyData!$DQ:$DY,I$44,FALSE)</f>
        <v>#N/A</v>
      </c>
      <c r="J50" s="100" t="e">
        <f>VLOOKUP($C50,SurveyData!$DQ:$DY,J$44,FALSE)</f>
        <v>#N/A</v>
      </c>
      <c r="K50" s="100" t="e">
        <f>VLOOKUP($C50,SurveyData!$DQ:$DY,K$44,FALSE)</f>
        <v>#N/A</v>
      </c>
      <c r="L50" s="99" t="e">
        <f t="shared" si="41"/>
        <v>#N/A</v>
      </c>
      <c r="M50" s="64"/>
      <c r="N50" s="69" t="s">
        <v>162</v>
      </c>
      <c r="O50" s="72">
        <f t="shared" si="37"/>
        <v>0</v>
      </c>
      <c r="P50" s="72">
        <f t="shared" si="36"/>
        <v>0</v>
      </c>
      <c r="Q50" s="72">
        <f t="shared" si="36"/>
        <v>0</v>
      </c>
      <c r="R50" s="72">
        <f t="shared" si="36"/>
        <v>0</v>
      </c>
      <c r="S50" s="72">
        <f t="shared" si="36"/>
        <v>0</v>
      </c>
      <c r="T50" s="72">
        <f t="shared" si="36"/>
        <v>0</v>
      </c>
      <c r="U50" s="72">
        <f t="shared" si="36"/>
        <v>0</v>
      </c>
      <c r="V50" s="72">
        <f t="shared" si="36"/>
        <v>0</v>
      </c>
      <c r="W50" s="72">
        <f t="shared" si="36"/>
        <v>0</v>
      </c>
      <c r="AB50" s="84" t="s">
        <v>136</v>
      </c>
      <c r="AC50" s="82" t="e">
        <f>VLOOKUP(AB50,ModelData!EO:EP,2,FALSE)</f>
        <v>#N/A</v>
      </c>
      <c r="AD50" s="102" t="e">
        <f t="shared" si="38"/>
        <v>#N/A</v>
      </c>
      <c r="AE50" s="83" t="e">
        <f>VLOOKUP(AB50,SurveyData!EO:EP,2,FALSE)</f>
        <v>#N/A</v>
      </c>
      <c r="AF50" s="103" t="e">
        <f t="shared" si="39"/>
        <v>#N/A</v>
      </c>
      <c r="AG50" s="88" t="e">
        <f t="shared" si="40"/>
        <v>#N/A</v>
      </c>
    </row>
    <row r="51" spans="1:37" x14ac:dyDescent="0.5">
      <c r="A51" s="138"/>
      <c r="B51" s="139"/>
      <c r="C51" s="69" t="s">
        <v>163</v>
      </c>
      <c r="D51" s="100" t="e">
        <f>VLOOKUP($C51,SurveyData!$DQ:$DY,D$44,FALSE)</f>
        <v>#N/A</v>
      </c>
      <c r="E51" s="100" t="e">
        <f>VLOOKUP($C51,SurveyData!$DQ:$DY,E$44,FALSE)</f>
        <v>#N/A</v>
      </c>
      <c r="F51" s="100" t="e">
        <f>VLOOKUP($C51,SurveyData!$DQ:$DY,F$44,FALSE)</f>
        <v>#N/A</v>
      </c>
      <c r="G51" s="100" t="e">
        <f>VLOOKUP($C51,SurveyData!$DQ:$DY,G$44,FALSE)</f>
        <v>#N/A</v>
      </c>
      <c r="H51" s="100" t="e">
        <f>VLOOKUP($C51,SurveyData!$DQ:$DY,H$44,FALSE)</f>
        <v>#N/A</v>
      </c>
      <c r="I51" s="100" t="e">
        <f>VLOOKUP($C51,SurveyData!$DQ:$DY,I$44,FALSE)</f>
        <v>#N/A</v>
      </c>
      <c r="J51" s="100" t="e">
        <f>VLOOKUP($C51,SurveyData!$DQ:$DY,J$44,FALSE)</f>
        <v>#N/A</v>
      </c>
      <c r="K51" s="100" t="e">
        <f>VLOOKUP($C51,SurveyData!$DQ:$DY,K$44,FALSE)</f>
        <v>#N/A</v>
      </c>
      <c r="L51" s="99" t="e">
        <f t="shared" si="41"/>
        <v>#N/A</v>
      </c>
      <c r="M51" s="64"/>
      <c r="N51" s="69" t="s">
        <v>163</v>
      </c>
      <c r="O51" s="72">
        <f t="shared" si="37"/>
        <v>0</v>
      </c>
      <c r="P51" s="72">
        <f t="shared" si="36"/>
        <v>0</v>
      </c>
      <c r="Q51" s="72">
        <f t="shared" si="36"/>
        <v>0</v>
      </c>
      <c r="R51" s="72">
        <f t="shared" si="36"/>
        <v>0</v>
      </c>
      <c r="S51" s="72">
        <f t="shared" si="36"/>
        <v>0</v>
      </c>
      <c r="T51" s="72">
        <f t="shared" si="36"/>
        <v>0</v>
      </c>
      <c r="U51" s="72">
        <f t="shared" si="36"/>
        <v>0</v>
      </c>
      <c r="V51" s="72">
        <f t="shared" si="36"/>
        <v>0</v>
      </c>
      <c r="W51" s="72">
        <f t="shared" si="36"/>
        <v>0</v>
      </c>
      <c r="AB51" s="84" t="s">
        <v>27</v>
      </c>
      <c r="AC51" s="85" t="e">
        <f>SUM(AC46:AC50)</f>
        <v>#N/A</v>
      </c>
      <c r="AD51" s="89"/>
      <c r="AE51" s="105" t="e">
        <f>SUM(AE46:AE50)</f>
        <v>#N/A</v>
      </c>
      <c r="AF51" s="89"/>
      <c r="AG51" s="84"/>
    </row>
    <row r="52" spans="1:37" x14ac:dyDescent="0.5">
      <c r="A52" s="138"/>
      <c r="B52" s="139"/>
      <c r="C52" s="69" t="s">
        <v>6</v>
      </c>
      <c r="D52" s="100" t="e">
        <f>VLOOKUP($C52,SurveyData!$DQ:$DY,D$44,FALSE)</f>
        <v>#N/A</v>
      </c>
      <c r="E52" s="100" t="e">
        <f>VLOOKUP($C52,SurveyData!$DQ:$DY,E$44,FALSE)</f>
        <v>#N/A</v>
      </c>
      <c r="F52" s="100" t="e">
        <f>VLOOKUP($C52,SurveyData!$DQ:$DY,F$44,FALSE)</f>
        <v>#N/A</v>
      </c>
      <c r="G52" s="100" t="e">
        <f>VLOOKUP($C52,SurveyData!$DQ:$DY,G$44,FALSE)</f>
        <v>#N/A</v>
      </c>
      <c r="H52" s="100" t="e">
        <f>VLOOKUP($C52,SurveyData!$DQ:$DY,H$44,FALSE)</f>
        <v>#N/A</v>
      </c>
      <c r="I52" s="100" t="e">
        <f>VLOOKUP($C52,SurveyData!$DQ:$DY,I$44,FALSE)</f>
        <v>#N/A</v>
      </c>
      <c r="J52" s="100" t="e">
        <f>VLOOKUP($C52,SurveyData!$DQ:$DY,J$44,FALSE)</f>
        <v>#N/A</v>
      </c>
      <c r="K52" s="100" t="e">
        <f>VLOOKUP($C52,SurveyData!$DQ:$DY,K$44,FALSE)</f>
        <v>#N/A</v>
      </c>
      <c r="L52" s="99" t="e">
        <f t="shared" si="41"/>
        <v>#N/A</v>
      </c>
      <c r="M52" s="64"/>
      <c r="N52" s="69" t="s">
        <v>6</v>
      </c>
      <c r="O52" s="72">
        <f t="shared" si="37"/>
        <v>0</v>
      </c>
      <c r="P52" s="72">
        <f t="shared" si="36"/>
        <v>0</v>
      </c>
      <c r="Q52" s="72">
        <f t="shared" si="36"/>
        <v>0</v>
      </c>
      <c r="R52" s="72">
        <f t="shared" si="36"/>
        <v>0</v>
      </c>
      <c r="S52" s="72">
        <f t="shared" si="36"/>
        <v>0</v>
      </c>
      <c r="T52" s="72">
        <f t="shared" si="36"/>
        <v>0</v>
      </c>
      <c r="U52" s="72">
        <f t="shared" si="36"/>
        <v>0</v>
      </c>
      <c r="V52" s="72">
        <f t="shared" si="36"/>
        <v>0</v>
      </c>
      <c r="W52" s="72">
        <f t="shared" si="36"/>
        <v>0</v>
      </c>
    </row>
    <row r="53" spans="1:37" x14ac:dyDescent="0.5">
      <c r="A53" s="138"/>
      <c r="B53" s="139"/>
      <c r="C53" s="69" t="s">
        <v>164</v>
      </c>
      <c r="D53" s="100" t="e">
        <f>VLOOKUP($C53,SurveyData!$DQ:$DY,D$44,FALSE)</f>
        <v>#N/A</v>
      </c>
      <c r="E53" s="100" t="e">
        <f>VLOOKUP($C53,SurveyData!$DQ:$DY,E$44,FALSE)</f>
        <v>#N/A</v>
      </c>
      <c r="F53" s="100" t="e">
        <f>VLOOKUP($C53,SurveyData!$DQ:$DY,F$44,FALSE)</f>
        <v>#N/A</v>
      </c>
      <c r="G53" s="100" t="e">
        <f>VLOOKUP($C53,SurveyData!$DQ:$DY,G$44,FALSE)</f>
        <v>#N/A</v>
      </c>
      <c r="H53" s="100" t="e">
        <f>VLOOKUP($C53,SurveyData!$DQ:$DY,H$44,FALSE)</f>
        <v>#N/A</v>
      </c>
      <c r="I53" s="100" t="e">
        <f>VLOOKUP($C53,SurveyData!$DQ:$DY,I$44,FALSE)</f>
        <v>#N/A</v>
      </c>
      <c r="J53" s="100" t="e">
        <f>VLOOKUP($C53,SurveyData!$DQ:$DY,J$44,FALSE)</f>
        <v>#N/A</v>
      </c>
      <c r="K53" s="100" t="e">
        <f>VLOOKUP($C53,SurveyData!$DQ:$DY,K$44,FALSE)</f>
        <v>#N/A</v>
      </c>
      <c r="L53" s="99" t="e">
        <f t="shared" si="41"/>
        <v>#N/A</v>
      </c>
      <c r="M53" s="64"/>
      <c r="N53" s="69" t="s">
        <v>164</v>
      </c>
      <c r="O53" s="72">
        <f t="shared" si="37"/>
        <v>0</v>
      </c>
      <c r="P53" s="72">
        <f t="shared" si="36"/>
        <v>0</v>
      </c>
      <c r="Q53" s="72">
        <f t="shared" si="36"/>
        <v>0</v>
      </c>
      <c r="R53" s="72">
        <f t="shared" si="36"/>
        <v>0</v>
      </c>
      <c r="S53" s="72">
        <f t="shared" si="36"/>
        <v>0</v>
      </c>
      <c r="T53" s="72">
        <f t="shared" si="36"/>
        <v>0</v>
      </c>
      <c r="U53" s="72">
        <f t="shared" si="36"/>
        <v>0</v>
      </c>
      <c r="V53" s="72">
        <f t="shared" si="36"/>
        <v>0</v>
      </c>
      <c r="W53" s="72">
        <f t="shared" si="36"/>
        <v>0</v>
      </c>
    </row>
    <row r="54" spans="1:37" x14ac:dyDescent="0.5">
      <c r="A54" s="138"/>
      <c r="B54" s="64"/>
      <c r="C54" s="71" t="s">
        <v>27</v>
      </c>
      <c r="D54" s="107" t="e">
        <f>SUM(D46:D53)</f>
        <v>#N/A</v>
      </c>
      <c r="E54" s="107" t="e">
        <f t="shared" ref="E54:J54" si="42">SUM(E46:E53)</f>
        <v>#N/A</v>
      </c>
      <c r="F54" s="107" t="e">
        <f t="shared" si="42"/>
        <v>#N/A</v>
      </c>
      <c r="G54" s="107" t="e">
        <f t="shared" si="42"/>
        <v>#N/A</v>
      </c>
      <c r="H54" s="107" t="e">
        <f t="shared" si="42"/>
        <v>#N/A</v>
      </c>
      <c r="I54" s="107" t="e">
        <f t="shared" si="42"/>
        <v>#N/A</v>
      </c>
      <c r="J54" s="107" t="e">
        <f t="shared" si="42"/>
        <v>#N/A</v>
      </c>
      <c r="K54" s="107" t="e">
        <f>SUM(K46:K53)</f>
        <v>#N/A</v>
      </c>
      <c r="L54" s="108" t="e">
        <f>SUM(L46:L53)</f>
        <v>#N/A</v>
      </c>
      <c r="M54" s="64"/>
      <c r="N54" s="71" t="s">
        <v>27</v>
      </c>
      <c r="O54" s="72">
        <f t="shared" si="37"/>
        <v>0</v>
      </c>
      <c r="P54" s="72">
        <f t="shared" si="36"/>
        <v>0</v>
      </c>
      <c r="Q54" s="72">
        <f t="shared" si="36"/>
        <v>0</v>
      </c>
      <c r="R54" s="72">
        <f t="shared" si="36"/>
        <v>0</v>
      </c>
      <c r="S54" s="72">
        <f t="shared" si="36"/>
        <v>0</v>
      </c>
      <c r="T54" s="72">
        <f t="shared" si="36"/>
        <v>0</v>
      </c>
      <c r="U54" s="72">
        <f t="shared" si="36"/>
        <v>0</v>
      </c>
      <c r="V54" s="72">
        <f t="shared" si="36"/>
        <v>0</v>
      </c>
      <c r="W54" s="72">
        <f t="shared" si="36"/>
        <v>0</v>
      </c>
    </row>
    <row r="55" spans="1:37" x14ac:dyDescent="0.5">
      <c r="A55" s="138"/>
      <c r="B55" s="64"/>
      <c r="C55" s="68"/>
      <c r="D55" s="64"/>
      <c r="E55" s="64"/>
      <c r="F55" s="64"/>
      <c r="G55" s="64"/>
      <c r="H55" s="64"/>
      <c r="I55" s="64"/>
      <c r="J55" s="64"/>
      <c r="K55" s="64"/>
      <c r="L55" s="64"/>
      <c r="M55" s="64"/>
      <c r="N55" s="64"/>
      <c r="O55" s="64"/>
      <c r="P55" s="64"/>
      <c r="Q55" s="64"/>
      <c r="R55" s="64"/>
      <c r="S55" s="64"/>
      <c r="T55" s="64"/>
      <c r="U55" s="64"/>
      <c r="V55" s="64"/>
      <c r="W55" s="64"/>
    </row>
    <row r="56" spans="1:37" x14ac:dyDescent="0.5">
      <c r="A56" s="138"/>
      <c r="B56" s="64"/>
      <c r="C56" s="68"/>
      <c r="D56" s="64"/>
      <c r="E56" s="64"/>
      <c r="F56" s="64"/>
      <c r="G56" s="64"/>
      <c r="H56" s="64"/>
      <c r="I56" s="64"/>
      <c r="J56" s="64"/>
      <c r="K56" s="64"/>
      <c r="L56" s="64"/>
      <c r="M56" s="64"/>
      <c r="N56" s="64"/>
      <c r="O56" s="64"/>
      <c r="P56" s="64"/>
      <c r="Q56" s="64"/>
      <c r="R56" s="64"/>
      <c r="S56" s="64"/>
      <c r="T56" s="64"/>
      <c r="U56" s="64"/>
      <c r="V56" s="64"/>
      <c r="W56" s="64"/>
    </row>
    <row r="57" spans="1:37" ht="57.35" x14ac:dyDescent="0.5">
      <c r="A57" s="138"/>
      <c r="B57" s="139" t="s">
        <v>2</v>
      </c>
      <c r="C57" s="112" t="s">
        <v>158</v>
      </c>
      <c r="D57" s="97" t="s">
        <v>143</v>
      </c>
      <c r="E57" s="97" t="s">
        <v>170</v>
      </c>
      <c r="F57" s="97" t="s">
        <v>171</v>
      </c>
      <c r="G57" s="97" t="s">
        <v>172</v>
      </c>
      <c r="H57" s="97" t="s">
        <v>173</v>
      </c>
      <c r="I57" s="97" t="s">
        <v>174</v>
      </c>
      <c r="J57" s="97" t="s">
        <v>175</v>
      </c>
      <c r="K57" s="97" t="s">
        <v>176</v>
      </c>
      <c r="L57" s="97" t="s">
        <v>27</v>
      </c>
      <c r="M57" s="64"/>
      <c r="N57" s="112" t="s">
        <v>158</v>
      </c>
      <c r="O57" s="97" t="s">
        <v>144</v>
      </c>
      <c r="P57" s="97" t="s">
        <v>159</v>
      </c>
      <c r="Q57" s="97" t="s">
        <v>160</v>
      </c>
      <c r="R57" s="97" t="s">
        <v>161</v>
      </c>
      <c r="S57" s="97" t="s">
        <v>162</v>
      </c>
      <c r="T57" s="97" t="s">
        <v>163</v>
      </c>
      <c r="U57" s="97" t="s">
        <v>6</v>
      </c>
      <c r="V57" s="97" t="s">
        <v>164</v>
      </c>
      <c r="W57" s="97" t="s">
        <v>27</v>
      </c>
      <c r="AB57" s="64"/>
      <c r="AC57" s="64"/>
      <c r="AK57" s="64"/>
    </row>
    <row r="58" spans="1:37" x14ac:dyDescent="0.5">
      <c r="A58" s="138"/>
      <c r="B58" s="139"/>
      <c r="C58" s="69" t="s">
        <v>143</v>
      </c>
      <c r="D58" s="99" t="e">
        <f>VLOOKUP($C58,ModelData!$DQ:$DY,D$44,FALSE)</f>
        <v>#N/A</v>
      </c>
      <c r="E58" s="99" t="e">
        <f>VLOOKUP($C58,ModelData!$DQ:$DY,E$44,FALSE)</f>
        <v>#N/A</v>
      </c>
      <c r="F58" s="99" t="e">
        <f>VLOOKUP($C58,ModelData!$DQ:$DY,F$44,FALSE)</f>
        <v>#N/A</v>
      </c>
      <c r="G58" s="99" t="e">
        <f>VLOOKUP($C58,ModelData!$DQ:$DY,G$44,FALSE)</f>
        <v>#N/A</v>
      </c>
      <c r="H58" s="99" t="e">
        <f>VLOOKUP($C58,ModelData!$DQ:$DY,H$44,FALSE)</f>
        <v>#N/A</v>
      </c>
      <c r="I58" s="99" t="e">
        <f>VLOOKUP($C58,ModelData!$DQ:$DY,I$44,FALSE)</f>
        <v>#N/A</v>
      </c>
      <c r="J58" s="99" t="e">
        <f>VLOOKUP($C58,ModelData!$DQ:$DY,J$44,FALSE)</f>
        <v>#N/A</v>
      </c>
      <c r="K58" s="99" t="e">
        <f>VLOOKUP($C58,ModelData!$DQ:$DY,K$44,FALSE)</f>
        <v>#N/A</v>
      </c>
      <c r="L58" s="99" t="e">
        <f>SUM(D58:K58)</f>
        <v>#N/A</v>
      </c>
      <c r="M58" s="64"/>
      <c r="N58" s="69" t="s">
        <v>144</v>
      </c>
      <c r="O58" s="72">
        <f>IFERROR(D58/$L$66,0)</f>
        <v>0</v>
      </c>
      <c r="P58" s="72">
        <f t="shared" ref="P58:W66" si="43">IFERROR(E58/$L$66,0)</f>
        <v>0</v>
      </c>
      <c r="Q58" s="72">
        <f t="shared" si="43"/>
        <v>0</v>
      </c>
      <c r="R58" s="72">
        <f t="shared" si="43"/>
        <v>0</v>
      </c>
      <c r="S58" s="72">
        <f t="shared" si="43"/>
        <v>0</v>
      </c>
      <c r="T58" s="72">
        <f t="shared" si="43"/>
        <v>0</v>
      </c>
      <c r="U58" s="72">
        <f t="shared" si="43"/>
        <v>0</v>
      </c>
      <c r="V58" s="72">
        <f t="shared" si="43"/>
        <v>0</v>
      </c>
      <c r="W58" s="72">
        <f t="shared" si="43"/>
        <v>0</v>
      </c>
      <c r="AB58" s="64"/>
      <c r="AC58" s="64"/>
      <c r="AK58" s="64"/>
    </row>
    <row r="59" spans="1:37" x14ac:dyDescent="0.5">
      <c r="A59" s="138"/>
      <c r="B59" s="139"/>
      <c r="C59" s="69" t="s">
        <v>170</v>
      </c>
      <c r="D59" s="99" t="e">
        <f>VLOOKUP($C59,ModelData!$DQ:$DY,D$44,FALSE)</f>
        <v>#N/A</v>
      </c>
      <c r="E59" s="99" t="e">
        <f>VLOOKUP($C59,ModelData!$DQ:$DY,E$44,FALSE)</f>
        <v>#N/A</v>
      </c>
      <c r="F59" s="99" t="e">
        <f>VLOOKUP($C59,ModelData!$DQ:$DY,F$44,FALSE)</f>
        <v>#N/A</v>
      </c>
      <c r="G59" s="99" t="e">
        <f>VLOOKUP($C59,ModelData!$DQ:$DY,G$44,FALSE)</f>
        <v>#N/A</v>
      </c>
      <c r="H59" s="99" t="e">
        <f>VLOOKUP($C59,ModelData!$DQ:$DY,H$44,FALSE)</f>
        <v>#N/A</v>
      </c>
      <c r="I59" s="99" t="e">
        <f>VLOOKUP($C59,ModelData!$DQ:$DY,I$44,FALSE)</f>
        <v>#N/A</v>
      </c>
      <c r="J59" s="99" t="e">
        <f>VLOOKUP($C59,ModelData!$DQ:$DY,J$44,FALSE)</f>
        <v>#N/A</v>
      </c>
      <c r="K59" s="99" t="e">
        <f>VLOOKUP($C59,ModelData!$DQ:$DY,K$44,FALSE)</f>
        <v>#N/A</v>
      </c>
      <c r="L59" s="99" t="e">
        <f t="shared" ref="L59:L66" si="44">SUM(D59:K59)</f>
        <v>#N/A</v>
      </c>
      <c r="M59" s="64"/>
      <c r="N59" s="69" t="s">
        <v>159</v>
      </c>
      <c r="O59" s="72">
        <f t="shared" ref="O59:O66" si="45">IFERROR(D59/$L$66,0)</f>
        <v>0</v>
      </c>
      <c r="P59" s="72">
        <f t="shared" si="43"/>
        <v>0</v>
      </c>
      <c r="Q59" s="72">
        <f t="shared" si="43"/>
        <v>0</v>
      </c>
      <c r="R59" s="72">
        <f t="shared" si="43"/>
        <v>0</v>
      </c>
      <c r="S59" s="72">
        <f t="shared" si="43"/>
        <v>0</v>
      </c>
      <c r="T59" s="72">
        <f t="shared" si="43"/>
        <v>0</v>
      </c>
      <c r="U59" s="72">
        <f t="shared" si="43"/>
        <v>0</v>
      </c>
      <c r="V59" s="72">
        <f t="shared" si="43"/>
        <v>0</v>
      </c>
      <c r="W59" s="72">
        <f t="shared" si="43"/>
        <v>0</v>
      </c>
      <c r="AB59" s="64"/>
      <c r="AC59" s="64"/>
      <c r="AK59" s="64"/>
    </row>
    <row r="60" spans="1:37" x14ac:dyDescent="0.5">
      <c r="A60" s="138"/>
      <c r="B60" s="139"/>
      <c r="C60" s="69" t="s">
        <v>171</v>
      </c>
      <c r="D60" s="99" t="e">
        <f>VLOOKUP($C60,ModelData!$DQ:$DY,D$44,FALSE)</f>
        <v>#N/A</v>
      </c>
      <c r="E60" s="99" t="e">
        <f>VLOOKUP($C60,ModelData!$DQ:$DY,E$44,FALSE)</f>
        <v>#N/A</v>
      </c>
      <c r="F60" s="99" t="e">
        <f>VLOOKUP($C60,ModelData!$DQ:$DY,F$44,FALSE)</f>
        <v>#N/A</v>
      </c>
      <c r="G60" s="99" t="e">
        <f>VLOOKUP($C60,ModelData!$DQ:$DY,G$44,FALSE)</f>
        <v>#N/A</v>
      </c>
      <c r="H60" s="99" t="e">
        <f>VLOOKUP($C60,ModelData!$DQ:$DY,H$44,FALSE)</f>
        <v>#N/A</v>
      </c>
      <c r="I60" s="99" t="e">
        <f>VLOOKUP($C60,ModelData!$DQ:$DY,I$44,FALSE)</f>
        <v>#N/A</v>
      </c>
      <c r="J60" s="99" t="e">
        <f>VLOOKUP($C60,ModelData!$DQ:$DY,J$44,FALSE)</f>
        <v>#N/A</v>
      </c>
      <c r="K60" s="99" t="e">
        <f>VLOOKUP($C60,ModelData!$DQ:$DY,K$44,FALSE)</f>
        <v>#N/A</v>
      </c>
      <c r="L60" s="99" t="e">
        <f t="shared" si="44"/>
        <v>#N/A</v>
      </c>
      <c r="M60" s="64"/>
      <c r="N60" s="69" t="s">
        <v>160</v>
      </c>
      <c r="O60" s="72">
        <f t="shared" si="45"/>
        <v>0</v>
      </c>
      <c r="P60" s="72">
        <f t="shared" si="43"/>
        <v>0</v>
      </c>
      <c r="Q60" s="72">
        <f t="shared" si="43"/>
        <v>0</v>
      </c>
      <c r="R60" s="72">
        <f t="shared" si="43"/>
        <v>0</v>
      </c>
      <c r="S60" s="72">
        <f t="shared" si="43"/>
        <v>0</v>
      </c>
      <c r="T60" s="72">
        <f t="shared" si="43"/>
        <v>0</v>
      </c>
      <c r="U60" s="72">
        <f t="shared" si="43"/>
        <v>0</v>
      </c>
      <c r="V60" s="72">
        <f t="shared" si="43"/>
        <v>0</v>
      </c>
      <c r="W60" s="72">
        <f t="shared" si="43"/>
        <v>0</v>
      </c>
      <c r="AB60" s="64"/>
      <c r="AC60" s="64"/>
      <c r="AK60" s="64"/>
    </row>
    <row r="61" spans="1:37" x14ac:dyDescent="0.5">
      <c r="A61" s="138"/>
      <c r="B61" s="139"/>
      <c r="C61" s="69" t="s">
        <v>172</v>
      </c>
      <c r="D61" s="99" t="e">
        <f>VLOOKUP($C61,ModelData!$DQ:$DY,D$44,FALSE)</f>
        <v>#N/A</v>
      </c>
      <c r="E61" s="99" t="e">
        <f>VLOOKUP($C61,ModelData!$DQ:$DY,E$44,FALSE)</f>
        <v>#N/A</v>
      </c>
      <c r="F61" s="99" t="e">
        <f>VLOOKUP($C61,ModelData!$DQ:$DY,F$44,FALSE)</f>
        <v>#N/A</v>
      </c>
      <c r="G61" s="99" t="e">
        <f>VLOOKUP($C61,ModelData!$DQ:$DY,G$44,FALSE)</f>
        <v>#N/A</v>
      </c>
      <c r="H61" s="99" t="e">
        <f>VLOOKUP($C61,ModelData!$DQ:$DY,H$44,FALSE)</f>
        <v>#N/A</v>
      </c>
      <c r="I61" s="99" t="e">
        <f>VLOOKUP($C61,ModelData!$DQ:$DY,I$44,FALSE)</f>
        <v>#N/A</v>
      </c>
      <c r="J61" s="99" t="e">
        <f>VLOOKUP($C61,ModelData!$DQ:$DY,J$44,FALSE)</f>
        <v>#N/A</v>
      </c>
      <c r="K61" s="99" t="e">
        <f>VLOOKUP($C61,ModelData!$DQ:$DY,K$44,FALSE)</f>
        <v>#N/A</v>
      </c>
      <c r="L61" s="99" t="e">
        <f t="shared" si="44"/>
        <v>#N/A</v>
      </c>
      <c r="M61" s="64"/>
      <c r="N61" s="69" t="s">
        <v>161</v>
      </c>
      <c r="O61" s="72">
        <f t="shared" si="45"/>
        <v>0</v>
      </c>
      <c r="P61" s="72">
        <f t="shared" si="43"/>
        <v>0</v>
      </c>
      <c r="Q61" s="72">
        <f t="shared" si="43"/>
        <v>0</v>
      </c>
      <c r="R61" s="72">
        <f t="shared" si="43"/>
        <v>0</v>
      </c>
      <c r="S61" s="72">
        <f t="shared" si="43"/>
        <v>0</v>
      </c>
      <c r="T61" s="72">
        <f t="shared" si="43"/>
        <v>0</v>
      </c>
      <c r="U61" s="72">
        <f t="shared" si="43"/>
        <v>0</v>
      </c>
      <c r="V61" s="72">
        <f t="shared" si="43"/>
        <v>0</v>
      </c>
      <c r="W61" s="72">
        <f t="shared" si="43"/>
        <v>0</v>
      </c>
      <c r="AB61" s="64"/>
      <c r="AC61" s="64"/>
      <c r="AK61" s="64"/>
    </row>
    <row r="62" spans="1:37" x14ac:dyDescent="0.5">
      <c r="A62" s="138"/>
      <c r="B62" s="139"/>
      <c r="C62" s="69" t="s">
        <v>173</v>
      </c>
      <c r="D62" s="99" t="e">
        <f>VLOOKUP($C62,ModelData!$DQ:$DY,D$44,FALSE)</f>
        <v>#N/A</v>
      </c>
      <c r="E62" s="99" t="e">
        <f>VLOOKUP($C62,ModelData!$DQ:$DY,E$44,FALSE)</f>
        <v>#N/A</v>
      </c>
      <c r="F62" s="99" t="e">
        <f>VLOOKUP($C62,ModelData!$DQ:$DY,F$44,FALSE)</f>
        <v>#N/A</v>
      </c>
      <c r="G62" s="99" t="e">
        <f>VLOOKUP($C62,ModelData!$DQ:$DY,G$44,FALSE)</f>
        <v>#N/A</v>
      </c>
      <c r="H62" s="99" t="e">
        <f>VLOOKUP($C62,ModelData!$DQ:$DY,H$44,FALSE)</f>
        <v>#N/A</v>
      </c>
      <c r="I62" s="99" t="e">
        <f>VLOOKUP($C62,ModelData!$DQ:$DY,I$44,FALSE)</f>
        <v>#N/A</v>
      </c>
      <c r="J62" s="99" t="e">
        <f>VLOOKUP($C62,ModelData!$DQ:$DY,J$44,FALSE)</f>
        <v>#N/A</v>
      </c>
      <c r="K62" s="99" t="e">
        <f>VLOOKUP($C62,ModelData!$DQ:$DY,K$44,FALSE)</f>
        <v>#N/A</v>
      </c>
      <c r="L62" s="99" t="e">
        <f t="shared" si="44"/>
        <v>#N/A</v>
      </c>
      <c r="M62" s="64"/>
      <c r="N62" s="69" t="s">
        <v>162</v>
      </c>
      <c r="O62" s="72">
        <f t="shared" si="45"/>
        <v>0</v>
      </c>
      <c r="P62" s="72">
        <f t="shared" si="43"/>
        <v>0</v>
      </c>
      <c r="Q62" s="72">
        <f t="shared" si="43"/>
        <v>0</v>
      </c>
      <c r="R62" s="72">
        <f t="shared" si="43"/>
        <v>0</v>
      </c>
      <c r="S62" s="72">
        <f t="shared" si="43"/>
        <v>0</v>
      </c>
      <c r="T62" s="72">
        <f t="shared" si="43"/>
        <v>0</v>
      </c>
      <c r="U62" s="72">
        <f t="shared" si="43"/>
        <v>0</v>
      </c>
      <c r="V62" s="72">
        <f t="shared" si="43"/>
        <v>0</v>
      </c>
      <c r="W62" s="72">
        <f t="shared" si="43"/>
        <v>0</v>
      </c>
      <c r="AB62" s="64"/>
      <c r="AC62" s="64"/>
      <c r="AK62" s="64"/>
    </row>
    <row r="63" spans="1:37" x14ac:dyDescent="0.5">
      <c r="A63" s="138"/>
      <c r="B63" s="139"/>
      <c r="C63" s="69" t="s">
        <v>174</v>
      </c>
      <c r="D63" s="99" t="e">
        <f>VLOOKUP($C63,ModelData!$DQ:$DY,D$44,FALSE)</f>
        <v>#N/A</v>
      </c>
      <c r="E63" s="99" t="e">
        <f>VLOOKUP($C63,ModelData!$DQ:$DY,E$44,FALSE)</f>
        <v>#N/A</v>
      </c>
      <c r="F63" s="99" t="e">
        <f>VLOOKUP($C63,ModelData!$DQ:$DY,F$44,FALSE)</f>
        <v>#N/A</v>
      </c>
      <c r="G63" s="99" t="e">
        <f>VLOOKUP($C63,ModelData!$DQ:$DY,G$44,FALSE)</f>
        <v>#N/A</v>
      </c>
      <c r="H63" s="99" t="e">
        <f>VLOOKUP($C63,ModelData!$DQ:$DY,H$44,FALSE)</f>
        <v>#N/A</v>
      </c>
      <c r="I63" s="99" t="e">
        <f>VLOOKUP($C63,ModelData!$DQ:$DY,I$44,FALSE)</f>
        <v>#N/A</v>
      </c>
      <c r="J63" s="99" t="e">
        <f>VLOOKUP($C63,ModelData!$DQ:$DY,J$44,FALSE)</f>
        <v>#N/A</v>
      </c>
      <c r="K63" s="99" t="e">
        <f>VLOOKUP($C63,ModelData!$DQ:$DY,K$44,FALSE)</f>
        <v>#N/A</v>
      </c>
      <c r="L63" s="99" t="e">
        <f t="shared" si="44"/>
        <v>#N/A</v>
      </c>
      <c r="M63" s="64"/>
      <c r="N63" s="69" t="s">
        <v>163</v>
      </c>
      <c r="O63" s="72">
        <f t="shared" si="45"/>
        <v>0</v>
      </c>
      <c r="P63" s="72">
        <f t="shared" si="43"/>
        <v>0</v>
      </c>
      <c r="Q63" s="72">
        <f t="shared" si="43"/>
        <v>0</v>
      </c>
      <c r="R63" s="72">
        <f t="shared" si="43"/>
        <v>0</v>
      </c>
      <c r="S63" s="72">
        <f t="shared" si="43"/>
        <v>0</v>
      </c>
      <c r="T63" s="72">
        <f t="shared" si="43"/>
        <v>0</v>
      </c>
      <c r="U63" s="72">
        <f t="shared" si="43"/>
        <v>0</v>
      </c>
      <c r="V63" s="72">
        <f t="shared" si="43"/>
        <v>0</v>
      </c>
      <c r="W63" s="72">
        <f t="shared" si="43"/>
        <v>0</v>
      </c>
      <c r="AK63" s="64"/>
    </row>
    <row r="64" spans="1:37" x14ac:dyDescent="0.5">
      <c r="A64" s="138"/>
      <c r="B64" s="139"/>
      <c r="C64" s="69" t="s">
        <v>175</v>
      </c>
      <c r="D64" s="99" t="e">
        <f>VLOOKUP($C64,ModelData!$DQ:$DY,D$44,FALSE)</f>
        <v>#N/A</v>
      </c>
      <c r="E64" s="99" t="e">
        <f>VLOOKUP($C64,ModelData!$DQ:$DY,E$44,FALSE)</f>
        <v>#N/A</v>
      </c>
      <c r="F64" s="99" t="e">
        <f>VLOOKUP($C64,ModelData!$DQ:$DY,F$44,FALSE)</f>
        <v>#N/A</v>
      </c>
      <c r="G64" s="99" t="e">
        <f>VLOOKUP($C64,ModelData!$DQ:$DY,G$44,FALSE)</f>
        <v>#N/A</v>
      </c>
      <c r="H64" s="99" t="e">
        <f>VLOOKUP($C64,ModelData!$DQ:$DY,H$44,FALSE)</f>
        <v>#N/A</v>
      </c>
      <c r="I64" s="99" t="e">
        <f>VLOOKUP($C64,ModelData!$DQ:$DY,I$44,FALSE)</f>
        <v>#N/A</v>
      </c>
      <c r="J64" s="99" t="e">
        <f>VLOOKUP($C64,ModelData!$DQ:$DY,J$44,FALSE)</f>
        <v>#N/A</v>
      </c>
      <c r="K64" s="99" t="e">
        <f>VLOOKUP($C64,ModelData!$DQ:$DY,K$44,FALSE)</f>
        <v>#N/A</v>
      </c>
      <c r="L64" s="99" t="e">
        <f t="shared" si="44"/>
        <v>#N/A</v>
      </c>
      <c r="M64" s="64"/>
      <c r="N64" s="69" t="s">
        <v>6</v>
      </c>
      <c r="O64" s="72">
        <f t="shared" si="45"/>
        <v>0</v>
      </c>
      <c r="P64" s="72">
        <f t="shared" si="43"/>
        <v>0</v>
      </c>
      <c r="Q64" s="72">
        <f t="shared" si="43"/>
        <v>0</v>
      </c>
      <c r="R64" s="72">
        <f t="shared" si="43"/>
        <v>0</v>
      </c>
      <c r="S64" s="72">
        <f t="shared" si="43"/>
        <v>0</v>
      </c>
      <c r="T64" s="72">
        <f t="shared" si="43"/>
        <v>0</v>
      </c>
      <c r="U64" s="72">
        <f t="shared" si="43"/>
        <v>0</v>
      </c>
      <c r="V64" s="72">
        <f t="shared" si="43"/>
        <v>0</v>
      </c>
      <c r="W64" s="72">
        <f t="shared" si="43"/>
        <v>0</v>
      </c>
    </row>
    <row r="65" spans="1:23" x14ac:dyDescent="0.5">
      <c r="A65" s="138"/>
      <c r="B65" s="139"/>
      <c r="C65" s="69" t="s">
        <v>176</v>
      </c>
      <c r="D65" s="99" t="e">
        <f>VLOOKUP($C65,ModelData!$DQ:$DY,D$44,FALSE)</f>
        <v>#N/A</v>
      </c>
      <c r="E65" s="99" t="e">
        <f>VLOOKUP($C65,ModelData!$DQ:$DY,E$44,FALSE)</f>
        <v>#N/A</v>
      </c>
      <c r="F65" s="99" t="e">
        <f>VLOOKUP($C65,ModelData!$DQ:$DY,F$44,FALSE)</f>
        <v>#N/A</v>
      </c>
      <c r="G65" s="99" t="e">
        <f>VLOOKUP($C65,ModelData!$DQ:$DY,G$44,FALSE)</f>
        <v>#N/A</v>
      </c>
      <c r="H65" s="99" t="e">
        <f>VLOOKUP($C65,ModelData!$DQ:$DY,H$44,FALSE)</f>
        <v>#N/A</v>
      </c>
      <c r="I65" s="99" t="e">
        <f>VLOOKUP($C65,ModelData!$DQ:$DY,I$44,FALSE)</f>
        <v>#N/A</v>
      </c>
      <c r="J65" s="99" t="e">
        <f>VLOOKUP($C65,ModelData!$DQ:$DY,J$44,FALSE)</f>
        <v>#N/A</v>
      </c>
      <c r="K65" s="99" t="e">
        <f>VLOOKUP($C65,ModelData!$DQ:$DY,K$44,FALSE)</f>
        <v>#N/A</v>
      </c>
      <c r="L65" s="99" t="e">
        <f t="shared" si="44"/>
        <v>#N/A</v>
      </c>
      <c r="M65" s="64"/>
      <c r="N65" s="69" t="s">
        <v>164</v>
      </c>
      <c r="O65" s="72">
        <f t="shared" si="45"/>
        <v>0</v>
      </c>
      <c r="P65" s="72">
        <f t="shared" si="43"/>
        <v>0</v>
      </c>
      <c r="Q65" s="72">
        <f t="shared" si="43"/>
        <v>0</v>
      </c>
      <c r="R65" s="72">
        <f t="shared" si="43"/>
        <v>0</v>
      </c>
      <c r="S65" s="72">
        <f t="shared" si="43"/>
        <v>0</v>
      </c>
      <c r="T65" s="72">
        <f t="shared" si="43"/>
        <v>0</v>
      </c>
      <c r="U65" s="72">
        <f t="shared" si="43"/>
        <v>0</v>
      </c>
      <c r="V65" s="72">
        <f t="shared" si="43"/>
        <v>0</v>
      </c>
      <c r="W65" s="72">
        <f t="shared" si="43"/>
        <v>0</v>
      </c>
    </row>
    <row r="66" spans="1:23" x14ac:dyDescent="0.5">
      <c r="A66" s="138"/>
      <c r="B66" s="64"/>
      <c r="C66" s="71" t="s">
        <v>27</v>
      </c>
      <c r="D66" s="108" t="e">
        <f>SUM(D58:D65)</f>
        <v>#N/A</v>
      </c>
      <c r="E66" s="108" t="e">
        <f t="shared" ref="E66:K66" si="46">SUM(E58:E65)</f>
        <v>#N/A</v>
      </c>
      <c r="F66" s="108" t="e">
        <f t="shared" si="46"/>
        <v>#N/A</v>
      </c>
      <c r="G66" s="108" t="e">
        <f t="shared" si="46"/>
        <v>#N/A</v>
      </c>
      <c r="H66" s="108" t="e">
        <f t="shared" si="46"/>
        <v>#N/A</v>
      </c>
      <c r="I66" s="108" t="e">
        <f t="shared" si="46"/>
        <v>#N/A</v>
      </c>
      <c r="J66" s="108" t="e">
        <f t="shared" si="46"/>
        <v>#N/A</v>
      </c>
      <c r="K66" s="108" t="e">
        <f t="shared" si="46"/>
        <v>#N/A</v>
      </c>
      <c r="L66" s="108" t="e">
        <f t="shared" si="44"/>
        <v>#N/A</v>
      </c>
      <c r="M66" s="64"/>
      <c r="N66" s="71" t="s">
        <v>27</v>
      </c>
      <c r="O66" s="72">
        <f t="shared" si="45"/>
        <v>0</v>
      </c>
      <c r="P66" s="72">
        <f t="shared" si="43"/>
        <v>0</v>
      </c>
      <c r="Q66" s="72">
        <f t="shared" si="43"/>
        <v>0</v>
      </c>
      <c r="R66" s="72">
        <f t="shared" si="43"/>
        <v>0</v>
      </c>
      <c r="S66" s="72">
        <f t="shared" si="43"/>
        <v>0</v>
      </c>
      <c r="T66" s="72">
        <f t="shared" si="43"/>
        <v>0</v>
      </c>
      <c r="U66" s="72">
        <f t="shared" si="43"/>
        <v>0</v>
      </c>
      <c r="V66" s="72">
        <f t="shared" si="43"/>
        <v>0</v>
      </c>
      <c r="W66" s="72">
        <f t="shared" si="43"/>
        <v>0</v>
      </c>
    </row>
    <row r="67" spans="1:23" x14ac:dyDescent="0.5">
      <c r="A67" s="138"/>
      <c r="B67" s="64"/>
      <c r="C67" s="68"/>
      <c r="D67" s="64"/>
      <c r="E67" s="64"/>
      <c r="F67" s="64"/>
      <c r="G67" s="64"/>
      <c r="H67" s="64"/>
      <c r="I67" s="64"/>
      <c r="J67" s="64"/>
      <c r="K67" s="64"/>
      <c r="L67" s="64"/>
      <c r="M67" s="64"/>
      <c r="N67" s="64"/>
      <c r="O67" s="64"/>
      <c r="P67" s="64"/>
      <c r="Q67" s="64"/>
      <c r="R67" s="64"/>
      <c r="S67" s="64"/>
      <c r="T67" s="64"/>
      <c r="U67" s="64"/>
      <c r="V67" s="64"/>
      <c r="W67" s="64"/>
    </row>
    <row r="68" spans="1:23" x14ac:dyDescent="0.5">
      <c r="A68" s="138"/>
      <c r="B68" s="64"/>
      <c r="C68" s="68"/>
      <c r="D68" s="64"/>
      <c r="E68" s="64"/>
      <c r="F68" s="64"/>
      <c r="G68" s="64"/>
      <c r="H68" s="64"/>
      <c r="I68" s="64"/>
      <c r="J68" s="64"/>
      <c r="K68" s="64"/>
      <c r="L68" s="64"/>
      <c r="M68" s="64"/>
      <c r="N68" s="64"/>
      <c r="O68" s="64"/>
      <c r="P68" s="64"/>
      <c r="Q68" s="64"/>
      <c r="R68" s="64"/>
      <c r="S68" s="64"/>
      <c r="T68" s="64"/>
      <c r="U68" s="64"/>
      <c r="V68" s="64"/>
      <c r="W68" s="64"/>
    </row>
    <row r="69" spans="1:23" x14ac:dyDescent="0.5">
      <c r="A69" s="138"/>
      <c r="B69" s="64"/>
      <c r="C69" s="68"/>
      <c r="D69" s="64"/>
      <c r="E69" s="64"/>
      <c r="F69" s="64"/>
      <c r="G69" s="64"/>
      <c r="H69" s="64"/>
      <c r="I69" s="64"/>
      <c r="J69" s="64"/>
      <c r="K69" s="64"/>
      <c r="L69" s="64"/>
      <c r="M69" s="64"/>
      <c r="N69" s="64"/>
      <c r="O69" s="64"/>
      <c r="P69" s="64"/>
      <c r="Q69" s="64"/>
      <c r="R69" s="64"/>
      <c r="S69" s="64"/>
      <c r="T69" s="64"/>
      <c r="U69" s="64"/>
      <c r="V69" s="64"/>
      <c r="W69" s="64"/>
    </row>
    <row r="70" spans="1:23" x14ac:dyDescent="0.5">
      <c r="A70" s="138"/>
      <c r="B70" s="64"/>
      <c r="C70" s="68"/>
      <c r="D70" s="64"/>
      <c r="E70" s="64"/>
      <c r="F70" s="64"/>
      <c r="G70" s="64"/>
      <c r="H70" s="64"/>
      <c r="I70" s="64"/>
      <c r="J70" s="64"/>
      <c r="K70" s="64"/>
      <c r="L70" s="64"/>
      <c r="M70" s="64"/>
      <c r="N70" s="64"/>
      <c r="O70" s="64"/>
      <c r="P70" s="64"/>
      <c r="Q70" s="64"/>
      <c r="R70" s="64"/>
      <c r="S70" s="64"/>
      <c r="T70" s="64"/>
      <c r="U70" s="64"/>
      <c r="V70" s="64"/>
      <c r="W70" s="64"/>
    </row>
    <row r="71" spans="1:23" ht="57.35" x14ac:dyDescent="0.5">
      <c r="A71" s="138"/>
      <c r="B71" s="64"/>
      <c r="C71" s="64"/>
      <c r="D71" s="64"/>
      <c r="E71" s="64"/>
      <c r="F71" s="64"/>
      <c r="G71" s="64"/>
      <c r="H71" s="64"/>
      <c r="I71" s="64"/>
      <c r="J71" s="64"/>
      <c r="K71" s="64"/>
      <c r="L71" s="64"/>
      <c r="M71" s="64"/>
      <c r="N71" s="112" t="s">
        <v>158</v>
      </c>
      <c r="O71" s="101" t="s">
        <v>144</v>
      </c>
      <c r="P71" s="101" t="s">
        <v>159</v>
      </c>
      <c r="Q71" s="101" t="s">
        <v>160</v>
      </c>
      <c r="R71" s="101" t="s">
        <v>161</v>
      </c>
      <c r="S71" s="101" t="s">
        <v>162</v>
      </c>
      <c r="T71" s="101" t="s">
        <v>163</v>
      </c>
      <c r="U71" s="101" t="s">
        <v>6</v>
      </c>
      <c r="V71" s="101" t="s">
        <v>164</v>
      </c>
      <c r="W71" s="101" t="s">
        <v>27</v>
      </c>
    </row>
    <row r="72" spans="1:23" x14ac:dyDescent="0.5">
      <c r="A72" s="138"/>
      <c r="B72" s="64"/>
      <c r="C72" s="64"/>
      <c r="D72" s="64"/>
      <c r="E72" s="64"/>
      <c r="F72" s="64"/>
      <c r="G72" s="64"/>
      <c r="H72" s="64"/>
      <c r="I72" s="64"/>
      <c r="J72" s="64"/>
      <c r="K72" s="64"/>
      <c r="L72" s="64"/>
      <c r="M72" s="64"/>
      <c r="N72" s="77" t="s">
        <v>144</v>
      </c>
      <c r="O72" s="80">
        <f>O58-O46</f>
        <v>0</v>
      </c>
      <c r="P72" s="80">
        <f t="shared" ref="P72:W72" si="47">P58-P46</f>
        <v>0</v>
      </c>
      <c r="Q72" s="80">
        <f t="shared" si="47"/>
        <v>0</v>
      </c>
      <c r="R72" s="80">
        <f t="shared" si="47"/>
        <v>0</v>
      </c>
      <c r="S72" s="80">
        <f t="shared" si="47"/>
        <v>0</v>
      </c>
      <c r="T72" s="80">
        <f t="shared" si="47"/>
        <v>0</v>
      </c>
      <c r="U72" s="80">
        <f t="shared" si="47"/>
        <v>0</v>
      </c>
      <c r="V72" s="80">
        <f t="shared" si="47"/>
        <v>0</v>
      </c>
      <c r="W72" s="80">
        <f t="shared" si="47"/>
        <v>0</v>
      </c>
    </row>
    <row r="73" spans="1:23" x14ac:dyDescent="0.5">
      <c r="A73" s="138"/>
      <c r="B73" s="64"/>
      <c r="C73" s="64"/>
      <c r="D73" s="64"/>
      <c r="E73" s="64"/>
      <c r="F73" s="64"/>
      <c r="G73" s="64"/>
      <c r="H73" s="64"/>
      <c r="I73" s="64"/>
      <c r="J73" s="64"/>
      <c r="K73" s="64"/>
      <c r="L73" s="64"/>
      <c r="M73" s="64"/>
      <c r="N73" s="77" t="s">
        <v>159</v>
      </c>
      <c r="O73" s="80">
        <f t="shared" ref="O73:W80" si="48">O59-O47</f>
        <v>0</v>
      </c>
      <c r="P73" s="80">
        <f t="shared" si="48"/>
        <v>0</v>
      </c>
      <c r="Q73" s="80">
        <f t="shared" si="48"/>
        <v>0</v>
      </c>
      <c r="R73" s="80">
        <f t="shared" si="48"/>
        <v>0</v>
      </c>
      <c r="S73" s="80">
        <f t="shared" si="48"/>
        <v>0</v>
      </c>
      <c r="T73" s="80">
        <f t="shared" si="48"/>
        <v>0</v>
      </c>
      <c r="U73" s="80">
        <f t="shared" si="48"/>
        <v>0</v>
      </c>
      <c r="V73" s="80">
        <f t="shared" si="48"/>
        <v>0</v>
      </c>
      <c r="W73" s="80">
        <f t="shared" si="48"/>
        <v>0</v>
      </c>
    </row>
    <row r="74" spans="1:23" x14ac:dyDescent="0.5">
      <c r="A74" s="138"/>
      <c r="B74" s="64"/>
      <c r="C74" s="126"/>
      <c r="D74" s="64"/>
      <c r="E74" s="64"/>
      <c r="F74" s="64"/>
      <c r="G74" s="64"/>
      <c r="H74" s="64"/>
      <c r="I74" s="64"/>
      <c r="J74" s="64"/>
      <c r="K74" s="64"/>
      <c r="L74" s="64"/>
      <c r="M74" s="64"/>
      <c r="N74" s="77" t="s">
        <v>160</v>
      </c>
      <c r="O74" s="80">
        <f t="shared" si="48"/>
        <v>0</v>
      </c>
      <c r="P74" s="80">
        <f t="shared" si="48"/>
        <v>0</v>
      </c>
      <c r="Q74" s="80">
        <f t="shared" si="48"/>
        <v>0</v>
      </c>
      <c r="R74" s="80">
        <f t="shared" si="48"/>
        <v>0</v>
      </c>
      <c r="S74" s="80">
        <f t="shared" si="48"/>
        <v>0</v>
      </c>
      <c r="T74" s="80">
        <f t="shared" si="48"/>
        <v>0</v>
      </c>
      <c r="U74" s="80">
        <f t="shared" si="48"/>
        <v>0</v>
      </c>
      <c r="V74" s="80">
        <f t="shared" si="48"/>
        <v>0</v>
      </c>
      <c r="W74" s="80">
        <f t="shared" si="48"/>
        <v>0</v>
      </c>
    </row>
    <row r="75" spans="1:23" x14ac:dyDescent="0.5">
      <c r="A75" s="138"/>
      <c r="B75" s="64"/>
      <c r="C75" s="126"/>
      <c r="D75" s="64"/>
      <c r="E75" s="64"/>
      <c r="F75" s="64"/>
      <c r="G75" s="64"/>
      <c r="H75" s="64"/>
      <c r="I75" s="64"/>
      <c r="J75" s="64"/>
      <c r="K75" s="64"/>
      <c r="L75" s="64"/>
      <c r="M75" s="64"/>
      <c r="N75" s="77" t="s">
        <v>161</v>
      </c>
      <c r="O75" s="80">
        <f t="shared" si="48"/>
        <v>0</v>
      </c>
      <c r="P75" s="80">
        <f t="shared" si="48"/>
        <v>0</v>
      </c>
      <c r="Q75" s="80">
        <f t="shared" si="48"/>
        <v>0</v>
      </c>
      <c r="R75" s="80">
        <f t="shared" si="48"/>
        <v>0</v>
      </c>
      <c r="S75" s="80">
        <f t="shared" si="48"/>
        <v>0</v>
      </c>
      <c r="T75" s="80">
        <f t="shared" si="48"/>
        <v>0</v>
      </c>
      <c r="U75" s="80">
        <f t="shared" si="48"/>
        <v>0</v>
      </c>
      <c r="V75" s="80">
        <f t="shared" si="48"/>
        <v>0</v>
      </c>
      <c r="W75" s="80">
        <f t="shared" si="48"/>
        <v>0</v>
      </c>
    </row>
    <row r="76" spans="1:23" x14ac:dyDescent="0.5">
      <c r="A76" s="138"/>
      <c r="B76" s="64"/>
      <c r="C76" s="126"/>
      <c r="D76" s="64"/>
      <c r="E76" s="64"/>
      <c r="F76" s="64"/>
      <c r="G76" s="64"/>
      <c r="H76" s="64"/>
      <c r="I76" s="64"/>
      <c r="J76" s="64"/>
      <c r="K76" s="64"/>
      <c r="L76" s="64"/>
      <c r="M76" s="64"/>
      <c r="N76" s="77" t="s">
        <v>162</v>
      </c>
      <c r="O76" s="80">
        <f t="shared" si="48"/>
        <v>0</v>
      </c>
      <c r="P76" s="80">
        <f t="shared" si="48"/>
        <v>0</v>
      </c>
      <c r="Q76" s="80">
        <f t="shared" si="48"/>
        <v>0</v>
      </c>
      <c r="R76" s="80">
        <f t="shared" si="48"/>
        <v>0</v>
      </c>
      <c r="S76" s="80">
        <f t="shared" si="48"/>
        <v>0</v>
      </c>
      <c r="T76" s="80">
        <f t="shared" si="48"/>
        <v>0</v>
      </c>
      <c r="U76" s="80">
        <f t="shared" si="48"/>
        <v>0</v>
      </c>
      <c r="V76" s="80">
        <f t="shared" si="48"/>
        <v>0</v>
      </c>
      <c r="W76" s="80">
        <f t="shared" si="48"/>
        <v>0</v>
      </c>
    </row>
    <row r="77" spans="1:23" x14ac:dyDescent="0.5">
      <c r="A77" s="138"/>
      <c r="B77" s="64"/>
      <c r="C77" s="126"/>
      <c r="D77" s="64"/>
      <c r="E77" s="64"/>
      <c r="F77" s="64"/>
      <c r="G77" s="64"/>
      <c r="H77" s="64"/>
      <c r="I77" s="64"/>
      <c r="J77" s="64"/>
      <c r="K77" s="64"/>
      <c r="L77" s="64"/>
      <c r="M77" s="64"/>
      <c r="N77" s="77" t="s">
        <v>163</v>
      </c>
      <c r="O77" s="80">
        <f t="shared" si="48"/>
        <v>0</v>
      </c>
      <c r="P77" s="80">
        <f t="shared" si="48"/>
        <v>0</v>
      </c>
      <c r="Q77" s="80">
        <f t="shared" si="48"/>
        <v>0</v>
      </c>
      <c r="R77" s="80">
        <f t="shared" si="48"/>
        <v>0</v>
      </c>
      <c r="S77" s="80">
        <f t="shared" si="48"/>
        <v>0</v>
      </c>
      <c r="T77" s="80">
        <f t="shared" si="48"/>
        <v>0</v>
      </c>
      <c r="U77" s="80">
        <f t="shared" si="48"/>
        <v>0</v>
      </c>
      <c r="V77" s="80">
        <f t="shared" si="48"/>
        <v>0</v>
      </c>
      <c r="W77" s="80">
        <f t="shared" si="48"/>
        <v>0</v>
      </c>
    </row>
    <row r="78" spans="1:23" x14ac:dyDescent="0.5">
      <c r="A78" s="138"/>
      <c r="B78" s="64"/>
      <c r="C78" s="126"/>
      <c r="D78" s="64"/>
      <c r="E78" s="64"/>
      <c r="F78" s="64"/>
      <c r="G78" s="64"/>
      <c r="H78" s="64"/>
      <c r="I78" s="64"/>
      <c r="J78" s="64"/>
      <c r="K78" s="64"/>
      <c r="L78" s="64"/>
      <c r="M78" s="64"/>
      <c r="N78" s="77" t="s">
        <v>6</v>
      </c>
      <c r="O78" s="80">
        <f t="shared" si="48"/>
        <v>0</v>
      </c>
      <c r="P78" s="80">
        <f t="shared" si="48"/>
        <v>0</v>
      </c>
      <c r="Q78" s="80">
        <f t="shared" si="48"/>
        <v>0</v>
      </c>
      <c r="R78" s="80">
        <f t="shared" si="48"/>
        <v>0</v>
      </c>
      <c r="S78" s="80">
        <f t="shared" si="48"/>
        <v>0</v>
      </c>
      <c r="T78" s="80">
        <f t="shared" si="48"/>
        <v>0</v>
      </c>
      <c r="U78" s="80">
        <f t="shared" si="48"/>
        <v>0</v>
      </c>
      <c r="V78" s="80">
        <f t="shared" si="48"/>
        <v>0</v>
      </c>
      <c r="W78" s="80">
        <f t="shared" si="48"/>
        <v>0</v>
      </c>
    </row>
    <row r="79" spans="1:23" x14ac:dyDescent="0.5">
      <c r="A79" s="138"/>
      <c r="B79" s="64"/>
      <c r="C79" s="126"/>
      <c r="D79" s="64"/>
      <c r="E79" s="64"/>
      <c r="F79" s="64"/>
      <c r="G79" s="64"/>
      <c r="H79" s="64"/>
      <c r="I79" s="64"/>
      <c r="J79" s="64"/>
      <c r="K79" s="64"/>
      <c r="L79" s="64"/>
      <c r="M79" s="64"/>
      <c r="N79" s="77" t="s">
        <v>164</v>
      </c>
      <c r="O79" s="80">
        <f t="shared" si="48"/>
        <v>0</v>
      </c>
      <c r="P79" s="80">
        <f t="shared" si="48"/>
        <v>0</v>
      </c>
      <c r="Q79" s="80">
        <f t="shared" si="48"/>
        <v>0</v>
      </c>
      <c r="R79" s="80">
        <f t="shared" si="48"/>
        <v>0</v>
      </c>
      <c r="S79" s="80">
        <f t="shared" si="48"/>
        <v>0</v>
      </c>
      <c r="T79" s="80">
        <f t="shared" si="48"/>
        <v>0</v>
      </c>
      <c r="U79" s="80">
        <f t="shared" si="48"/>
        <v>0</v>
      </c>
      <c r="V79" s="80">
        <f t="shared" si="48"/>
        <v>0</v>
      </c>
      <c r="W79" s="80">
        <f t="shared" si="48"/>
        <v>0</v>
      </c>
    </row>
    <row r="80" spans="1:23" x14ac:dyDescent="0.5">
      <c r="A80" s="138"/>
      <c r="B80" s="64"/>
      <c r="C80" s="126"/>
      <c r="D80" s="64"/>
      <c r="E80" s="64"/>
      <c r="F80" s="64"/>
      <c r="G80" s="64"/>
      <c r="H80" s="64"/>
      <c r="I80" s="64"/>
      <c r="J80" s="64"/>
      <c r="K80" s="64"/>
      <c r="L80" s="64"/>
      <c r="M80" s="64"/>
      <c r="N80" s="79" t="s">
        <v>27</v>
      </c>
      <c r="O80" s="80">
        <f t="shared" si="48"/>
        <v>0</v>
      </c>
      <c r="P80" s="80">
        <f t="shared" si="48"/>
        <v>0</v>
      </c>
      <c r="Q80" s="80">
        <f t="shared" si="48"/>
        <v>0</v>
      </c>
      <c r="R80" s="80">
        <f t="shared" si="48"/>
        <v>0</v>
      </c>
      <c r="S80" s="80">
        <f t="shared" si="48"/>
        <v>0</v>
      </c>
      <c r="T80" s="80">
        <f t="shared" si="48"/>
        <v>0</v>
      </c>
      <c r="U80" s="80">
        <f t="shared" si="48"/>
        <v>0</v>
      </c>
      <c r="V80" s="80">
        <f t="shared" si="48"/>
        <v>0</v>
      </c>
      <c r="W80" s="80">
        <f t="shared" si="48"/>
        <v>0</v>
      </c>
    </row>
    <row r="81" spans="1:1" x14ac:dyDescent="0.5">
      <c r="A81" s="138"/>
    </row>
    <row r="82" spans="1:1" x14ac:dyDescent="0.5">
      <c r="A82" s="138"/>
    </row>
  </sheetData>
  <mergeCells count="9">
    <mergeCell ref="A45:A82"/>
    <mergeCell ref="B45:B53"/>
    <mergeCell ref="B57:B65"/>
    <mergeCell ref="C1:W1"/>
    <mergeCell ref="B3:B12"/>
    <mergeCell ref="B16:B25"/>
    <mergeCell ref="L29:L38"/>
    <mergeCell ref="C43:W43"/>
    <mergeCell ref="A1:A38"/>
  </mergeCells>
  <conditionalFormatting sqref="O30:W38">
    <cfRule type="colorScale" priority="6">
      <colorScale>
        <cfvo type="min"/>
        <cfvo type="percentile" val="50"/>
        <cfvo type="max"/>
        <color rgb="FFF8696B"/>
        <color rgb="FFFCFCFF"/>
        <color rgb="FF5A8AC6"/>
      </colorScale>
    </cfRule>
  </conditionalFormatting>
  <conditionalFormatting sqref="O72:W80">
    <cfRule type="colorScale" priority="1">
      <colorScale>
        <cfvo type="min"/>
        <cfvo type="percentile" val="50"/>
        <cfvo type="max"/>
        <color rgb="FFF8696B"/>
        <color rgb="FFFCFCFF"/>
        <color rgb="FF5A8AC6"/>
      </colorScale>
    </cfRule>
  </conditionalFormatting>
  <conditionalFormatting sqref="AG4:AG8">
    <cfRule type="colorScale" priority="4">
      <colorScale>
        <cfvo type="min"/>
        <cfvo type="percentile" val="50"/>
        <cfvo type="max"/>
        <color rgb="FFF8696B"/>
        <color rgb="FFFCFCFF"/>
        <color rgb="FF5A8AC6"/>
      </colorScale>
    </cfRule>
  </conditionalFormatting>
  <conditionalFormatting sqref="AG46:AG50">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7161-84C2-4440-A12E-4EC79CD53368}">
  <dimension ref="A4:N30"/>
  <sheetViews>
    <sheetView topLeftCell="B1" workbookViewId="0">
      <selection activeCell="H29" sqref="H29"/>
    </sheetView>
  </sheetViews>
  <sheetFormatPr defaultRowHeight="14.35" x14ac:dyDescent="0.5"/>
  <cols>
    <col min="5" max="5" width="15.76171875" customWidth="1"/>
    <col min="6" max="6" width="20.234375" customWidth="1"/>
    <col min="7" max="7" width="9.3515625" bestFit="1" customWidth="1"/>
    <col min="9" max="9" width="12.41015625" bestFit="1" customWidth="1"/>
  </cols>
  <sheetData>
    <row r="4" spans="5:14" ht="15.7" x14ac:dyDescent="0.55000000000000004">
      <c r="E4" s="92" t="s">
        <v>179</v>
      </c>
      <c r="F4" s="64"/>
      <c r="G4" s="64"/>
      <c r="H4" s="64"/>
      <c r="I4" s="64"/>
      <c r="J4" s="64"/>
      <c r="K4" s="64"/>
    </row>
    <row r="5" spans="5:14" x14ac:dyDescent="0.5">
      <c r="E5" s="64"/>
      <c r="F5" s="64"/>
      <c r="G5" s="64"/>
      <c r="H5" s="64"/>
      <c r="I5" s="64"/>
      <c r="J5" s="64"/>
      <c r="K5" s="64"/>
    </row>
    <row r="6" spans="5:14" ht="28.7" x14ac:dyDescent="0.5">
      <c r="E6" s="67" t="s">
        <v>180</v>
      </c>
      <c r="F6" s="65" t="s">
        <v>181</v>
      </c>
      <c r="G6" s="66" t="s">
        <v>182</v>
      </c>
      <c r="H6" s="66" t="s">
        <v>183</v>
      </c>
      <c r="I6" s="66" t="s">
        <v>184</v>
      </c>
      <c r="J6" s="66" t="s">
        <v>185</v>
      </c>
      <c r="K6" s="66" t="s">
        <v>186</v>
      </c>
    </row>
    <row r="7" spans="5:14" x14ac:dyDescent="0.5">
      <c r="E7" s="71" t="s">
        <v>149</v>
      </c>
      <c r="F7" s="90" t="s">
        <v>148</v>
      </c>
      <c r="G7" s="70" t="e">
        <f>VLOOKUP(F7,ModelData!DH:DI,2,FALSE)</f>
        <v>#N/A</v>
      </c>
      <c r="H7" s="72" t="e">
        <f>G7/$G$12</f>
        <v>#N/A</v>
      </c>
      <c r="I7" s="70" t="e">
        <f>VLOOKUP(E7,SurveyData!DH:DI,2,FALSE)</f>
        <v>#N/A</v>
      </c>
      <c r="J7" s="72" t="e">
        <f>I7/$I$12</f>
        <v>#N/A</v>
      </c>
      <c r="K7" s="86" t="e">
        <f>H7-J7</f>
        <v>#N/A</v>
      </c>
      <c r="N7" t="s">
        <v>149</v>
      </c>
    </row>
    <row r="8" spans="5:14" x14ac:dyDescent="0.5">
      <c r="E8" s="71" t="s">
        <v>115</v>
      </c>
      <c r="F8" s="90" t="s">
        <v>147</v>
      </c>
      <c r="G8" s="70" t="e">
        <f>VLOOKUP(F8,ModelData!DH:DI,2,FALSE)</f>
        <v>#N/A</v>
      </c>
      <c r="H8" s="72" t="e">
        <f t="shared" ref="H8:H11" si="0">G8/$G$12</f>
        <v>#N/A</v>
      </c>
      <c r="I8" s="70" t="e">
        <f>VLOOKUP(E8,SurveyData!DH:DI,2,FALSE)</f>
        <v>#N/A</v>
      </c>
      <c r="J8" s="72" t="e">
        <f t="shared" ref="J8:J11" si="1">I8/$I$12</f>
        <v>#N/A</v>
      </c>
      <c r="K8" s="86" t="e">
        <f t="shared" ref="K8:K11" si="2">H8-J8</f>
        <v>#N/A</v>
      </c>
      <c r="N8" t="s">
        <v>115</v>
      </c>
    </row>
    <row r="9" spans="5:14" x14ac:dyDescent="0.5">
      <c r="E9" s="71" t="s">
        <v>144</v>
      </c>
      <c r="F9" s="90" t="s">
        <v>143</v>
      </c>
      <c r="G9" s="70" t="e">
        <f>VLOOKUP(F9,ModelData!DH:DI,2,FALSE)</f>
        <v>#N/A</v>
      </c>
      <c r="H9" s="72" t="e">
        <f t="shared" si="0"/>
        <v>#N/A</v>
      </c>
      <c r="I9" s="70" t="e">
        <f>VLOOKUP(E9,SurveyData!DH:DI,2,FALSE)</f>
        <v>#N/A</v>
      </c>
      <c r="J9" s="72" t="e">
        <f t="shared" si="1"/>
        <v>#N/A</v>
      </c>
      <c r="K9" s="86" t="e">
        <f t="shared" si="2"/>
        <v>#N/A</v>
      </c>
      <c r="N9" t="s">
        <v>144</v>
      </c>
    </row>
    <row r="10" spans="5:14" x14ac:dyDescent="0.5">
      <c r="E10" s="71" t="s">
        <v>146</v>
      </c>
      <c r="F10" s="90" t="s">
        <v>145</v>
      </c>
      <c r="G10" s="70" t="e">
        <f>VLOOKUP(F10,ModelData!DH:DI,2,FALSE)</f>
        <v>#N/A</v>
      </c>
      <c r="H10" s="72" t="e">
        <f t="shared" si="0"/>
        <v>#N/A</v>
      </c>
      <c r="I10" s="70" t="e">
        <f>VLOOKUP(E10,SurveyData!DH:DI,2,FALSE)</f>
        <v>#N/A</v>
      </c>
      <c r="J10" s="72" t="e">
        <f t="shared" si="1"/>
        <v>#N/A</v>
      </c>
      <c r="K10" s="86" t="e">
        <f t="shared" si="2"/>
        <v>#N/A</v>
      </c>
      <c r="N10" t="s">
        <v>146</v>
      </c>
    </row>
    <row r="11" spans="5:14" x14ac:dyDescent="0.5">
      <c r="E11" s="71" t="s">
        <v>187</v>
      </c>
      <c r="F11" s="90" t="s">
        <v>188</v>
      </c>
      <c r="G11" s="70" t="e">
        <f>VLOOKUP(F11,ModelData!DH:DI,2,FALSE)</f>
        <v>#N/A</v>
      </c>
      <c r="H11" s="72" t="e">
        <f t="shared" si="0"/>
        <v>#N/A</v>
      </c>
      <c r="I11" s="70" t="e">
        <f>VLOOKUP(E11,SurveyData!DH:DI,2,FALSE)</f>
        <v>#N/A</v>
      </c>
      <c r="J11" s="72" t="e">
        <f t="shared" si="1"/>
        <v>#N/A</v>
      </c>
      <c r="K11" s="86" t="e">
        <f t="shared" si="2"/>
        <v>#N/A</v>
      </c>
      <c r="N11" t="s">
        <v>187</v>
      </c>
    </row>
    <row r="12" spans="5:14" x14ac:dyDescent="0.5">
      <c r="E12" s="71" t="s">
        <v>27</v>
      </c>
      <c r="F12" s="90" t="s">
        <v>189</v>
      </c>
      <c r="G12" s="91" t="e">
        <f>SUM(G7:G11)</f>
        <v>#N/A</v>
      </c>
      <c r="H12" s="90" t="s">
        <v>189</v>
      </c>
      <c r="I12" s="91" t="e">
        <f>SUM(I7:I11)</f>
        <v>#N/A</v>
      </c>
      <c r="J12" s="90" t="s">
        <v>189</v>
      </c>
      <c r="K12" s="90" t="s">
        <v>189</v>
      </c>
    </row>
    <row r="17" spans="1:9" ht="18" x14ac:dyDescent="0.6">
      <c r="F17" s="94" t="s">
        <v>190</v>
      </c>
    </row>
    <row r="19" spans="1:9" x14ac:dyDescent="0.5">
      <c r="A19" s="142" t="s">
        <v>154</v>
      </c>
      <c r="F19" s="95" t="s">
        <v>191</v>
      </c>
      <c r="G19" s="96" t="s">
        <v>2</v>
      </c>
      <c r="H19" s="96" t="s">
        <v>3</v>
      </c>
      <c r="I19" s="96" t="s">
        <v>21</v>
      </c>
    </row>
    <row r="20" spans="1:9" x14ac:dyDescent="0.5">
      <c r="A20" s="142"/>
      <c r="F20" s="71" t="s">
        <v>119</v>
      </c>
      <c r="G20" s="124" t="e">
        <f>VLOOKUP(F20,ModelData!DL:DM,2,FALSE)</f>
        <v>#N/A</v>
      </c>
      <c r="H20" s="124" t="e">
        <f>VLOOKUP(F20,SurveyData!DL:DM,2,FALSE)</f>
        <v>#N/A</v>
      </c>
      <c r="I20" s="72" t="e">
        <f>G20/H20-1</f>
        <v>#N/A</v>
      </c>
    </row>
    <row r="21" spans="1:9" x14ac:dyDescent="0.5">
      <c r="A21" s="142"/>
      <c r="F21" s="71" t="s">
        <v>121</v>
      </c>
      <c r="G21" s="124" t="e">
        <f>VLOOKUP(F21,ModelData!DL:DM,2,FALSE)</f>
        <v>#N/A</v>
      </c>
      <c r="H21" s="124" t="e">
        <f>VLOOKUP(F21,SurveyData!DL:DM,2,FALSE)</f>
        <v>#N/A</v>
      </c>
      <c r="I21" s="72" t="e">
        <f>G21/H21-1</f>
        <v>#N/A</v>
      </c>
    </row>
    <row r="22" spans="1:9" x14ac:dyDescent="0.5">
      <c r="F22" s="71" t="s">
        <v>120</v>
      </c>
      <c r="G22" s="124" t="e">
        <f>VLOOKUP(F22,ModelData!DL:DM,2,FALSE)</f>
        <v>#N/A</v>
      </c>
      <c r="H22" s="124" t="e">
        <f>VLOOKUP(F22,SurveyData!DL:DM,2,FALSE)</f>
        <v>#N/A</v>
      </c>
      <c r="I22" s="72" t="e">
        <f>G22/H22-1</f>
        <v>#N/A</v>
      </c>
    </row>
    <row r="25" spans="1:9" ht="18" x14ac:dyDescent="0.6">
      <c r="F25" s="94" t="s">
        <v>192</v>
      </c>
    </row>
    <row r="27" spans="1:9" x14ac:dyDescent="0.5">
      <c r="A27" s="143" t="s">
        <v>178</v>
      </c>
      <c r="F27" s="95" t="s">
        <v>191</v>
      </c>
      <c r="G27" s="96" t="s">
        <v>2</v>
      </c>
      <c r="H27" s="98" t="s">
        <v>3</v>
      </c>
      <c r="I27" s="96" t="s">
        <v>21</v>
      </c>
    </row>
    <row r="28" spans="1:9" x14ac:dyDescent="0.5">
      <c r="A28" s="143"/>
      <c r="F28" s="71" t="s">
        <v>119</v>
      </c>
      <c r="G28" s="125" t="e">
        <f>VLOOKUP(F28,ModelData!EJ:EK,2,FALSE)</f>
        <v>#N/A</v>
      </c>
      <c r="H28" s="106" t="e">
        <f>VLOOKUP(F28,SurveyData!EJ:EK,2,FALSE)</f>
        <v>#N/A</v>
      </c>
      <c r="I28" s="72" t="e">
        <f>G28/H28-1</f>
        <v>#N/A</v>
      </c>
    </row>
    <row r="29" spans="1:9" x14ac:dyDescent="0.5">
      <c r="A29" s="143"/>
      <c r="F29" s="71" t="s">
        <v>121</v>
      </c>
      <c r="G29" s="124"/>
      <c r="H29" s="124"/>
      <c r="I29" s="72"/>
    </row>
    <row r="30" spans="1:9" x14ac:dyDescent="0.5">
      <c r="F30" s="71" t="s">
        <v>120</v>
      </c>
      <c r="G30" s="124"/>
      <c r="H30" s="124"/>
      <c r="I30" s="72"/>
    </row>
  </sheetData>
  <mergeCells count="2">
    <mergeCell ref="A19:A21"/>
    <mergeCell ref="A27:A29"/>
  </mergeCells>
  <conditionalFormatting sqref="I20:I22">
    <cfRule type="colorScale" priority="2">
      <colorScale>
        <cfvo type="min"/>
        <cfvo type="percentile" val="50"/>
        <cfvo type="max"/>
        <color rgb="FFF8696B"/>
        <color rgb="FFFCFCFF"/>
        <color rgb="FF5A8AC6"/>
      </colorScale>
    </cfRule>
  </conditionalFormatting>
  <conditionalFormatting sqref="I28:I30">
    <cfRule type="colorScale" priority="3">
      <colorScale>
        <cfvo type="min"/>
        <cfvo type="percentile" val="50"/>
        <cfvo type="max"/>
        <color rgb="FFF8696B"/>
        <color rgb="FFFCFCFF"/>
        <color rgb="FF5A8AC6"/>
      </colorScale>
    </cfRule>
  </conditionalFormatting>
  <conditionalFormatting sqref="K7:K11">
    <cfRule type="colorScale" priority="1">
      <colorScale>
        <cfvo type="min"/>
        <cfvo type="percentile" val="50"/>
        <cfvo type="max"/>
        <color rgb="FFF8696B"/>
        <color rgb="FFFCFCFF"/>
        <color rgb="FF5A8AC6"/>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08512b1-9b7f-4b66-9287-846c132e154a">
      <Terms xmlns="http://schemas.microsoft.com/office/infopath/2007/PartnerControls"/>
    </lcf76f155ced4ddcb4097134ff3c332f>
    <_ip_UnifiedCompliancePolicyProperties xmlns="http://schemas.microsoft.com/sharepoint/v3" xsi:nil="true"/>
    <TaxCatchAll xmlns="8a8ccdf0-e2fe-48b3-ba2f-122b2fdfcc3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D9AA5C7921F342991554F4D6B3A08A" ma:contentTypeVersion="15" ma:contentTypeDescription="Create a new document." ma:contentTypeScope="" ma:versionID="0206a618f35c0824d2fb24aead71b636">
  <xsd:schema xmlns:xsd="http://www.w3.org/2001/XMLSchema" xmlns:xs="http://www.w3.org/2001/XMLSchema" xmlns:p="http://schemas.microsoft.com/office/2006/metadata/properties" xmlns:ns1="http://schemas.microsoft.com/sharepoint/v3" xmlns:ns2="608512b1-9b7f-4b66-9287-846c132e154a" xmlns:ns3="8a8ccdf0-e2fe-48b3-ba2f-122b2fdfcc3b" targetNamespace="http://schemas.microsoft.com/office/2006/metadata/properties" ma:root="true" ma:fieldsID="92f8997cce93524906d692cae9c8e282" ns1:_="" ns2:_="" ns3:_="">
    <xsd:import namespace="http://schemas.microsoft.com/sharepoint/v3"/>
    <xsd:import namespace="608512b1-9b7f-4b66-9287-846c132e154a"/>
    <xsd:import namespace="8a8ccdf0-e2fe-48b3-ba2f-122b2fdfcc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8512b1-9b7f-4b66-9287-846c132e15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5869760-63e5-4ad7-8e1d-ce12b2e8d0a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8ccdf0-e2fe-48b3-ba2f-122b2fdfcc3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9d45e87a-ae13-4e74-a5be-06086d19b581}" ma:internalName="TaxCatchAll" ma:showField="CatchAllData" ma:web="8a8ccdf0-e2fe-48b3-ba2f-122b2fdfcc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BB1708-1A79-483C-A626-7FB01DBF8F72}">
  <ds:schemaRefs>
    <ds:schemaRef ds:uri="http://schemas.microsoft.com/sharepoint/v3/contenttype/forms"/>
  </ds:schemaRefs>
</ds:datastoreItem>
</file>

<file path=customXml/itemProps2.xml><?xml version="1.0" encoding="utf-8"?>
<ds:datastoreItem xmlns:ds="http://schemas.openxmlformats.org/officeDocument/2006/customXml" ds:itemID="{2752ED4C-9964-4342-8BFC-8B13FAE1D1E8}">
  <ds:schemaRefs>
    <ds:schemaRef ds:uri="608512b1-9b7f-4b66-9287-846c132e154a"/>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8a8ccdf0-e2fe-48b3-ba2f-122b2fdfcc3b"/>
    <ds:schemaRef ds:uri="http://schemas.microsoft.com/sharepoint/v3"/>
  </ds:schemaRefs>
</ds:datastoreItem>
</file>

<file path=customXml/itemProps3.xml><?xml version="1.0" encoding="utf-8"?>
<ds:datastoreItem xmlns:ds="http://schemas.openxmlformats.org/officeDocument/2006/customXml" ds:itemID="{54D2D9C9-6CE7-42B3-B73E-F50E2DED2F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8512b1-9b7f-4b66-9287-846c132e154a"/>
    <ds:schemaRef ds:uri="8a8ccdf0-e2fe-48b3-ba2f-122b2fdfc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Household Attractor</vt:lpstr>
      <vt:lpstr>Establishment Attractor</vt:lpstr>
      <vt:lpstr>Route Generation</vt:lpstr>
      <vt:lpstr>Route Generation TNC</vt:lpstr>
      <vt:lpstr>Route Purp Vehicle</vt:lpstr>
      <vt:lpstr>Route Start Time</vt:lpstr>
      <vt:lpstr>Route OriginationTerminal</vt:lpstr>
      <vt:lpstr>Next StopPurpose</vt:lpstr>
      <vt:lpstr>Stop Location</vt:lpstr>
      <vt:lpstr>ModelData</vt:lpstr>
      <vt:lpstr>SurveyData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Vivek Yadav</cp:lastModifiedBy>
  <cp:revision/>
  <dcterms:created xsi:type="dcterms:W3CDTF">2024-02-07T12:10:22Z</dcterms:created>
  <dcterms:modified xsi:type="dcterms:W3CDTF">2024-04-16T20:48:46Z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0x010100A5D9AA5C7921F342991554F4D6B3A08A</vt:lpwstr>
  </property>
  <property fmtid="{D5CDD505-2E9C-101B-9397-08002B2CF9AE}" pid="3" name="MediaServiceImageTags">
    <vt:lpwstr/>
  </property>
</Properties>
</file>